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nslyFTW\Desktop\winter-course-2018-master\"/>
    </mc:Choice>
  </mc:AlternateContent>
  <xr:revisionPtr revIDLastSave="0" documentId="13_ncr:1_{4D12E1B1-C9D8-465F-8AC0-1D9AC8B40904}" xr6:coauthVersionLast="34" xr6:coauthVersionMax="34" xr10:uidLastSave="{00000000-0000-0000-0000-000000000000}"/>
  <bookViews>
    <workbookView xWindow="0" yWindow="-435" windowWidth="28800" windowHeight="18000" xr2:uid="{00000000-000D-0000-FFFF-FFFF00000000}"/>
  </bookViews>
  <sheets>
    <sheet name="raw data_submit" sheetId="3" r:id="rId1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3" l="1"/>
  <c r="E202" i="3"/>
  <c r="E78" i="3"/>
  <c r="E185" i="3"/>
  <c r="E194" i="3"/>
  <c r="E157" i="3"/>
  <c r="E42" i="3"/>
  <c r="E145" i="3"/>
  <c r="E193" i="3"/>
  <c r="E94" i="3"/>
  <c r="E140" i="3"/>
  <c r="E168" i="3"/>
  <c r="E139" i="3"/>
  <c r="E109" i="3"/>
  <c r="E174" i="3"/>
  <c r="F200" i="3"/>
  <c r="F203" i="3"/>
  <c r="F202" i="3"/>
  <c r="F201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3" i="3"/>
  <c r="F186" i="3"/>
  <c r="F182" i="3"/>
  <c r="F185" i="3"/>
  <c r="F184" i="3"/>
  <c r="F181" i="3"/>
  <c r="F180" i="3"/>
  <c r="F179" i="3"/>
  <c r="F178" i="3"/>
  <c r="F177" i="3"/>
  <c r="F176" i="3"/>
  <c r="F175" i="3"/>
  <c r="F173" i="3"/>
  <c r="F172" i="3"/>
  <c r="F171" i="3"/>
  <c r="F170" i="3"/>
  <c r="F169" i="3"/>
  <c r="F168" i="3"/>
  <c r="F166" i="3"/>
  <c r="F164" i="3"/>
  <c r="F163" i="3"/>
  <c r="F162" i="3"/>
  <c r="F161" i="3"/>
  <c r="F160" i="3"/>
  <c r="F159" i="3"/>
  <c r="F158" i="3"/>
  <c r="F157" i="3"/>
  <c r="F156" i="3"/>
  <c r="F155" i="3"/>
  <c r="F154" i="3"/>
  <c r="F152" i="3"/>
  <c r="F151" i="3"/>
  <c r="F150" i="3"/>
  <c r="F149" i="3"/>
  <c r="F147" i="3"/>
  <c r="F148" i="3"/>
  <c r="F146" i="3"/>
  <c r="F145" i="3"/>
  <c r="F144" i="3"/>
  <c r="F143" i="3"/>
  <c r="F142" i="3"/>
  <c r="F141" i="3"/>
  <c r="F140" i="3"/>
  <c r="F139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74" i="3"/>
  <c r="F102" i="3"/>
  <c r="F101" i="3"/>
  <c r="F99" i="3"/>
  <c r="F97" i="3"/>
  <c r="F96" i="3"/>
  <c r="F95" i="3"/>
  <c r="F94" i="3"/>
  <c r="F93" i="3"/>
  <c r="F92" i="3"/>
  <c r="F91" i="3"/>
  <c r="F90" i="3"/>
  <c r="F89" i="3"/>
  <c r="F88" i="3"/>
  <c r="F86" i="3"/>
  <c r="F84" i="3"/>
  <c r="F100" i="3"/>
  <c r="F82" i="3"/>
  <c r="F81" i="3"/>
  <c r="F79" i="3"/>
  <c r="F80" i="3"/>
  <c r="F78" i="3"/>
  <c r="F77" i="3"/>
  <c r="F76" i="3"/>
  <c r="F75" i="3"/>
  <c r="F74" i="3"/>
  <c r="F73" i="3"/>
  <c r="F72" i="3"/>
  <c r="F71" i="3"/>
  <c r="F70" i="3"/>
  <c r="F69" i="3"/>
  <c r="F68" i="3"/>
  <c r="F67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E22" i="3"/>
  <c r="E200" i="3"/>
  <c r="E203" i="3"/>
  <c r="E201" i="3"/>
  <c r="E199" i="3"/>
  <c r="E198" i="3"/>
  <c r="E197" i="3"/>
  <c r="E196" i="3"/>
  <c r="E195" i="3"/>
  <c r="E192" i="3"/>
  <c r="E191" i="3"/>
  <c r="E190" i="3"/>
  <c r="E189" i="3"/>
  <c r="E188" i="3"/>
  <c r="E187" i="3"/>
  <c r="E183" i="3"/>
  <c r="E186" i="3"/>
  <c r="E182" i="3"/>
  <c r="E184" i="3"/>
  <c r="E181" i="3"/>
  <c r="E180" i="3"/>
  <c r="E179" i="3"/>
  <c r="E178" i="3"/>
  <c r="E177" i="3"/>
  <c r="E176" i="3"/>
  <c r="E175" i="3"/>
  <c r="E173" i="3"/>
  <c r="E172" i="3"/>
  <c r="E171" i="3"/>
  <c r="E170" i="3"/>
  <c r="E169" i="3"/>
  <c r="E167" i="3"/>
  <c r="E166" i="3"/>
  <c r="E164" i="3"/>
  <c r="E163" i="3"/>
  <c r="E162" i="3"/>
  <c r="E161" i="3"/>
  <c r="E160" i="3"/>
  <c r="E159" i="3"/>
  <c r="E158" i="3"/>
  <c r="E156" i="3"/>
  <c r="E155" i="3"/>
  <c r="E154" i="3"/>
  <c r="E152" i="3"/>
  <c r="E151" i="3"/>
  <c r="E150" i="3"/>
  <c r="E149" i="3"/>
  <c r="E147" i="3"/>
  <c r="E148" i="3"/>
  <c r="E144" i="3"/>
  <c r="E143" i="3"/>
  <c r="E142" i="3"/>
  <c r="E141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4" i="3"/>
  <c r="E113" i="3"/>
  <c r="E112" i="3"/>
  <c r="E111" i="3"/>
  <c r="E110" i="3"/>
  <c r="E108" i="3"/>
  <c r="E107" i="3"/>
  <c r="E106" i="3"/>
  <c r="E105" i="3"/>
  <c r="E104" i="3"/>
  <c r="E103" i="3"/>
  <c r="E102" i="3"/>
  <c r="E101" i="3"/>
  <c r="E99" i="3"/>
  <c r="E97" i="3"/>
  <c r="E96" i="3"/>
  <c r="E95" i="3"/>
  <c r="E93" i="3"/>
  <c r="E92" i="3"/>
  <c r="E91" i="3"/>
  <c r="E90" i="3"/>
  <c r="E89" i="3"/>
  <c r="E88" i="3"/>
  <c r="E86" i="3"/>
  <c r="E84" i="3"/>
  <c r="E82" i="3"/>
  <c r="E81" i="3"/>
  <c r="E79" i="3"/>
  <c r="E80" i="3"/>
  <c r="E77" i="3"/>
  <c r="E76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</calcChain>
</file>

<file path=xl/sharedStrings.xml><?xml version="1.0" encoding="utf-8"?>
<sst xmlns="http://schemas.openxmlformats.org/spreadsheetml/2006/main" count="650" uniqueCount="385">
  <si>
    <t/>
  </si>
  <si>
    <t>label</t>
  </si>
  <si>
    <t>species</t>
  </si>
  <si>
    <t xml:space="preserve">Human </t>
  </si>
  <si>
    <t>organ</t>
  </si>
  <si>
    <t>Lung Tissue</t>
  </si>
  <si>
    <t>z C30 FAME internal standard</t>
  </si>
  <si>
    <t>z C28 FAME internal standard</t>
  </si>
  <si>
    <t>z C26 FAME internal standard</t>
  </si>
  <si>
    <t>z C24 FAME internal standard</t>
  </si>
  <si>
    <t>z C22 FAME internal standard</t>
  </si>
  <si>
    <t>z C20 FAME internal standard</t>
  </si>
  <si>
    <t>z C18 FAME internal standard</t>
  </si>
  <si>
    <t>z C16 FAME internal standard</t>
  </si>
  <si>
    <t>z C14 FAME internal standard</t>
  </si>
  <si>
    <t>z C12 FAME internal standard</t>
  </si>
  <si>
    <t>z C10 FAME internal standard</t>
  </si>
  <si>
    <t>z C09 FAME internal standard</t>
  </si>
  <si>
    <t>z C08 FAME internal standard</t>
  </si>
  <si>
    <t>xylitol</t>
  </si>
  <si>
    <t>xanthosine</t>
  </si>
  <si>
    <t>xanthine</t>
  </si>
  <si>
    <t>valine</t>
  </si>
  <si>
    <t>uridine-5'-monophosphate</t>
  </si>
  <si>
    <t>uridine</t>
  </si>
  <si>
    <t>urea</t>
  </si>
  <si>
    <t>uracil</t>
  </si>
  <si>
    <t>UDP-glucuronic acid</t>
  </si>
  <si>
    <t>UDP GlcNAc</t>
  </si>
  <si>
    <t>tryptophan</t>
  </si>
  <si>
    <t>triethanolamine</t>
  </si>
  <si>
    <t>trehalose</t>
  </si>
  <si>
    <t>trans-4-hydroxyproline</t>
  </si>
  <si>
    <t>tocopherol alpha</t>
  </si>
  <si>
    <t>thymine</t>
  </si>
  <si>
    <t>threonine</t>
  </si>
  <si>
    <t>taurine</t>
  </si>
  <si>
    <t>sucrose</t>
  </si>
  <si>
    <t>succinic acid</t>
  </si>
  <si>
    <t>stigmasterol</t>
  </si>
  <si>
    <t>stearic acid</t>
  </si>
  <si>
    <t>sorbitol</t>
  </si>
  <si>
    <t>shikimic acid</t>
  </si>
  <si>
    <t>serine</t>
  </si>
  <si>
    <t>salicylaldehyde</t>
  </si>
  <si>
    <t>ribose</t>
  </si>
  <si>
    <t>ribonic acid</t>
  </si>
  <si>
    <t>ribitol</t>
  </si>
  <si>
    <t>quinic acid</t>
  </si>
  <si>
    <t>pyrophosphate</t>
  </si>
  <si>
    <t>putrescine</t>
  </si>
  <si>
    <t>pseudo uridine</t>
  </si>
  <si>
    <t>proline</t>
  </si>
  <si>
    <t>pipecolic acid</t>
  </si>
  <si>
    <t>phosphoric acid</t>
  </si>
  <si>
    <t>phosphoethanolamine</t>
  </si>
  <si>
    <t>phenylpyruvic acid</t>
  </si>
  <si>
    <t>phenylethylamine</t>
  </si>
  <si>
    <t>phenylalanine</t>
  </si>
  <si>
    <t>pentadecanoic acid</t>
  </si>
  <si>
    <t>pelargonic acid</t>
  </si>
  <si>
    <t>pantothenic acid</t>
  </si>
  <si>
    <t>palmitic acid</t>
  </si>
  <si>
    <t>oxoproline</t>
  </si>
  <si>
    <t>oxalic acid</t>
  </si>
  <si>
    <t>orotic acid</t>
  </si>
  <si>
    <t>ornithine</t>
  </si>
  <si>
    <t>oleic acid</t>
  </si>
  <si>
    <t>octadecanol</t>
  </si>
  <si>
    <t>octadecane-1,12-diol NIST</t>
  </si>
  <si>
    <t>N-methylalanine</t>
  </si>
  <si>
    <t>nicotinamide</t>
  </si>
  <si>
    <t>myristic acid</t>
  </si>
  <si>
    <t>methionine</t>
  </si>
  <si>
    <t>methanolphosphate</t>
  </si>
  <si>
    <t>mannose</t>
  </si>
  <si>
    <t>maltotriose</t>
  </si>
  <si>
    <t>malic acid</t>
  </si>
  <si>
    <t>maleimide</t>
  </si>
  <si>
    <t>lysine</t>
  </si>
  <si>
    <t>linoleic acid</t>
  </si>
  <si>
    <t>levoglucosan</t>
  </si>
  <si>
    <t>leucine</t>
  </si>
  <si>
    <t>lauric acid</t>
  </si>
  <si>
    <t>kynurenine</t>
  </si>
  <si>
    <t>isothreonic acid</t>
  </si>
  <si>
    <t>isoleucine</t>
  </si>
  <si>
    <t>inositol myo-</t>
  </si>
  <si>
    <t>inositol-4-monophosphate</t>
  </si>
  <si>
    <t>inosine 5'-monophosphate</t>
  </si>
  <si>
    <t>inosine</t>
  </si>
  <si>
    <t>indole-3-lactate</t>
  </si>
  <si>
    <t>icosenoic acid</t>
  </si>
  <si>
    <t>hydroxylamine</t>
  </si>
  <si>
    <t>hydroxycarbamate NIST</t>
  </si>
  <si>
    <t>homoserine</t>
  </si>
  <si>
    <t>histidine</t>
  </si>
  <si>
    <t>guanosine</t>
  </si>
  <si>
    <t>guanine</t>
  </si>
  <si>
    <t>glycolic acid</t>
  </si>
  <si>
    <t>glycine</t>
  </si>
  <si>
    <t>glycerol-beta-phosphate</t>
  </si>
  <si>
    <t>glycerol-alpha-phosphate</t>
  </si>
  <si>
    <t>glycerol-3-galactoside</t>
  </si>
  <si>
    <t>glycerol</t>
  </si>
  <si>
    <t>glyceric acid</t>
  </si>
  <si>
    <t>glutamine</t>
  </si>
  <si>
    <t>glutamic acid</t>
  </si>
  <si>
    <t>gluconic acid</t>
  </si>
  <si>
    <t>gamma-tocopherol</t>
  </si>
  <si>
    <t>fumaric acid</t>
  </si>
  <si>
    <t>fucose</t>
  </si>
  <si>
    <t>fructose-6-phosphate</t>
  </si>
  <si>
    <t>fructose 1 phosphate</t>
  </si>
  <si>
    <t>FAD</t>
  </si>
  <si>
    <t>ethanol phosphate NIST</t>
  </si>
  <si>
    <t>ethanolamine</t>
  </si>
  <si>
    <t>erythronic acid lactone</t>
  </si>
  <si>
    <t>erythronic acid</t>
  </si>
  <si>
    <t>erythritol</t>
  </si>
  <si>
    <t>dodecanol</t>
  </si>
  <si>
    <t>dodecane</t>
  </si>
  <si>
    <t>dihydrosphingosine</t>
  </si>
  <si>
    <t>dihydroabietic acid</t>
  </si>
  <si>
    <t>digalacturonic acid</t>
  </si>
  <si>
    <t>cytidine-5-monophosphate NIST</t>
  </si>
  <si>
    <t>cystine</t>
  </si>
  <si>
    <t>cysteine-glycine</t>
  </si>
  <si>
    <t>cysteine</t>
  </si>
  <si>
    <t>creatinine</t>
  </si>
  <si>
    <t>citrulline</t>
  </si>
  <si>
    <t>citric acid</t>
  </si>
  <si>
    <t>cholesterol</t>
  </si>
  <si>
    <t>cellobiotol</t>
  </si>
  <si>
    <t>caprylic acid</t>
  </si>
  <si>
    <t>capric acid</t>
  </si>
  <si>
    <t>biuret</t>
  </si>
  <si>
    <t>beta-alanine</t>
  </si>
  <si>
    <t>behenic acid</t>
  </si>
  <si>
    <t>azelaic acid</t>
  </si>
  <si>
    <t>aspartic acid</t>
  </si>
  <si>
    <t>asparagine</t>
  </si>
  <si>
    <t>ascorbic acid</t>
  </si>
  <si>
    <t>arachidic acid</t>
  </si>
  <si>
    <t>arabitol</t>
  </si>
  <si>
    <t>arabinose</t>
  </si>
  <si>
    <t>aminomalonic acid</t>
  </si>
  <si>
    <t>alpha ketoglutaric acid</t>
  </si>
  <si>
    <t>alanine</t>
  </si>
  <si>
    <t>adipic acid</t>
  </si>
  <si>
    <t>adenosine-5-phosphate</t>
  </si>
  <si>
    <t>adenosine</t>
  </si>
  <si>
    <t>adenine</t>
  </si>
  <si>
    <t>acetophenone NIST</t>
  </si>
  <si>
    <t>5-methoxytryptamine</t>
  </si>
  <si>
    <t>5-hydroxynorvaline NIST</t>
  </si>
  <si>
    <t>5'-deoxy-5'-methylthioadenosine</t>
  </si>
  <si>
    <t>5-aminovaleric acid</t>
  </si>
  <si>
    <t>5,6-dihydrouracil</t>
  </si>
  <si>
    <t>4-hydroxyproline</t>
  </si>
  <si>
    <t>4-hydroxybutyric acid</t>
  </si>
  <si>
    <t>408731</t>
  </si>
  <si>
    <t>408490</t>
  </si>
  <si>
    <t>3-phosphoglycerate</t>
  </si>
  <si>
    <t>3-phenyllactic acid</t>
  </si>
  <si>
    <t>3-aminoisobutyric acid</t>
  </si>
  <si>
    <t>381876</t>
  </si>
  <si>
    <t>356985</t>
  </si>
  <si>
    <t>356925</t>
  </si>
  <si>
    <t>2-phenylpropanol NIST</t>
  </si>
  <si>
    <t>2-monopalmitin</t>
  </si>
  <si>
    <t>2-monoolein</t>
  </si>
  <si>
    <t>2-hydroxyglutaric acid</t>
  </si>
  <si>
    <t>2-hydroxybutanoic acid</t>
  </si>
  <si>
    <t>2-aminoadipic acid</t>
  </si>
  <si>
    <t>204425</t>
  </si>
  <si>
    <t>201887</t>
  </si>
  <si>
    <t>201862</t>
  </si>
  <si>
    <t>200850</t>
  </si>
  <si>
    <t>1-monostearin</t>
  </si>
  <si>
    <t>1-monopalmitin</t>
  </si>
  <si>
    <t>1-hexadecanol</t>
  </si>
  <si>
    <t>1,5-anhydroglucitol</t>
  </si>
  <si>
    <t>mx class id</t>
  </si>
  <si>
    <t>ret.index</t>
  </si>
  <si>
    <t>quant mz</t>
  </si>
  <si>
    <t>BB id</t>
  </si>
  <si>
    <t>KEGG id</t>
  </si>
  <si>
    <t>PubChem id</t>
  </si>
  <si>
    <t>fTIC</t>
  </si>
  <si>
    <t>mTIC</t>
  </si>
  <si>
    <t>uric acid</t>
  </si>
  <si>
    <t>tyrosine</t>
  </si>
  <si>
    <t>threonic acid</t>
  </si>
  <si>
    <t>threitol</t>
  </si>
  <si>
    <t>tagatose</t>
  </si>
  <si>
    <t>spermidine</t>
  </si>
  <si>
    <t>N-acetyl-D-mannosamine</t>
  </si>
  <si>
    <t>methionine sulfoxide</t>
  </si>
  <si>
    <t>isoheptadecanoic acid</t>
  </si>
  <si>
    <t>mannitol</t>
  </si>
  <si>
    <t>maltose</t>
  </si>
  <si>
    <t>hypoxanthine</t>
  </si>
  <si>
    <t>glycocyamine</t>
  </si>
  <si>
    <t>glucuronic acid</t>
  </si>
  <si>
    <t>glucose-6-phosphate</t>
  </si>
  <si>
    <t>glucose</t>
  </si>
  <si>
    <t>galactose-6-phosphate</t>
  </si>
  <si>
    <t>fucose+ rhamnose</t>
  </si>
  <si>
    <t>fructose</t>
  </si>
  <si>
    <t>cytidine-5'-diphosphate</t>
  </si>
  <si>
    <t>conduritol beta epoxide</t>
  </si>
  <si>
    <t>benzoic acid</t>
  </si>
  <si>
    <t>arachidonic acid</t>
  </si>
  <si>
    <t>allantoic acid</t>
  </si>
  <si>
    <t>3-hydroxybutanoic acid</t>
  </si>
  <si>
    <t>2-ketoisocaproic acid</t>
  </si>
  <si>
    <t>InChI</t>
  </si>
  <si>
    <t xml:space="preserve"> </t>
  </si>
  <si>
    <r>
      <rPr>
        <sz val="10"/>
        <rFont val="Arial"/>
      </rPr>
      <t>allo-</t>
    </r>
    <r>
      <rPr>
        <sz val="10"/>
        <rFont val="Arial"/>
        <family val="2"/>
      </rPr>
      <t xml:space="preserve">inositol </t>
    </r>
  </si>
  <si>
    <t>MTCFGRXMJLQNBG-REOHCLBHSA-N</t>
  </si>
  <si>
    <t>BHHGXPLMPWCGHP-UHFFFAOYSA-N</t>
  </si>
  <si>
    <t>QEFRNWWLZKMPFJ-UHFFFAOYSA-N</t>
  </si>
  <si>
    <t>LBDROUOCQSGOFI-UHFFFAOYSA-N</t>
  </si>
  <si>
    <t>FBPFZTCFMRRESA-KVTDHHQDSA-N</t>
  </si>
  <si>
    <t>C00065</t>
  </si>
  <si>
    <t>C05332</t>
  </si>
  <si>
    <t>C02989</t>
  </si>
  <si>
    <t>C00392</t>
  </si>
  <si>
    <t>C00581</t>
  </si>
  <si>
    <t>C00189</t>
  </si>
  <si>
    <t>C00049</t>
  </si>
  <si>
    <t>QXKAIJAYHKCRRA-BXXZVTAOSA-N</t>
  </si>
  <si>
    <t>GDFAOVXKHJXLEI-VKHMYHEASA-N</t>
  </si>
  <si>
    <t>HCXVJBMSMIARIN-PHZDYDNGSA-N</t>
  </si>
  <si>
    <t>OYHQOLUKZRVURQ-HZJYTTRNSA-N</t>
  </si>
  <si>
    <t>TWNIBLMWSKIRAT-VFUOTHLCSA-N</t>
  </si>
  <si>
    <t>LFTYTUAZOPRMMI-CFRASDGPSA-N</t>
  </si>
  <si>
    <t>ZQPPMHVWECSIRJ-KTKRTIGZSA-N</t>
  </si>
  <si>
    <t>JPIJQSOTBSSVTP-UHFFFAOYSA-N</t>
  </si>
  <si>
    <t>HXEACLLIILLPRG-YFKPBYRVSA-N</t>
  </si>
  <si>
    <t>BJEPYKJPYRNKOW-REOHCLBHSA-N</t>
  </si>
  <si>
    <t>UNXHWFMMPAWVPI-QWWZWVQMSA-N</t>
  </si>
  <si>
    <t>YGPSJZOEDVAXAB-QMMMGPOBSA-N</t>
  </si>
  <si>
    <t>ONIBWKKTOPOVIA-BYPYZUCNSA-N</t>
  </si>
  <si>
    <t>KHLCTMQBMINUNT-UHFFFAOYSA-N</t>
  </si>
  <si>
    <t>RXVWSYJTUUKTEA-CGQAXDJHSA-N</t>
  </si>
  <si>
    <t>BJHIKXHVCXFQLS-PQLUHFTBSA-N</t>
  </si>
  <si>
    <t>MBLBDJOUHNCFQT-WCTZXXKLSA-N</t>
  </si>
  <si>
    <t>UBORTCNDUKBEOP-UUOKFMHZSA-N</t>
  </si>
  <si>
    <t>WQZGKKKJIJFFOK-QTVWNMPRSA-N</t>
  </si>
  <si>
    <t>HDYANYHVCAPMJV-LXQIFKJMSA-N</t>
  </si>
  <si>
    <t>PTJWIQPHWPFNBW-GBNDHIKLSA-N</t>
  </si>
  <si>
    <t>GVJHHUAWPYXKBD-IEOSBIPESA-N</t>
  </si>
  <si>
    <t>WQEPLUUGTLDZJY-UHFFFAOYSA-N</t>
  </si>
  <si>
    <t>TUNFSRHWOTWDNC-UHFFFAOYSA-N</t>
  </si>
  <si>
    <t>PEEHTFAAVSWFBL-UHFFFAOYSA-N</t>
  </si>
  <si>
    <t>JXOHGGNKMLTUBP-HSUXUTPPSA-N</t>
  </si>
  <si>
    <t>GLDOVTGHNKAZLK-UHFFFAOYSA-N</t>
  </si>
  <si>
    <t>FBUKVWPVBMHYJY-UHFFFAOYSA-N</t>
  </si>
  <si>
    <t>GSEJCLTVZPLZKY-UHFFFAOYSA-N</t>
  </si>
  <si>
    <t>HDTRYLNUVZCQOY-LIZSDCNHSA-N</t>
  </si>
  <si>
    <t>ODHCTXKNWHHXJC-VKHMYHEASA-N</t>
  </si>
  <si>
    <t>SMQUZDBALVYZAC-UHFFFAOYSA-N</t>
  </si>
  <si>
    <t>HEBKCHPVOIAQTA-NGQZWQHPSA-N</t>
  </si>
  <si>
    <t>GHOKWGTUZJEAQD-ZETCQYMHSA-N</t>
  </si>
  <si>
    <t>AAWZDTNXLSGCEK-LNVDRNJUSA-N</t>
  </si>
  <si>
    <t>QIVBCDIJIAJPQS-VIFPVBQESA-N</t>
  </si>
  <si>
    <t>AYFVYJQAPQTCCC-GBXIJSLDSA-N</t>
  </si>
  <si>
    <t>KZSNJWFQEVHDMF-BYPYZUCNSA-N</t>
  </si>
  <si>
    <t>AHLPHDHHMVZTML-BYPYZUCNSA-N</t>
  </si>
  <si>
    <t>GUBGYTABKSRVRQ-QUYVBRFLSA-N</t>
  </si>
  <si>
    <t>COLNVLDHVKWLRT-QMMMGPOBSA-N</t>
  </si>
  <si>
    <t>FFEARJCKVFRZRR-BYPYZUCNSA-N</t>
  </si>
  <si>
    <t>ROHFNLRQFUQHCH-YFKPBYRVSA-N</t>
  </si>
  <si>
    <t>OUYCCCASQSFEME-QMMMGPOBSA-N</t>
  </si>
  <si>
    <t>DJJCXFVJDGTHFX-XVFCMESISA-N</t>
  </si>
  <si>
    <t>DRTQHJPVMGBUCF-XVFCMESISA-N</t>
  </si>
  <si>
    <t>CZMRCDWAGMRECN-UGDNZRGBSA-N</t>
  </si>
  <si>
    <t>KDXKERNSBIXSRK-YFKPBYRVSA-N</t>
  </si>
  <si>
    <t>PMMYEEVYMWASQN-DMTCNVIQSA-N</t>
  </si>
  <si>
    <t>FBPFZTCFMRRESA-JGWLITMVSA-N</t>
  </si>
  <si>
    <t>HMFHBZSHGGEWLO-SOOFDHNKSA-N</t>
  </si>
  <si>
    <t>QIQXTHQIDYTFRH-UHFFFAOYSA-N</t>
  </si>
  <si>
    <t>POULHZVOKOAJMA-UHFFFAOYSA-N</t>
  </si>
  <si>
    <t>LRFVTYWOQMYALW-UHFFFAOYSA-N</t>
  </si>
  <si>
    <t>XSQUKJJJFZCRTK-UHFFFAOYSA-N</t>
  </si>
  <si>
    <t>LEHOTFFKMJEONL-UHFFFAOYSA-N</t>
  </si>
  <si>
    <t>ISAKRJDGNUQOIC-UHFFFAOYSA-N</t>
  </si>
  <si>
    <t>RWQNBRDOKXIBIV-UHFFFAOYSA-N</t>
  </si>
  <si>
    <t>XOAAWQZATWQOTB-UHFFFAOYSA-N</t>
  </si>
  <si>
    <t>KDYFGRWQOYBRFD-UHFFFAOYSA-N</t>
  </si>
  <si>
    <t>ATHGHQPFGPMSJY-UHFFFAOYSA-N</t>
  </si>
  <si>
    <t>KIDHWZJUCRJVML-UHFFFAOYSA-N</t>
  </si>
  <si>
    <t>XPPKVPWEQAFLFU-UHFFFAOYSA-N</t>
  </si>
  <si>
    <t>SUHOOTKUPISOBE-UHFFFAOYSA-N</t>
  </si>
  <si>
    <t>NBIIXXVUZAFLBC-UHFFFAOYSA-N</t>
  </si>
  <si>
    <t>BTNMPGBKDVTSJY-UHFFFAOYSA-N</t>
  </si>
  <si>
    <t>IPCSVZSSVZVIGE-UHFFFAOYSA-N</t>
  </si>
  <si>
    <t>MUBZPKHOEPUJKR-UHFFFAOYSA-N</t>
  </si>
  <si>
    <t>PXQPEWDEAKTCGB-UHFFFAOYSA-N</t>
  </si>
  <si>
    <t>DFPAKSUCGFBDDF-UHFFFAOYSA-N</t>
  </si>
  <si>
    <t>HEBKCHPVOIAQTA-UHFFFAOYSA-N</t>
  </si>
  <si>
    <t>subject</t>
  </si>
  <si>
    <t>phenotype</t>
  </si>
  <si>
    <t>non-malignant</t>
  </si>
  <si>
    <t>tumor</t>
  </si>
  <si>
    <t>Sample62a</t>
  </si>
  <si>
    <t>Sample69a</t>
  </si>
  <si>
    <t>Sample116a</t>
  </si>
  <si>
    <t>Sample125a</t>
  </si>
  <si>
    <t>Sample152a</t>
  </si>
  <si>
    <t>Sample175a</t>
  </si>
  <si>
    <t>Sample184a</t>
  </si>
  <si>
    <t>Sample201a</t>
  </si>
  <si>
    <t>Sample213a</t>
  </si>
  <si>
    <t>Sample219a</t>
  </si>
  <si>
    <t>Sample221a</t>
  </si>
  <si>
    <t>Sample232a</t>
  </si>
  <si>
    <t>Sample243a</t>
  </si>
  <si>
    <t>Sample259a</t>
  </si>
  <si>
    <t>Sample263a</t>
  </si>
  <si>
    <t>Sample278a</t>
  </si>
  <si>
    <t>Sample282a</t>
  </si>
  <si>
    <t>Sample294a</t>
  </si>
  <si>
    <t>Sample315a</t>
  </si>
  <si>
    <t>Sample330a</t>
  </si>
  <si>
    <t>Sample355a</t>
  </si>
  <si>
    <t>Sample359a</t>
  </si>
  <si>
    <t>Sample410a</t>
  </si>
  <si>
    <t>Sample411a</t>
  </si>
  <si>
    <t>Sample413a</t>
  </si>
  <si>
    <t>Sample439a</t>
  </si>
  <si>
    <t>Sample502a</t>
  </si>
  <si>
    <t>Sample545a</t>
  </si>
  <si>
    <t>Sample561a</t>
  </si>
  <si>
    <t>Sample574a</t>
  </si>
  <si>
    <t>Sample597a</t>
  </si>
  <si>
    <t>Sample608a</t>
  </si>
  <si>
    <t>Sample634a</t>
  </si>
  <si>
    <t>Sample669a</t>
  </si>
  <si>
    <t>Sample686a</t>
  </si>
  <si>
    <t>Sample689a</t>
  </si>
  <si>
    <t>Sample704a</t>
  </si>
  <si>
    <t>Sample706a</t>
  </si>
  <si>
    <t>Sample62b</t>
  </si>
  <si>
    <t>Sample69b</t>
  </si>
  <si>
    <t>Sample116b</t>
  </si>
  <si>
    <t>Sample125b</t>
  </si>
  <si>
    <t>Sample152b</t>
  </si>
  <si>
    <t>Sample175b</t>
  </si>
  <si>
    <t>Sample184b</t>
  </si>
  <si>
    <t>Sample201b</t>
  </si>
  <si>
    <t>Sample213b</t>
  </si>
  <si>
    <t>Sample219b</t>
  </si>
  <si>
    <t>Sample221b</t>
  </si>
  <si>
    <t>Sample232b</t>
  </si>
  <si>
    <t>Sample243b</t>
  </si>
  <si>
    <t>Sample263b</t>
  </si>
  <si>
    <t>Sample278b</t>
  </si>
  <si>
    <t>Sample282b</t>
  </si>
  <si>
    <t>Sample294b</t>
  </si>
  <si>
    <t>Sample315b</t>
  </si>
  <si>
    <t>Sample330b</t>
  </si>
  <si>
    <t>Sample355b</t>
  </si>
  <si>
    <t>Sample359b</t>
  </si>
  <si>
    <t>Sample410b</t>
  </si>
  <si>
    <t>Sample411b</t>
  </si>
  <si>
    <t>Sample413b</t>
  </si>
  <si>
    <t>Sample439b</t>
  </si>
  <si>
    <t>Sample454b</t>
  </si>
  <si>
    <t>Sample502b</t>
  </si>
  <si>
    <t>Sample545b</t>
  </si>
  <si>
    <t>Sample561b</t>
  </si>
  <si>
    <t>Sample574b</t>
  </si>
  <si>
    <t>Sample597b</t>
  </si>
  <si>
    <t>Sample608b</t>
  </si>
  <si>
    <t>Sample634b</t>
  </si>
  <si>
    <t>Sample669b</t>
  </si>
  <si>
    <t>Sample686b</t>
  </si>
  <si>
    <t>Sample704b</t>
  </si>
  <si>
    <t>Sample706b</t>
  </si>
  <si>
    <t>Sample689b</t>
  </si>
  <si>
    <t>Sample259b</t>
  </si>
  <si>
    <t>Sample454a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</si>
</sst>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0"/>
      <name val="Arial"/>
    </font>
    <font>
      <sz val="10"/>
      <name val="Arial"/>
      <family val="2"/>
    </font>
    <font>
      <u/>
      <sz val="10"/>
      <color theme="11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0" fillId="2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2"/>
  <sheetViews>
    <sheetView tabSelected="1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2" sqref="H12"/>
    </sheetView>
  </sheetViews>
  <sheetFormatPr defaultColWidth="8.85546875" defaultRowHeight="12.75" x14ac:dyDescent="0.2"/>
  <cols>
    <col min="1" max="1" width="26.7109375" style="11" customWidth="1"/>
    <col min="2" max="5" width="8.85546875" style="8"/>
    <col min="6" max="6" width="9.140625" style="8" bestFit="1" customWidth="1"/>
    <col min="7" max="7" width="8.85546875" style="8"/>
    <col min="14" max="14" width="12.5703125" bestFit="1" customWidth="1"/>
  </cols>
  <sheetData>
    <row r="1" spans="1:85" x14ac:dyDescent="0.2">
      <c r="A1" s="2"/>
      <c r="B1" s="4"/>
      <c r="C1" s="4"/>
      <c r="D1" s="4"/>
      <c r="E1" s="2"/>
      <c r="F1" s="2"/>
      <c r="G1" s="2" t="s">
        <v>183</v>
      </c>
      <c r="H1" s="9">
        <v>107186</v>
      </c>
      <c r="I1" s="9">
        <v>107241</v>
      </c>
      <c r="J1" s="9">
        <v>107230</v>
      </c>
      <c r="K1" s="9">
        <v>107230</v>
      </c>
      <c r="L1" s="9">
        <v>107175</v>
      </c>
      <c r="M1" s="9">
        <v>107241</v>
      </c>
      <c r="N1" s="9">
        <v>107175</v>
      </c>
      <c r="O1" s="9">
        <v>107208</v>
      </c>
      <c r="P1" s="9">
        <v>107219</v>
      </c>
      <c r="Q1" s="9">
        <v>107186</v>
      </c>
      <c r="R1" s="9">
        <v>107208</v>
      </c>
      <c r="S1" s="9">
        <v>107241</v>
      </c>
      <c r="T1" s="9">
        <v>107166</v>
      </c>
      <c r="U1" s="9">
        <v>107186</v>
      </c>
      <c r="V1" s="9">
        <v>107175</v>
      </c>
      <c r="W1" s="9">
        <v>107241</v>
      </c>
      <c r="X1" s="9">
        <v>107166</v>
      </c>
      <c r="Y1" s="9">
        <v>107230</v>
      </c>
      <c r="Z1" s="9">
        <v>107175</v>
      </c>
      <c r="AA1" s="9">
        <v>107166</v>
      </c>
      <c r="AB1" s="9">
        <v>107186</v>
      </c>
      <c r="AC1" s="9">
        <v>107219</v>
      </c>
      <c r="AD1" s="9">
        <v>107197</v>
      </c>
      <c r="AE1" s="9">
        <v>107175</v>
      </c>
      <c r="AF1" s="9">
        <v>107166</v>
      </c>
      <c r="AG1" s="9">
        <v>107197</v>
      </c>
      <c r="AH1" s="9">
        <v>107241</v>
      </c>
      <c r="AI1" s="9">
        <v>107241</v>
      </c>
      <c r="AJ1" s="9">
        <v>107208</v>
      </c>
      <c r="AK1" s="9">
        <v>107230</v>
      </c>
      <c r="AL1" s="9">
        <v>107208</v>
      </c>
      <c r="AM1" s="9">
        <v>107219</v>
      </c>
      <c r="AN1" s="9">
        <v>107197</v>
      </c>
      <c r="AO1" s="9">
        <v>107219</v>
      </c>
      <c r="AP1" s="9">
        <v>107230</v>
      </c>
      <c r="AQ1" s="9">
        <v>107241</v>
      </c>
      <c r="AR1" s="9">
        <v>107197</v>
      </c>
      <c r="AS1" s="9">
        <v>107186</v>
      </c>
      <c r="AT1" s="9">
        <v>107166</v>
      </c>
      <c r="AU1" s="9">
        <v>107230</v>
      </c>
      <c r="AV1" s="9">
        <v>107219</v>
      </c>
      <c r="AW1" s="9">
        <v>107186</v>
      </c>
      <c r="AX1" s="9">
        <v>107197</v>
      </c>
      <c r="AY1" s="9">
        <v>107197</v>
      </c>
      <c r="AZ1" s="9">
        <v>107175</v>
      </c>
      <c r="BA1" s="9">
        <v>107208</v>
      </c>
      <c r="BB1" s="9">
        <v>107166</v>
      </c>
      <c r="BC1" s="9">
        <v>107186</v>
      </c>
      <c r="BD1" s="9">
        <v>107197</v>
      </c>
      <c r="BE1" s="9">
        <v>107175</v>
      </c>
      <c r="BF1" s="9">
        <v>107166</v>
      </c>
      <c r="BG1" s="9">
        <v>107230</v>
      </c>
      <c r="BH1" s="9">
        <v>107219</v>
      </c>
      <c r="BI1" s="9">
        <v>107241</v>
      </c>
      <c r="BJ1" s="9">
        <v>107230</v>
      </c>
      <c r="BK1" s="9">
        <v>107219</v>
      </c>
      <c r="BL1" s="9">
        <v>107208</v>
      </c>
      <c r="BM1" s="9">
        <v>107219</v>
      </c>
      <c r="BN1" s="9">
        <v>107175</v>
      </c>
      <c r="BO1" s="9">
        <v>107219</v>
      </c>
      <c r="BP1" s="9">
        <v>107186</v>
      </c>
      <c r="BQ1" s="9">
        <v>107197</v>
      </c>
      <c r="BR1" s="9">
        <v>107166</v>
      </c>
      <c r="BS1" s="9">
        <v>107230</v>
      </c>
      <c r="BT1" s="9">
        <v>107175</v>
      </c>
      <c r="BU1" s="9">
        <v>107186</v>
      </c>
      <c r="BV1" s="9">
        <v>107186</v>
      </c>
      <c r="BW1" s="9">
        <v>107208</v>
      </c>
      <c r="BX1" s="9">
        <v>107197</v>
      </c>
      <c r="BY1" s="9">
        <v>107208</v>
      </c>
      <c r="BZ1" s="9">
        <v>107219</v>
      </c>
      <c r="CA1" s="9">
        <v>107208</v>
      </c>
      <c r="CB1" s="9">
        <v>107208</v>
      </c>
      <c r="CC1" s="9">
        <v>107197</v>
      </c>
      <c r="CD1" s="9">
        <v>107230</v>
      </c>
      <c r="CE1" s="9">
        <v>107175</v>
      </c>
      <c r="CF1" s="9">
        <v>107241</v>
      </c>
      <c r="CG1" s="9">
        <v>107241</v>
      </c>
    </row>
    <row r="2" spans="1:85" s="7" customFormat="1" x14ac:dyDescent="0.2">
      <c r="A2" s="2"/>
      <c r="B2" s="4"/>
      <c r="C2" s="4"/>
      <c r="D2" s="4"/>
      <c r="E2" s="4"/>
      <c r="F2" s="2"/>
      <c r="G2" s="2" t="s">
        <v>2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 t="s">
        <v>3</v>
      </c>
      <c r="AD2" s="6" t="s">
        <v>3</v>
      </c>
      <c r="AE2" s="6" t="s">
        <v>3</v>
      </c>
      <c r="AF2" s="6" t="s">
        <v>3</v>
      </c>
      <c r="AG2" s="6" t="s">
        <v>3</v>
      </c>
      <c r="AH2" s="6" t="s">
        <v>3</v>
      </c>
      <c r="AI2" s="6" t="s">
        <v>3</v>
      </c>
      <c r="AJ2" s="6" t="s">
        <v>3</v>
      </c>
      <c r="AK2" s="6" t="s">
        <v>3</v>
      </c>
      <c r="AL2" s="6" t="s">
        <v>3</v>
      </c>
      <c r="AM2" s="6" t="s">
        <v>3</v>
      </c>
      <c r="AN2" s="6" t="s">
        <v>3</v>
      </c>
      <c r="AO2" s="6" t="s">
        <v>3</v>
      </c>
      <c r="AP2" s="6" t="s">
        <v>3</v>
      </c>
      <c r="AQ2" s="6" t="s">
        <v>3</v>
      </c>
      <c r="AR2" s="6" t="s">
        <v>3</v>
      </c>
      <c r="AS2" s="6" t="s">
        <v>3</v>
      </c>
      <c r="AT2" s="6" t="s">
        <v>3</v>
      </c>
      <c r="AU2" s="6" t="s">
        <v>3</v>
      </c>
      <c r="AV2" s="6" t="s">
        <v>3</v>
      </c>
      <c r="AW2" s="6" t="s">
        <v>3</v>
      </c>
      <c r="AX2" s="6" t="s">
        <v>3</v>
      </c>
      <c r="AY2" s="6" t="s">
        <v>3</v>
      </c>
      <c r="AZ2" s="6" t="s">
        <v>3</v>
      </c>
      <c r="BA2" s="6" t="s">
        <v>3</v>
      </c>
      <c r="BB2" s="6" t="s">
        <v>3</v>
      </c>
      <c r="BC2" s="6" t="s">
        <v>3</v>
      </c>
      <c r="BD2" s="6" t="s">
        <v>3</v>
      </c>
      <c r="BE2" s="6" t="s">
        <v>3</v>
      </c>
      <c r="BF2" s="6" t="s">
        <v>3</v>
      </c>
      <c r="BG2" s="6" t="s">
        <v>3</v>
      </c>
      <c r="BH2" s="6" t="s">
        <v>3</v>
      </c>
      <c r="BI2" s="6" t="s">
        <v>3</v>
      </c>
      <c r="BJ2" s="6" t="s">
        <v>3</v>
      </c>
      <c r="BK2" s="6" t="s">
        <v>3</v>
      </c>
      <c r="BL2" s="6" t="s">
        <v>3</v>
      </c>
      <c r="BM2" s="6" t="s">
        <v>3</v>
      </c>
      <c r="BN2" s="6" t="s">
        <v>3</v>
      </c>
      <c r="BO2" s="6" t="s">
        <v>3</v>
      </c>
      <c r="BP2" s="6" t="s">
        <v>3</v>
      </c>
      <c r="BQ2" s="6" t="s">
        <v>3</v>
      </c>
      <c r="BR2" s="6" t="s">
        <v>3</v>
      </c>
      <c r="BS2" s="6" t="s">
        <v>3</v>
      </c>
      <c r="BT2" s="6" t="s">
        <v>3</v>
      </c>
      <c r="BU2" s="6" t="s">
        <v>3</v>
      </c>
      <c r="BV2" s="6" t="s">
        <v>3</v>
      </c>
      <c r="BW2" s="6" t="s">
        <v>3</v>
      </c>
      <c r="BX2" s="6" t="s">
        <v>3</v>
      </c>
      <c r="BY2" s="6" t="s">
        <v>3</v>
      </c>
      <c r="BZ2" s="6" t="s">
        <v>3</v>
      </c>
      <c r="CA2" s="6" t="s">
        <v>3</v>
      </c>
      <c r="CB2" s="6" t="s">
        <v>3</v>
      </c>
      <c r="CC2" s="6" t="s">
        <v>3</v>
      </c>
      <c r="CD2" s="6" t="s">
        <v>3</v>
      </c>
      <c r="CE2" s="6" t="s">
        <v>3</v>
      </c>
      <c r="CF2" s="6" t="s">
        <v>3</v>
      </c>
      <c r="CG2" s="6" t="s">
        <v>3</v>
      </c>
    </row>
    <row r="3" spans="1:85" s="7" customFormat="1" x14ac:dyDescent="0.2">
      <c r="A3" s="2"/>
      <c r="B3" s="4"/>
      <c r="C3" s="4"/>
      <c r="D3" s="4"/>
      <c r="E3" s="4"/>
      <c r="F3" s="2"/>
      <c r="G3" s="2" t="s">
        <v>4</v>
      </c>
      <c r="H3" s="6" t="s">
        <v>5</v>
      </c>
      <c r="I3" s="6" t="s">
        <v>5</v>
      </c>
      <c r="J3" s="6" t="s">
        <v>5</v>
      </c>
      <c r="K3" s="6" t="s">
        <v>5</v>
      </c>
      <c r="L3" s="6" t="s">
        <v>5</v>
      </c>
      <c r="M3" s="6" t="s">
        <v>5</v>
      </c>
      <c r="N3" s="6" t="s">
        <v>5</v>
      </c>
      <c r="O3" s="6" t="s">
        <v>5</v>
      </c>
      <c r="P3" s="6" t="s">
        <v>5</v>
      </c>
      <c r="Q3" s="6" t="s">
        <v>5</v>
      </c>
      <c r="R3" s="6" t="s">
        <v>5</v>
      </c>
      <c r="S3" s="6" t="s">
        <v>5</v>
      </c>
      <c r="T3" s="6" t="s">
        <v>5</v>
      </c>
      <c r="U3" s="6" t="s">
        <v>5</v>
      </c>
      <c r="V3" s="6" t="s">
        <v>5</v>
      </c>
      <c r="W3" s="6" t="s">
        <v>5</v>
      </c>
      <c r="X3" s="6" t="s">
        <v>5</v>
      </c>
      <c r="Y3" s="6" t="s">
        <v>5</v>
      </c>
      <c r="Z3" s="6" t="s">
        <v>5</v>
      </c>
      <c r="AA3" s="6" t="s">
        <v>5</v>
      </c>
      <c r="AB3" s="6" t="s">
        <v>5</v>
      </c>
      <c r="AC3" s="6" t="s">
        <v>5</v>
      </c>
      <c r="AD3" s="6" t="s">
        <v>5</v>
      </c>
      <c r="AE3" s="6" t="s">
        <v>5</v>
      </c>
      <c r="AF3" s="6" t="s">
        <v>5</v>
      </c>
      <c r="AG3" s="6" t="s">
        <v>5</v>
      </c>
      <c r="AH3" s="6" t="s">
        <v>5</v>
      </c>
      <c r="AI3" s="6" t="s">
        <v>5</v>
      </c>
      <c r="AJ3" s="6" t="s">
        <v>5</v>
      </c>
      <c r="AK3" s="6" t="s">
        <v>5</v>
      </c>
      <c r="AL3" s="6" t="s">
        <v>5</v>
      </c>
      <c r="AM3" s="6" t="s">
        <v>5</v>
      </c>
      <c r="AN3" s="6" t="s">
        <v>5</v>
      </c>
      <c r="AO3" s="6" t="s">
        <v>5</v>
      </c>
      <c r="AP3" s="6" t="s">
        <v>5</v>
      </c>
      <c r="AQ3" s="6" t="s">
        <v>5</v>
      </c>
      <c r="AR3" s="6" t="s">
        <v>5</v>
      </c>
      <c r="AS3" s="6" t="s">
        <v>5</v>
      </c>
      <c r="AT3" s="6" t="s">
        <v>5</v>
      </c>
      <c r="AU3" s="6" t="s">
        <v>5</v>
      </c>
      <c r="AV3" s="6" t="s">
        <v>5</v>
      </c>
      <c r="AW3" s="6" t="s">
        <v>5</v>
      </c>
      <c r="AX3" s="6" t="s">
        <v>5</v>
      </c>
      <c r="AY3" s="6" t="s">
        <v>5</v>
      </c>
      <c r="AZ3" s="6" t="s">
        <v>5</v>
      </c>
      <c r="BA3" s="6" t="s">
        <v>5</v>
      </c>
      <c r="BB3" s="6" t="s">
        <v>5</v>
      </c>
      <c r="BC3" s="6" t="s">
        <v>5</v>
      </c>
      <c r="BD3" s="6" t="s">
        <v>5</v>
      </c>
      <c r="BE3" s="6" t="s">
        <v>5</v>
      </c>
      <c r="BF3" s="6" t="s">
        <v>5</v>
      </c>
      <c r="BG3" s="6" t="s">
        <v>5</v>
      </c>
      <c r="BH3" s="6" t="s">
        <v>5</v>
      </c>
      <c r="BI3" s="6" t="s">
        <v>5</v>
      </c>
      <c r="BJ3" s="6" t="s">
        <v>5</v>
      </c>
      <c r="BK3" s="6" t="s">
        <v>5</v>
      </c>
      <c r="BL3" s="6" t="s">
        <v>5</v>
      </c>
      <c r="BM3" s="6" t="s">
        <v>5</v>
      </c>
      <c r="BN3" s="6" t="s">
        <v>5</v>
      </c>
      <c r="BO3" s="6" t="s">
        <v>5</v>
      </c>
      <c r="BP3" s="6" t="s">
        <v>5</v>
      </c>
      <c r="BQ3" s="6" t="s">
        <v>5</v>
      </c>
      <c r="BR3" s="6" t="s">
        <v>5</v>
      </c>
      <c r="BS3" s="6" t="s">
        <v>5</v>
      </c>
      <c r="BT3" s="6" t="s">
        <v>5</v>
      </c>
      <c r="BU3" s="6" t="s">
        <v>5</v>
      </c>
      <c r="BV3" s="6" t="s">
        <v>5</v>
      </c>
      <c r="BW3" s="6" t="s">
        <v>5</v>
      </c>
      <c r="BX3" s="6" t="s">
        <v>5</v>
      </c>
      <c r="BY3" s="6" t="s">
        <v>5</v>
      </c>
      <c r="BZ3" s="6" t="s">
        <v>5</v>
      </c>
      <c r="CA3" s="6" t="s">
        <v>5</v>
      </c>
      <c r="CB3" s="6" t="s">
        <v>5</v>
      </c>
      <c r="CC3" s="6" t="s">
        <v>5</v>
      </c>
      <c r="CD3" s="6" t="s">
        <v>5</v>
      </c>
      <c r="CE3" s="6" t="s">
        <v>5</v>
      </c>
      <c r="CF3" s="6" t="s">
        <v>5</v>
      </c>
      <c r="CG3" s="6" t="s">
        <v>5</v>
      </c>
    </row>
    <row r="4" spans="1:85" s="7" customFormat="1" x14ac:dyDescent="0.2">
      <c r="A4" s="2"/>
      <c r="B4" s="4"/>
      <c r="C4" s="4"/>
      <c r="D4" s="4"/>
      <c r="E4" s="4"/>
      <c r="F4" s="2"/>
      <c r="G4" s="10" t="s">
        <v>189</v>
      </c>
      <c r="H4" s="17">
        <v>1447842</v>
      </c>
      <c r="I4" s="17">
        <v>1409205</v>
      </c>
      <c r="J4" s="17">
        <v>1392783</v>
      </c>
      <c r="K4" s="17">
        <v>1351742</v>
      </c>
      <c r="L4" s="17">
        <v>1522610</v>
      </c>
      <c r="M4" s="17">
        <v>1468783</v>
      </c>
      <c r="N4" s="17">
        <v>1386579</v>
      </c>
      <c r="O4" s="17">
        <v>1164446</v>
      </c>
      <c r="P4" s="17">
        <v>1093384</v>
      </c>
      <c r="Q4" s="17">
        <v>1512402</v>
      </c>
      <c r="R4" s="17">
        <v>1089799</v>
      </c>
      <c r="S4" s="17">
        <v>1364578</v>
      </c>
      <c r="T4" s="17">
        <v>1142759</v>
      </c>
      <c r="U4" s="17">
        <v>1473091</v>
      </c>
      <c r="V4" s="17">
        <v>1355022</v>
      </c>
      <c r="W4" s="17">
        <v>1402476</v>
      </c>
      <c r="X4" s="17">
        <v>1158121</v>
      </c>
      <c r="Y4" s="17">
        <v>1373221</v>
      </c>
      <c r="Z4" s="17">
        <v>1601899</v>
      </c>
      <c r="AA4" s="17">
        <v>1163073</v>
      </c>
      <c r="AB4" s="17">
        <v>1292406</v>
      </c>
      <c r="AC4" s="17">
        <v>1095793</v>
      </c>
      <c r="AD4" s="17">
        <v>1066699</v>
      </c>
      <c r="AE4" s="17">
        <v>1459665</v>
      </c>
      <c r="AF4" s="17">
        <v>1168970</v>
      </c>
      <c r="AG4" s="17">
        <v>1092161</v>
      </c>
      <c r="AH4" s="17">
        <v>1382817</v>
      </c>
      <c r="AI4" s="17">
        <v>1358610</v>
      </c>
      <c r="AJ4" s="17">
        <v>1146758</v>
      </c>
      <c r="AK4" s="17">
        <v>1420533</v>
      </c>
      <c r="AL4" s="17">
        <v>990948</v>
      </c>
      <c r="AM4" s="17">
        <v>1135154</v>
      </c>
      <c r="AN4" s="17">
        <v>1113158</v>
      </c>
      <c r="AO4" s="17">
        <v>1030975</v>
      </c>
      <c r="AP4" s="17">
        <v>1402522</v>
      </c>
      <c r="AQ4" s="17">
        <v>1358357</v>
      </c>
      <c r="AR4" s="17">
        <v>1035719</v>
      </c>
      <c r="AS4" s="17">
        <v>1386985</v>
      </c>
      <c r="AT4" s="17">
        <v>1203349</v>
      </c>
      <c r="AU4" s="17">
        <v>1324162</v>
      </c>
      <c r="AV4" s="17">
        <v>1034265</v>
      </c>
      <c r="AW4" s="17">
        <v>1501596</v>
      </c>
      <c r="AX4" s="17">
        <v>1118913</v>
      </c>
      <c r="AY4" s="17">
        <v>966165</v>
      </c>
      <c r="AZ4" s="17">
        <v>1516997</v>
      </c>
      <c r="BA4" s="17">
        <v>1131127</v>
      </c>
      <c r="BB4" s="17">
        <v>1199952</v>
      </c>
      <c r="BC4" s="17">
        <v>1412443</v>
      </c>
      <c r="BD4" s="17">
        <v>1141736</v>
      </c>
      <c r="BE4" s="17">
        <v>1445197</v>
      </c>
      <c r="BF4" s="17">
        <v>1106564</v>
      </c>
      <c r="BG4" s="17">
        <v>1442447</v>
      </c>
      <c r="BH4" s="17">
        <v>1056798</v>
      </c>
      <c r="BI4" s="17">
        <v>1398273</v>
      </c>
      <c r="BJ4" s="17">
        <v>1420584</v>
      </c>
      <c r="BK4" s="17">
        <v>1178767</v>
      </c>
      <c r="BL4" s="17">
        <v>1188821</v>
      </c>
      <c r="BM4" s="17">
        <v>1113467</v>
      </c>
      <c r="BN4" s="17">
        <v>1443485</v>
      </c>
      <c r="BO4" s="17">
        <v>1062908</v>
      </c>
      <c r="BP4" s="17">
        <v>1484027</v>
      </c>
      <c r="BQ4" s="17">
        <v>1111172</v>
      </c>
      <c r="BR4" s="17">
        <v>1220937</v>
      </c>
      <c r="BS4" s="17">
        <v>1323784</v>
      </c>
      <c r="BT4" s="17">
        <v>1487829</v>
      </c>
      <c r="BU4" s="17">
        <v>1490163</v>
      </c>
      <c r="BV4" s="17">
        <v>1470266</v>
      </c>
      <c r="BW4" s="17">
        <v>1131332</v>
      </c>
      <c r="BX4" s="17">
        <v>1068794</v>
      </c>
      <c r="BY4" s="17">
        <v>1115395</v>
      </c>
      <c r="BZ4" s="17">
        <v>1097843</v>
      </c>
      <c r="CA4" s="17">
        <v>1102286</v>
      </c>
      <c r="CB4" s="17">
        <v>1132860</v>
      </c>
      <c r="CC4" s="17">
        <v>1102491</v>
      </c>
      <c r="CD4" s="17">
        <v>1350427</v>
      </c>
      <c r="CE4" s="17">
        <v>1421871</v>
      </c>
      <c r="CF4" s="17">
        <v>1537119</v>
      </c>
      <c r="CG4" s="17">
        <v>1348206</v>
      </c>
    </row>
    <row r="5" spans="1:85" s="7" customFormat="1" x14ac:dyDescent="0.2">
      <c r="A5" s="2"/>
      <c r="B5" s="4"/>
      <c r="C5" s="4"/>
      <c r="D5" s="4"/>
      <c r="E5" s="4"/>
      <c r="F5" s="2"/>
      <c r="G5" s="10" t="s">
        <v>190</v>
      </c>
      <c r="H5" s="17">
        <v>3767650</v>
      </c>
      <c r="I5" s="17">
        <v>4334283</v>
      </c>
      <c r="J5" s="17">
        <v>2923935</v>
      </c>
      <c r="K5" s="17">
        <v>2231356</v>
      </c>
      <c r="L5" s="17">
        <v>4209281</v>
      </c>
      <c r="M5" s="17">
        <v>4804807</v>
      </c>
      <c r="N5" s="17">
        <v>1355822</v>
      </c>
      <c r="O5" s="17">
        <v>1359005</v>
      </c>
      <c r="P5" s="17">
        <v>1999120</v>
      </c>
      <c r="Q5" s="17">
        <v>3436580</v>
      </c>
      <c r="R5" s="17">
        <v>1884413</v>
      </c>
      <c r="S5" s="17">
        <v>2291861</v>
      </c>
      <c r="T5" s="17">
        <v>2140385</v>
      </c>
      <c r="U5" s="17">
        <v>3265630</v>
      </c>
      <c r="V5" s="17">
        <v>1961991</v>
      </c>
      <c r="W5" s="17">
        <v>3191831</v>
      </c>
      <c r="X5" s="17">
        <v>2219852</v>
      </c>
      <c r="Y5" s="17">
        <v>3265802</v>
      </c>
      <c r="Z5" s="17">
        <v>4589800</v>
      </c>
      <c r="AA5" s="17">
        <v>2355377</v>
      </c>
      <c r="AB5" s="17">
        <v>2051324</v>
      </c>
      <c r="AC5" s="17">
        <v>1811848</v>
      </c>
      <c r="AD5" s="17">
        <v>4120497</v>
      </c>
      <c r="AE5" s="17">
        <v>1972412</v>
      </c>
      <c r="AF5" s="17">
        <v>1730398</v>
      </c>
      <c r="AG5" s="17">
        <v>2753707</v>
      </c>
      <c r="AH5" s="17">
        <v>3713926</v>
      </c>
      <c r="AI5" s="17">
        <v>2868986</v>
      </c>
      <c r="AJ5" s="17">
        <v>1895281</v>
      </c>
      <c r="AK5" s="17">
        <v>4027441</v>
      </c>
      <c r="AL5" s="17">
        <v>2401003</v>
      </c>
      <c r="AM5" s="17">
        <v>1720640</v>
      </c>
      <c r="AN5" s="17">
        <v>2374459</v>
      </c>
      <c r="AO5" s="17">
        <v>2814389</v>
      </c>
      <c r="AP5" s="17">
        <v>4992569</v>
      </c>
      <c r="AQ5" s="17">
        <v>2414114</v>
      </c>
      <c r="AR5" s="17">
        <v>2532537</v>
      </c>
      <c r="AS5" s="17">
        <v>2591684</v>
      </c>
      <c r="AT5" s="17">
        <v>2319837</v>
      </c>
      <c r="AU5" s="17">
        <v>2733906</v>
      </c>
      <c r="AV5" s="17">
        <v>1410272</v>
      </c>
      <c r="AW5" s="17">
        <v>3833767</v>
      </c>
      <c r="AX5" s="17">
        <v>4028072</v>
      </c>
      <c r="AY5" s="17">
        <v>1762396</v>
      </c>
      <c r="AZ5" s="17">
        <v>2153467</v>
      </c>
      <c r="BA5" s="17">
        <v>1465471</v>
      </c>
      <c r="BB5" s="17">
        <v>2778235</v>
      </c>
      <c r="BC5" s="17">
        <v>2348107</v>
      </c>
      <c r="BD5" s="17">
        <v>2698576</v>
      </c>
      <c r="BE5" s="17">
        <v>3230493</v>
      </c>
      <c r="BF5" s="17">
        <v>801014</v>
      </c>
      <c r="BG5" s="17">
        <v>3810819</v>
      </c>
      <c r="BH5" s="17">
        <v>1994991</v>
      </c>
      <c r="BI5" s="17">
        <v>2123207</v>
      </c>
      <c r="BJ5" s="17">
        <v>3589638</v>
      </c>
      <c r="BK5" s="17">
        <v>3298353</v>
      </c>
      <c r="BL5" s="17">
        <v>1098340</v>
      </c>
      <c r="BM5" s="17">
        <v>4775975</v>
      </c>
      <c r="BN5" s="17">
        <v>4938944</v>
      </c>
      <c r="BO5" s="17">
        <v>1658553</v>
      </c>
      <c r="BP5" s="17">
        <v>3247449</v>
      </c>
      <c r="BQ5" s="17">
        <v>3573234</v>
      </c>
      <c r="BR5" s="17">
        <v>4759473</v>
      </c>
      <c r="BS5" s="17">
        <v>5012674</v>
      </c>
      <c r="BT5" s="17">
        <v>4663240</v>
      </c>
      <c r="BU5" s="17">
        <v>4456068</v>
      </c>
      <c r="BV5" s="17">
        <v>4232318</v>
      </c>
      <c r="BW5" s="17">
        <v>3379610</v>
      </c>
      <c r="BX5" s="17">
        <v>2654777</v>
      </c>
      <c r="BY5" s="17">
        <v>2074457</v>
      </c>
      <c r="BZ5" s="17">
        <v>3327472</v>
      </c>
      <c r="CA5" s="17">
        <v>2395858</v>
      </c>
      <c r="CB5" s="17">
        <v>2507846</v>
      </c>
      <c r="CC5" s="17">
        <v>3141398</v>
      </c>
      <c r="CD5" s="17">
        <v>3862658</v>
      </c>
      <c r="CE5" s="17">
        <v>4489767</v>
      </c>
      <c r="CF5" s="17">
        <v>4337115</v>
      </c>
      <c r="CG5" s="17">
        <v>3060828</v>
      </c>
    </row>
    <row r="6" spans="1:85" x14ac:dyDescent="0.2">
      <c r="A6" s="2"/>
      <c r="B6" s="4"/>
      <c r="C6" s="4"/>
      <c r="D6" s="4"/>
      <c r="E6" s="4"/>
      <c r="F6" s="4"/>
      <c r="G6" s="4" t="s">
        <v>303</v>
      </c>
      <c r="H6" s="5">
        <v>62</v>
      </c>
      <c r="I6" s="5">
        <v>69</v>
      </c>
      <c r="J6" s="5">
        <v>116</v>
      </c>
      <c r="K6" s="5">
        <v>125</v>
      </c>
      <c r="L6" s="5">
        <v>152</v>
      </c>
      <c r="M6" s="5">
        <v>175</v>
      </c>
      <c r="N6" s="5">
        <v>184</v>
      </c>
      <c r="O6" s="5">
        <v>201</v>
      </c>
      <c r="P6" s="5">
        <v>213</v>
      </c>
      <c r="Q6" s="5">
        <v>219</v>
      </c>
      <c r="R6" s="5">
        <v>221</v>
      </c>
      <c r="S6" s="5">
        <v>232</v>
      </c>
      <c r="T6" s="5">
        <v>243</v>
      </c>
      <c r="U6" s="5">
        <v>259</v>
      </c>
      <c r="V6" s="5">
        <v>263</v>
      </c>
      <c r="W6" s="5">
        <v>278</v>
      </c>
      <c r="X6" s="5">
        <v>282</v>
      </c>
      <c r="Y6" s="5">
        <v>294</v>
      </c>
      <c r="Z6" s="5">
        <v>315</v>
      </c>
      <c r="AA6" s="5">
        <v>330</v>
      </c>
      <c r="AB6" s="5">
        <v>355</v>
      </c>
      <c r="AC6" s="5">
        <v>359</v>
      </c>
      <c r="AD6" s="5">
        <v>410</v>
      </c>
      <c r="AE6" s="5">
        <v>411</v>
      </c>
      <c r="AF6" s="5">
        <v>413</v>
      </c>
      <c r="AG6" s="5">
        <v>439</v>
      </c>
      <c r="AH6" s="5">
        <v>454</v>
      </c>
      <c r="AI6" s="5">
        <v>502</v>
      </c>
      <c r="AJ6" s="5">
        <v>545</v>
      </c>
      <c r="AK6" s="5">
        <v>561</v>
      </c>
      <c r="AL6" s="5">
        <v>574</v>
      </c>
      <c r="AM6" s="5">
        <v>597</v>
      </c>
      <c r="AN6" s="5">
        <v>608</v>
      </c>
      <c r="AO6" s="5">
        <v>634</v>
      </c>
      <c r="AP6" s="5">
        <v>669</v>
      </c>
      <c r="AQ6" s="5">
        <v>686</v>
      </c>
      <c r="AR6" s="5">
        <v>689</v>
      </c>
      <c r="AS6" s="5">
        <v>704</v>
      </c>
      <c r="AT6" s="5">
        <v>706</v>
      </c>
      <c r="AU6" s="5">
        <v>62</v>
      </c>
      <c r="AV6" s="5">
        <v>69</v>
      </c>
      <c r="AW6" s="5">
        <v>116</v>
      </c>
      <c r="AX6" s="5">
        <v>125</v>
      </c>
      <c r="AY6" s="5">
        <v>152</v>
      </c>
      <c r="AZ6" s="5">
        <v>175</v>
      </c>
      <c r="BA6" s="5">
        <v>184</v>
      </c>
      <c r="BB6" s="5">
        <v>201</v>
      </c>
      <c r="BC6" s="5">
        <v>213</v>
      </c>
      <c r="BD6" s="5">
        <v>219</v>
      </c>
      <c r="BE6" s="5">
        <v>221</v>
      </c>
      <c r="BF6" s="5">
        <v>232</v>
      </c>
      <c r="BG6" s="5">
        <v>243</v>
      </c>
      <c r="BH6" s="5">
        <v>259</v>
      </c>
      <c r="BI6" s="5">
        <v>263</v>
      </c>
      <c r="BJ6" s="5">
        <v>278</v>
      </c>
      <c r="BK6" s="5">
        <v>282</v>
      </c>
      <c r="BL6" s="5">
        <v>294</v>
      </c>
      <c r="BM6" s="5">
        <v>315</v>
      </c>
      <c r="BN6" s="5">
        <v>330</v>
      </c>
      <c r="BO6" s="5">
        <v>355</v>
      </c>
      <c r="BP6" s="5">
        <v>359</v>
      </c>
      <c r="BQ6" s="5">
        <v>410</v>
      </c>
      <c r="BR6" s="5">
        <v>411</v>
      </c>
      <c r="BS6" s="5">
        <v>413</v>
      </c>
      <c r="BT6" s="5">
        <v>439</v>
      </c>
      <c r="BU6" s="5">
        <v>454</v>
      </c>
      <c r="BV6" s="5">
        <v>502</v>
      </c>
      <c r="BW6" s="5">
        <v>545</v>
      </c>
      <c r="BX6" s="5">
        <v>561</v>
      </c>
      <c r="BY6" s="5">
        <v>574</v>
      </c>
      <c r="BZ6" s="5">
        <v>597</v>
      </c>
      <c r="CA6" s="5">
        <v>608</v>
      </c>
      <c r="CB6" s="5">
        <v>634</v>
      </c>
      <c r="CC6" s="5">
        <v>669</v>
      </c>
      <c r="CD6" s="5">
        <v>686</v>
      </c>
      <c r="CE6" s="5">
        <v>689</v>
      </c>
      <c r="CF6" s="5">
        <v>704</v>
      </c>
      <c r="CG6" s="5">
        <v>706</v>
      </c>
    </row>
    <row r="7" spans="1:85" x14ac:dyDescent="0.2">
      <c r="A7" s="2"/>
      <c r="B7" s="4"/>
      <c r="C7" s="4"/>
      <c r="D7" s="4"/>
      <c r="E7" s="4"/>
      <c r="F7" s="4"/>
      <c r="G7" s="4" t="s">
        <v>304</v>
      </c>
      <c r="H7" s="5" t="s">
        <v>305</v>
      </c>
      <c r="I7" s="5" t="s">
        <v>305</v>
      </c>
      <c r="J7" s="5" t="s">
        <v>305</v>
      </c>
      <c r="K7" s="5" t="s">
        <v>305</v>
      </c>
      <c r="L7" s="5" t="s">
        <v>305</v>
      </c>
      <c r="M7" s="5" t="s">
        <v>305</v>
      </c>
      <c r="N7" s="5" t="s">
        <v>305</v>
      </c>
      <c r="O7" s="5" t="s">
        <v>305</v>
      </c>
      <c r="P7" s="5" t="s">
        <v>305</v>
      </c>
      <c r="Q7" s="5" t="s">
        <v>305</v>
      </c>
      <c r="R7" s="5" t="s">
        <v>305</v>
      </c>
      <c r="S7" s="5" t="s">
        <v>305</v>
      </c>
      <c r="T7" s="5" t="s">
        <v>305</v>
      </c>
      <c r="U7" s="5" t="s">
        <v>305</v>
      </c>
      <c r="V7" s="5" t="s">
        <v>305</v>
      </c>
      <c r="W7" s="5" t="s">
        <v>305</v>
      </c>
      <c r="X7" s="5" t="s">
        <v>305</v>
      </c>
      <c r="Y7" s="5" t="s">
        <v>305</v>
      </c>
      <c r="Z7" s="5" t="s">
        <v>305</v>
      </c>
      <c r="AA7" s="5" t="s">
        <v>305</v>
      </c>
      <c r="AB7" s="5" t="s">
        <v>305</v>
      </c>
      <c r="AC7" s="5" t="s">
        <v>305</v>
      </c>
      <c r="AD7" s="5" t="s">
        <v>305</v>
      </c>
      <c r="AE7" s="5" t="s">
        <v>305</v>
      </c>
      <c r="AF7" s="5" t="s">
        <v>305</v>
      </c>
      <c r="AG7" s="5" t="s">
        <v>305</v>
      </c>
      <c r="AH7" s="5" t="s">
        <v>305</v>
      </c>
      <c r="AI7" s="5" t="s">
        <v>305</v>
      </c>
      <c r="AJ7" s="5" t="s">
        <v>305</v>
      </c>
      <c r="AK7" s="5" t="s">
        <v>305</v>
      </c>
      <c r="AL7" s="5" t="s">
        <v>305</v>
      </c>
      <c r="AM7" s="5" t="s">
        <v>305</v>
      </c>
      <c r="AN7" s="5" t="s">
        <v>305</v>
      </c>
      <c r="AO7" s="5" t="s">
        <v>305</v>
      </c>
      <c r="AP7" s="5" t="s">
        <v>305</v>
      </c>
      <c r="AQ7" s="5" t="s">
        <v>305</v>
      </c>
      <c r="AR7" s="5" t="s">
        <v>305</v>
      </c>
      <c r="AS7" s="5" t="s">
        <v>305</v>
      </c>
      <c r="AT7" s="5" t="s">
        <v>305</v>
      </c>
      <c r="AU7" s="5" t="s">
        <v>306</v>
      </c>
      <c r="AV7" s="5" t="s">
        <v>306</v>
      </c>
      <c r="AW7" s="5" t="s">
        <v>306</v>
      </c>
      <c r="AX7" s="5" t="s">
        <v>306</v>
      </c>
      <c r="AY7" s="5" t="s">
        <v>306</v>
      </c>
      <c r="AZ7" s="5" t="s">
        <v>306</v>
      </c>
      <c r="BA7" s="5" t="s">
        <v>306</v>
      </c>
      <c r="BB7" s="5" t="s">
        <v>306</v>
      </c>
      <c r="BC7" s="5" t="s">
        <v>306</v>
      </c>
      <c r="BD7" s="5" t="s">
        <v>306</v>
      </c>
      <c r="BE7" s="5" t="s">
        <v>306</v>
      </c>
      <c r="BF7" s="5" t="s">
        <v>306</v>
      </c>
      <c r="BG7" s="5" t="s">
        <v>306</v>
      </c>
      <c r="BH7" s="5" t="s">
        <v>306</v>
      </c>
      <c r="BI7" s="5" t="s">
        <v>306</v>
      </c>
      <c r="BJ7" s="5" t="s">
        <v>306</v>
      </c>
      <c r="BK7" s="5" t="s">
        <v>306</v>
      </c>
      <c r="BL7" s="5" t="s">
        <v>306</v>
      </c>
      <c r="BM7" s="5" t="s">
        <v>306</v>
      </c>
      <c r="BN7" s="5" t="s">
        <v>306</v>
      </c>
      <c r="BO7" s="5" t="s">
        <v>306</v>
      </c>
      <c r="BP7" s="5" t="s">
        <v>306</v>
      </c>
      <c r="BQ7" s="5" t="s">
        <v>306</v>
      </c>
      <c r="BR7" s="5" t="s">
        <v>306</v>
      </c>
      <c r="BS7" s="5" t="s">
        <v>306</v>
      </c>
      <c r="BT7" s="5" t="s">
        <v>306</v>
      </c>
      <c r="BU7" s="5" t="s">
        <v>306</v>
      </c>
      <c r="BV7" s="5" t="s">
        <v>306</v>
      </c>
      <c r="BW7" s="5" t="s">
        <v>306</v>
      </c>
      <c r="BX7" s="5" t="s">
        <v>306</v>
      </c>
      <c r="BY7" s="5" t="s">
        <v>306</v>
      </c>
      <c r="BZ7" s="5" t="s">
        <v>306</v>
      </c>
      <c r="CA7" s="5" t="s">
        <v>306</v>
      </c>
      <c r="CB7" s="5" t="s">
        <v>306</v>
      </c>
      <c r="CC7" s="5" t="s">
        <v>306</v>
      </c>
      <c r="CD7" s="5" t="s">
        <v>306</v>
      </c>
      <c r="CE7" s="5" t="s">
        <v>306</v>
      </c>
      <c r="CF7" s="5" t="s">
        <v>306</v>
      </c>
      <c r="CG7" s="5" t="s">
        <v>306</v>
      </c>
    </row>
    <row r="8" spans="1:85" s="7" customFormat="1" x14ac:dyDescent="0.2">
      <c r="A8" s="4" t="s">
        <v>217</v>
      </c>
      <c r="B8" s="4" t="s">
        <v>184</v>
      </c>
      <c r="C8" s="4" t="s">
        <v>185</v>
      </c>
      <c r="D8" s="4" t="s">
        <v>186</v>
      </c>
      <c r="E8" s="4" t="s">
        <v>187</v>
      </c>
      <c r="F8" s="4" t="s">
        <v>188</v>
      </c>
      <c r="G8" s="4" t="s">
        <v>1</v>
      </c>
      <c r="H8" s="5" t="s">
        <v>307</v>
      </c>
      <c r="I8" s="5" t="s">
        <v>308</v>
      </c>
      <c r="J8" s="5" t="s">
        <v>309</v>
      </c>
      <c r="K8" s="5" t="s">
        <v>310</v>
      </c>
      <c r="L8" s="5" t="s">
        <v>311</v>
      </c>
      <c r="M8" s="5" t="s">
        <v>312</v>
      </c>
      <c r="N8" s="5" t="s">
        <v>313</v>
      </c>
      <c r="O8" s="5" t="s">
        <v>314</v>
      </c>
      <c r="P8" s="5" t="s">
        <v>315</v>
      </c>
      <c r="Q8" s="5" t="s">
        <v>316</v>
      </c>
      <c r="R8" s="5" t="s">
        <v>317</v>
      </c>
      <c r="S8" s="5" t="s">
        <v>318</v>
      </c>
      <c r="T8" s="5" t="s">
        <v>319</v>
      </c>
      <c r="U8" s="5" t="s">
        <v>320</v>
      </c>
      <c r="V8" s="5" t="s">
        <v>321</v>
      </c>
      <c r="W8" s="5" t="s">
        <v>322</v>
      </c>
      <c r="X8" s="5" t="s">
        <v>323</v>
      </c>
      <c r="Y8" s="5" t="s">
        <v>324</v>
      </c>
      <c r="Z8" s="5" t="s">
        <v>325</v>
      </c>
      <c r="AA8" s="5" t="s">
        <v>326</v>
      </c>
      <c r="AB8" s="5" t="s">
        <v>327</v>
      </c>
      <c r="AC8" s="5" t="s">
        <v>328</v>
      </c>
      <c r="AD8" s="5" t="s">
        <v>329</v>
      </c>
      <c r="AE8" s="5" t="s">
        <v>330</v>
      </c>
      <c r="AF8" s="5" t="s">
        <v>331</v>
      </c>
      <c r="AG8" s="5" t="s">
        <v>332</v>
      </c>
      <c r="AH8" s="5" t="s">
        <v>384</v>
      </c>
      <c r="AI8" s="5" t="s">
        <v>333</v>
      </c>
      <c r="AJ8" s="5" t="s">
        <v>334</v>
      </c>
      <c r="AK8" s="5" t="s">
        <v>335</v>
      </c>
      <c r="AL8" s="5" t="s">
        <v>336</v>
      </c>
      <c r="AM8" s="5" t="s">
        <v>337</v>
      </c>
      <c r="AN8" s="5" t="s">
        <v>338</v>
      </c>
      <c r="AO8" s="5" t="s">
        <v>339</v>
      </c>
      <c r="AP8" s="5" t="s">
        <v>340</v>
      </c>
      <c r="AQ8" s="5" t="s">
        <v>341</v>
      </c>
      <c r="AR8" s="5" t="s">
        <v>342</v>
      </c>
      <c r="AS8" s="5" t="s">
        <v>343</v>
      </c>
      <c r="AT8" s="5" t="s">
        <v>344</v>
      </c>
      <c r="AU8" s="5" t="s">
        <v>345</v>
      </c>
      <c r="AV8" s="5" t="s">
        <v>346</v>
      </c>
      <c r="AW8" s="5" t="s">
        <v>347</v>
      </c>
      <c r="AX8" s="5" t="s">
        <v>348</v>
      </c>
      <c r="AY8" s="5" t="s">
        <v>349</v>
      </c>
      <c r="AZ8" s="5" t="s">
        <v>350</v>
      </c>
      <c r="BA8" s="5" t="s">
        <v>351</v>
      </c>
      <c r="BB8" s="5" t="s">
        <v>352</v>
      </c>
      <c r="BC8" s="5" t="s">
        <v>353</v>
      </c>
      <c r="BD8" s="5" t="s">
        <v>354</v>
      </c>
      <c r="BE8" s="5" t="s">
        <v>355</v>
      </c>
      <c r="BF8" s="5" t="s">
        <v>356</v>
      </c>
      <c r="BG8" s="5" t="s">
        <v>357</v>
      </c>
      <c r="BH8" s="5" t="s">
        <v>383</v>
      </c>
      <c r="BI8" s="5" t="s">
        <v>358</v>
      </c>
      <c r="BJ8" s="5" t="s">
        <v>359</v>
      </c>
      <c r="BK8" s="5" t="s">
        <v>360</v>
      </c>
      <c r="BL8" s="5" t="s">
        <v>361</v>
      </c>
      <c r="BM8" s="5" t="s">
        <v>362</v>
      </c>
      <c r="BN8" s="5" t="s">
        <v>363</v>
      </c>
      <c r="BO8" s="5" t="s">
        <v>364</v>
      </c>
      <c r="BP8" s="5" t="s">
        <v>365</v>
      </c>
      <c r="BQ8" s="5" t="s">
        <v>366</v>
      </c>
      <c r="BR8" s="5" t="s">
        <v>367</v>
      </c>
      <c r="BS8" s="5" t="s">
        <v>368</v>
      </c>
      <c r="BT8" s="5" t="s">
        <v>369</v>
      </c>
      <c r="BU8" s="5" t="s">
        <v>370</v>
      </c>
      <c r="BV8" s="5" t="s">
        <v>371</v>
      </c>
      <c r="BW8" s="5" t="s">
        <v>372</v>
      </c>
      <c r="BX8" s="5" t="s">
        <v>373</v>
      </c>
      <c r="BY8" s="5" t="s">
        <v>374</v>
      </c>
      <c r="BZ8" s="5" t="s">
        <v>375</v>
      </c>
      <c r="CA8" s="5" t="s">
        <v>376</v>
      </c>
      <c r="CB8" s="5" t="s">
        <v>377</v>
      </c>
      <c r="CC8" s="5" t="s">
        <v>378</v>
      </c>
      <c r="CD8" s="5" t="s">
        <v>379</v>
      </c>
      <c r="CE8" s="5" t="s">
        <v>382</v>
      </c>
      <c r="CF8" s="5" t="s">
        <v>380</v>
      </c>
      <c r="CG8" s="5" t="s">
        <v>381</v>
      </c>
    </row>
    <row r="9" spans="1:85" s="15" customFormat="1" x14ac:dyDescent="0.2">
      <c r="A9" s="12"/>
      <c r="B9" s="13">
        <v>1113100</v>
      </c>
      <c r="C9" s="13">
        <v>87</v>
      </c>
      <c r="D9" s="13">
        <v>14441</v>
      </c>
      <c r="E9" s="12" t="s">
        <v>218</v>
      </c>
      <c r="F9" s="13">
        <v>12400</v>
      </c>
      <c r="G9" s="12" t="s">
        <v>6</v>
      </c>
      <c r="H9" s="14">
        <v>26167</v>
      </c>
      <c r="I9" s="14">
        <v>22624</v>
      </c>
      <c r="J9" s="14">
        <v>24779</v>
      </c>
      <c r="K9" s="14">
        <v>22431</v>
      </c>
      <c r="L9" s="14">
        <v>28490</v>
      </c>
      <c r="M9" s="14">
        <v>25471</v>
      </c>
      <c r="N9" s="14">
        <v>27631</v>
      </c>
      <c r="O9" s="14">
        <v>19995</v>
      </c>
      <c r="P9" s="14">
        <v>17365</v>
      </c>
      <c r="Q9" s="14">
        <v>26274</v>
      </c>
      <c r="R9" s="14">
        <v>19862</v>
      </c>
      <c r="S9" s="14">
        <v>22747</v>
      </c>
      <c r="T9" s="14">
        <v>22086</v>
      </c>
      <c r="U9" s="14">
        <v>25353</v>
      </c>
      <c r="V9" s="14">
        <v>27230</v>
      </c>
      <c r="W9" s="14">
        <v>21871</v>
      </c>
      <c r="X9" s="14">
        <v>20388</v>
      </c>
      <c r="Y9" s="14">
        <v>24746</v>
      </c>
      <c r="Z9" s="14">
        <v>29309</v>
      </c>
      <c r="AA9" s="14">
        <v>20829</v>
      </c>
      <c r="AB9" s="14">
        <v>25612</v>
      </c>
      <c r="AC9" s="14">
        <v>18595</v>
      </c>
      <c r="AD9" s="14">
        <v>20077</v>
      </c>
      <c r="AE9" s="14">
        <v>28435</v>
      </c>
      <c r="AF9" s="14">
        <v>20458</v>
      </c>
      <c r="AG9" s="14">
        <v>19259</v>
      </c>
      <c r="AH9" s="14">
        <v>20728</v>
      </c>
      <c r="AI9" s="14">
        <v>23193</v>
      </c>
      <c r="AJ9" s="14">
        <v>20936</v>
      </c>
      <c r="AK9" s="14">
        <v>24122</v>
      </c>
      <c r="AL9" s="14">
        <v>19498</v>
      </c>
      <c r="AM9" s="14">
        <v>18384</v>
      </c>
      <c r="AN9" s="14">
        <v>21660</v>
      </c>
      <c r="AO9" s="14">
        <v>19124</v>
      </c>
      <c r="AP9" s="14">
        <v>21594</v>
      </c>
      <c r="AQ9" s="14">
        <v>22504</v>
      </c>
      <c r="AR9" s="14">
        <v>20323</v>
      </c>
      <c r="AS9" s="14">
        <v>25745</v>
      </c>
      <c r="AT9" s="14">
        <v>21712</v>
      </c>
      <c r="AU9" s="14">
        <v>22165</v>
      </c>
      <c r="AV9" s="14">
        <v>19108</v>
      </c>
      <c r="AW9" s="14">
        <v>26875</v>
      </c>
      <c r="AX9" s="14">
        <v>21152</v>
      </c>
      <c r="AY9" s="14">
        <v>19776</v>
      </c>
      <c r="AZ9" s="14">
        <v>27677</v>
      </c>
      <c r="BA9" s="14">
        <v>18062</v>
      </c>
      <c r="BB9" s="14">
        <v>19319</v>
      </c>
      <c r="BC9" s="14">
        <v>25887</v>
      </c>
      <c r="BD9" s="14">
        <v>22194</v>
      </c>
      <c r="BE9" s="14">
        <v>27721</v>
      </c>
      <c r="BF9" s="14">
        <v>21792</v>
      </c>
      <c r="BG9" s="14">
        <v>23696</v>
      </c>
      <c r="BH9" s="14">
        <v>16557</v>
      </c>
      <c r="BI9" s="14">
        <v>25143</v>
      </c>
      <c r="BJ9" s="14">
        <v>22752</v>
      </c>
      <c r="BK9" s="14">
        <v>20526</v>
      </c>
      <c r="BL9" s="14">
        <v>18820</v>
      </c>
      <c r="BM9" s="14">
        <v>20091</v>
      </c>
      <c r="BN9" s="14">
        <v>26846</v>
      </c>
      <c r="BO9" s="14">
        <v>18424</v>
      </c>
      <c r="BP9" s="14">
        <v>27851</v>
      </c>
      <c r="BQ9" s="14">
        <v>19972</v>
      </c>
      <c r="BR9" s="14">
        <v>22270</v>
      </c>
      <c r="BS9" s="14">
        <v>21758</v>
      </c>
      <c r="BT9" s="14">
        <v>28274</v>
      </c>
      <c r="BU9" s="14">
        <v>27611</v>
      </c>
      <c r="BV9" s="14">
        <v>25460</v>
      </c>
      <c r="BW9" s="14">
        <v>19703</v>
      </c>
      <c r="BX9" s="14">
        <v>20890</v>
      </c>
      <c r="BY9" s="14">
        <v>19636</v>
      </c>
      <c r="BZ9" s="14">
        <v>20464</v>
      </c>
      <c r="CA9" s="14">
        <v>20382</v>
      </c>
      <c r="CB9" s="14">
        <v>19282</v>
      </c>
      <c r="CC9" s="14">
        <v>19966</v>
      </c>
      <c r="CD9" s="14">
        <v>23630</v>
      </c>
      <c r="CE9" s="14">
        <v>25690</v>
      </c>
      <c r="CF9" s="14">
        <v>24448</v>
      </c>
      <c r="CG9" s="14">
        <v>22726</v>
      </c>
    </row>
    <row r="10" spans="1:85" s="15" customFormat="1" x14ac:dyDescent="0.2">
      <c r="A10" s="12"/>
      <c r="B10" s="13">
        <v>1061700</v>
      </c>
      <c r="C10" s="13">
        <v>87</v>
      </c>
      <c r="D10" s="13">
        <v>14378</v>
      </c>
      <c r="E10" s="12" t="s">
        <v>218</v>
      </c>
      <c r="F10" s="13">
        <v>41518</v>
      </c>
      <c r="G10" s="12" t="s">
        <v>7</v>
      </c>
      <c r="H10" s="14">
        <v>59159</v>
      </c>
      <c r="I10" s="14">
        <v>51223</v>
      </c>
      <c r="J10" s="14">
        <v>52714</v>
      </c>
      <c r="K10" s="14">
        <v>51690</v>
      </c>
      <c r="L10" s="14">
        <v>66728</v>
      </c>
      <c r="M10" s="14">
        <v>52881</v>
      </c>
      <c r="N10" s="14">
        <v>58198</v>
      </c>
      <c r="O10" s="14">
        <v>47548</v>
      </c>
      <c r="P10" s="14">
        <v>39754</v>
      </c>
      <c r="Q10" s="14">
        <v>59674</v>
      </c>
      <c r="R10" s="14">
        <v>42429</v>
      </c>
      <c r="S10" s="14">
        <v>53135</v>
      </c>
      <c r="T10" s="14">
        <v>46126</v>
      </c>
      <c r="U10" s="14">
        <v>52609</v>
      </c>
      <c r="V10" s="14">
        <v>55780</v>
      </c>
      <c r="W10" s="14">
        <v>49209</v>
      </c>
      <c r="X10" s="14">
        <v>46810</v>
      </c>
      <c r="Y10" s="14">
        <v>53364</v>
      </c>
      <c r="Z10" s="14">
        <v>64366</v>
      </c>
      <c r="AA10" s="14">
        <v>44605</v>
      </c>
      <c r="AB10" s="14">
        <v>56461</v>
      </c>
      <c r="AC10" s="14">
        <v>41861</v>
      </c>
      <c r="AD10" s="14">
        <v>42255</v>
      </c>
      <c r="AE10" s="14">
        <v>59178</v>
      </c>
      <c r="AF10" s="14">
        <v>45646</v>
      </c>
      <c r="AG10" s="14">
        <v>47234</v>
      </c>
      <c r="AH10" s="14">
        <v>47968</v>
      </c>
      <c r="AI10" s="14">
        <v>52891</v>
      </c>
      <c r="AJ10" s="14">
        <v>42778</v>
      </c>
      <c r="AK10" s="14">
        <v>50126</v>
      </c>
      <c r="AL10" s="14">
        <v>42219</v>
      </c>
      <c r="AM10" s="14">
        <v>42871</v>
      </c>
      <c r="AN10" s="14">
        <v>43853</v>
      </c>
      <c r="AO10" s="14">
        <v>39757</v>
      </c>
      <c r="AP10" s="14">
        <v>49011</v>
      </c>
      <c r="AQ10" s="14">
        <v>50627</v>
      </c>
      <c r="AR10" s="14">
        <v>42391</v>
      </c>
      <c r="AS10" s="14">
        <v>55512</v>
      </c>
      <c r="AT10" s="14">
        <v>49788</v>
      </c>
      <c r="AU10" s="14">
        <v>50142</v>
      </c>
      <c r="AV10" s="14">
        <v>40466</v>
      </c>
      <c r="AW10" s="14">
        <v>60671</v>
      </c>
      <c r="AX10" s="14">
        <v>46120</v>
      </c>
      <c r="AY10" s="14">
        <v>40861</v>
      </c>
      <c r="AZ10" s="14">
        <v>62228</v>
      </c>
      <c r="BA10" s="14">
        <v>43721</v>
      </c>
      <c r="BB10" s="14">
        <v>42313</v>
      </c>
      <c r="BC10" s="14">
        <v>56319</v>
      </c>
      <c r="BD10" s="14">
        <v>45464</v>
      </c>
      <c r="BE10" s="14">
        <v>59241</v>
      </c>
      <c r="BF10" s="14">
        <v>47538</v>
      </c>
      <c r="BG10" s="14">
        <v>50569</v>
      </c>
      <c r="BH10" s="14">
        <v>37512</v>
      </c>
      <c r="BI10" s="14">
        <v>57271</v>
      </c>
      <c r="BJ10" s="14">
        <v>47959</v>
      </c>
      <c r="BK10" s="14">
        <v>46221</v>
      </c>
      <c r="BL10" s="14">
        <v>43063</v>
      </c>
      <c r="BM10" s="14">
        <v>44493</v>
      </c>
      <c r="BN10" s="14">
        <v>57525</v>
      </c>
      <c r="BO10" s="14">
        <v>40226</v>
      </c>
      <c r="BP10" s="14">
        <v>59567</v>
      </c>
      <c r="BQ10" s="14">
        <v>44022</v>
      </c>
      <c r="BR10" s="14">
        <v>50481</v>
      </c>
      <c r="BS10" s="14">
        <v>51291</v>
      </c>
      <c r="BT10" s="14">
        <v>61060</v>
      </c>
      <c r="BU10" s="14">
        <v>60106</v>
      </c>
      <c r="BV10" s="14">
        <v>55989</v>
      </c>
      <c r="BW10" s="14">
        <v>44320</v>
      </c>
      <c r="BX10" s="14">
        <v>45266</v>
      </c>
      <c r="BY10" s="14">
        <v>43562</v>
      </c>
      <c r="BZ10" s="14">
        <v>44942</v>
      </c>
      <c r="CA10" s="14">
        <v>46160</v>
      </c>
      <c r="CB10" s="14">
        <v>44505</v>
      </c>
      <c r="CC10" s="14">
        <v>42116</v>
      </c>
      <c r="CD10" s="14">
        <v>53446</v>
      </c>
      <c r="CE10" s="14">
        <v>58973</v>
      </c>
      <c r="CF10" s="14">
        <v>57619</v>
      </c>
      <c r="CG10" s="14">
        <v>51777</v>
      </c>
    </row>
    <row r="11" spans="1:85" s="15" customFormat="1" x14ac:dyDescent="0.2">
      <c r="A11" s="12"/>
      <c r="B11" s="13">
        <v>1006900</v>
      </c>
      <c r="C11" s="13">
        <v>87</v>
      </c>
      <c r="D11" s="13">
        <v>14367</v>
      </c>
      <c r="E11" s="12" t="s">
        <v>218</v>
      </c>
      <c r="F11" s="13">
        <v>22048</v>
      </c>
      <c r="G11" s="12" t="s">
        <v>8</v>
      </c>
      <c r="H11" s="14">
        <v>50441</v>
      </c>
      <c r="I11" s="14">
        <v>44256</v>
      </c>
      <c r="J11" s="14">
        <v>45221</v>
      </c>
      <c r="K11" s="14">
        <v>43897</v>
      </c>
      <c r="L11" s="14">
        <v>58360</v>
      </c>
      <c r="M11" s="14">
        <v>49122</v>
      </c>
      <c r="N11" s="14">
        <v>49575</v>
      </c>
      <c r="O11" s="14">
        <v>38642</v>
      </c>
      <c r="P11" s="14">
        <v>36766</v>
      </c>
      <c r="Q11" s="14">
        <v>52003</v>
      </c>
      <c r="R11" s="14">
        <v>38020</v>
      </c>
      <c r="S11" s="14">
        <v>45545</v>
      </c>
      <c r="T11" s="14">
        <v>36846</v>
      </c>
      <c r="U11" s="14">
        <v>50412</v>
      </c>
      <c r="V11" s="14">
        <v>52307</v>
      </c>
      <c r="W11" s="14">
        <v>42531</v>
      </c>
      <c r="X11" s="14">
        <v>38059</v>
      </c>
      <c r="Y11" s="14">
        <v>44255</v>
      </c>
      <c r="Z11" s="14">
        <v>55592</v>
      </c>
      <c r="AA11" s="14">
        <v>38152</v>
      </c>
      <c r="AB11" s="14">
        <v>45198</v>
      </c>
      <c r="AC11" s="14">
        <v>34575</v>
      </c>
      <c r="AD11" s="14">
        <v>36288</v>
      </c>
      <c r="AE11" s="14">
        <v>50931</v>
      </c>
      <c r="AF11" s="14">
        <v>41802</v>
      </c>
      <c r="AG11" s="14">
        <v>37517</v>
      </c>
      <c r="AH11" s="14">
        <v>41901</v>
      </c>
      <c r="AI11" s="14">
        <v>47864</v>
      </c>
      <c r="AJ11" s="14">
        <v>36604</v>
      </c>
      <c r="AK11" s="14">
        <v>40918</v>
      </c>
      <c r="AL11" s="14">
        <v>36198</v>
      </c>
      <c r="AM11" s="14">
        <v>34524</v>
      </c>
      <c r="AN11" s="14">
        <v>38374</v>
      </c>
      <c r="AO11" s="14">
        <v>36868</v>
      </c>
      <c r="AP11" s="14">
        <v>41399</v>
      </c>
      <c r="AQ11" s="14">
        <v>42150</v>
      </c>
      <c r="AR11" s="14">
        <v>34269</v>
      </c>
      <c r="AS11" s="14">
        <v>44220</v>
      </c>
      <c r="AT11" s="14">
        <v>41670</v>
      </c>
      <c r="AU11" s="14">
        <v>42339</v>
      </c>
      <c r="AV11" s="14">
        <v>32306</v>
      </c>
      <c r="AW11" s="14">
        <v>54134</v>
      </c>
      <c r="AX11" s="14">
        <v>38983</v>
      </c>
      <c r="AY11" s="14">
        <v>36288</v>
      </c>
      <c r="AZ11" s="14">
        <v>55595</v>
      </c>
      <c r="BA11" s="14">
        <v>38298</v>
      </c>
      <c r="BB11" s="14">
        <v>39632</v>
      </c>
      <c r="BC11" s="14">
        <v>47746</v>
      </c>
      <c r="BD11" s="14">
        <v>39165</v>
      </c>
      <c r="BE11" s="14">
        <v>50852</v>
      </c>
      <c r="BF11" s="14">
        <v>38212</v>
      </c>
      <c r="BG11" s="14">
        <v>45611</v>
      </c>
      <c r="BH11" s="14">
        <v>33101</v>
      </c>
      <c r="BI11" s="14">
        <v>47243</v>
      </c>
      <c r="BJ11" s="14">
        <v>43606</v>
      </c>
      <c r="BK11" s="14">
        <v>39525</v>
      </c>
      <c r="BL11" s="14">
        <v>36689</v>
      </c>
      <c r="BM11" s="14">
        <v>37445</v>
      </c>
      <c r="BN11" s="14">
        <v>52395</v>
      </c>
      <c r="BO11" s="14">
        <v>35175</v>
      </c>
      <c r="BP11" s="14">
        <v>51189</v>
      </c>
      <c r="BQ11" s="14">
        <v>37676</v>
      </c>
      <c r="BR11" s="14">
        <v>43673</v>
      </c>
      <c r="BS11" s="14">
        <v>41577</v>
      </c>
      <c r="BT11" s="14">
        <v>52233</v>
      </c>
      <c r="BU11" s="14">
        <v>50287</v>
      </c>
      <c r="BV11" s="14">
        <v>48790</v>
      </c>
      <c r="BW11" s="14">
        <v>38559</v>
      </c>
      <c r="BX11" s="14">
        <v>38865</v>
      </c>
      <c r="BY11" s="14">
        <v>37366</v>
      </c>
      <c r="BZ11" s="14">
        <v>35079</v>
      </c>
      <c r="CA11" s="14">
        <v>40269</v>
      </c>
      <c r="CB11" s="14">
        <v>37181</v>
      </c>
      <c r="CC11" s="14">
        <v>36571</v>
      </c>
      <c r="CD11" s="14">
        <v>43867</v>
      </c>
      <c r="CE11" s="14">
        <v>50879</v>
      </c>
      <c r="CF11" s="14">
        <v>47129</v>
      </c>
      <c r="CG11" s="14">
        <v>43464</v>
      </c>
    </row>
    <row r="12" spans="1:85" s="15" customFormat="1" x14ac:dyDescent="0.2">
      <c r="A12" s="12"/>
      <c r="B12" s="13">
        <v>948820</v>
      </c>
      <c r="C12" s="13">
        <v>87</v>
      </c>
      <c r="D12" s="13">
        <v>14373</v>
      </c>
      <c r="E12" s="12" t="s">
        <v>218</v>
      </c>
      <c r="F12" s="13">
        <v>75546</v>
      </c>
      <c r="G12" s="12" t="s">
        <v>9</v>
      </c>
      <c r="H12" s="14">
        <v>67767</v>
      </c>
      <c r="I12" s="14">
        <v>63956</v>
      </c>
      <c r="J12" s="14">
        <v>57917</v>
      </c>
      <c r="K12" s="14">
        <v>61832</v>
      </c>
      <c r="L12" s="14">
        <v>76593</v>
      </c>
      <c r="M12" s="14">
        <v>68214</v>
      </c>
      <c r="N12" s="14">
        <v>67480</v>
      </c>
      <c r="O12" s="14">
        <v>53628</v>
      </c>
      <c r="P12" s="14">
        <v>50916</v>
      </c>
      <c r="Q12" s="14">
        <v>72081</v>
      </c>
      <c r="R12" s="14">
        <v>49956</v>
      </c>
      <c r="S12" s="14">
        <v>66046</v>
      </c>
      <c r="T12" s="14">
        <v>50299</v>
      </c>
      <c r="U12" s="14">
        <v>68254</v>
      </c>
      <c r="V12" s="14">
        <v>61605</v>
      </c>
      <c r="W12" s="14">
        <v>58670</v>
      </c>
      <c r="X12" s="14">
        <v>52164</v>
      </c>
      <c r="Y12" s="14">
        <v>59262</v>
      </c>
      <c r="Z12" s="14">
        <v>76582</v>
      </c>
      <c r="AA12" s="14">
        <v>51148</v>
      </c>
      <c r="AB12" s="14">
        <v>59942</v>
      </c>
      <c r="AC12" s="14">
        <v>45645</v>
      </c>
      <c r="AD12" s="14">
        <v>48639</v>
      </c>
      <c r="AE12" s="14">
        <v>67427</v>
      </c>
      <c r="AF12" s="14">
        <v>53161</v>
      </c>
      <c r="AG12" s="14">
        <v>53416</v>
      </c>
      <c r="AH12" s="14">
        <v>57654</v>
      </c>
      <c r="AI12" s="14">
        <v>68603</v>
      </c>
      <c r="AJ12" s="14">
        <v>49535</v>
      </c>
      <c r="AK12" s="14">
        <v>60116</v>
      </c>
      <c r="AL12" s="14">
        <v>50404</v>
      </c>
      <c r="AM12" s="14">
        <v>46508</v>
      </c>
      <c r="AN12" s="14">
        <v>51378</v>
      </c>
      <c r="AO12" s="14">
        <v>45828</v>
      </c>
      <c r="AP12" s="14">
        <v>59212</v>
      </c>
      <c r="AQ12" s="14">
        <v>54852</v>
      </c>
      <c r="AR12" s="14">
        <v>48261</v>
      </c>
      <c r="AS12" s="14">
        <v>60788</v>
      </c>
      <c r="AT12" s="14">
        <v>56747</v>
      </c>
      <c r="AU12" s="14">
        <v>60557</v>
      </c>
      <c r="AV12" s="14">
        <v>44698</v>
      </c>
      <c r="AW12" s="14">
        <v>74027</v>
      </c>
      <c r="AX12" s="14">
        <v>54859</v>
      </c>
      <c r="AY12" s="14">
        <v>47724</v>
      </c>
      <c r="AZ12" s="14">
        <v>70932</v>
      </c>
      <c r="BA12" s="14">
        <v>49009</v>
      </c>
      <c r="BB12" s="14">
        <v>51997</v>
      </c>
      <c r="BC12" s="14">
        <v>67028</v>
      </c>
      <c r="BD12" s="14">
        <v>52961</v>
      </c>
      <c r="BE12" s="14">
        <v>65556</v>
      </c>
      <c r="BF12" s="14">
        <v>49113</v>
      </c>
      <c r="BG12" s="14">
        <v>57173</v>
      </c>
      <c r="BH12" s="14">
        <v>45375</v>
      </c>
      <c r="BI12" s="14">
        <v>60777</v>
      </c>
      <c r="BJ12" s="14">
        <v>58812</v>
      </c>
      <c r="BK12" s="14">
        <v>55458</v>
      </c>
      <c r="BL12" s="14">
        <v>51346</v>
      </c>
      <c r="BM12" s="14">
        <v>48238</v>
      </c>
      <c r="BN12" s="14">
        <v>71480</v>
      </c>
      <c r="BO12" s="14">
        <v>48132</v>
      </c>
      <c r="BP12" s="14">
        <v>68602</v>
      </c>
      <c r="BQ12" s="14">
        <v>51246</v>
      </c>
      <c r="BR12" s="14">
        <v>57233</v>
      </c>
      <c r="BS12" s="14">
        <v>61268</v>
      </c>
      <c r="BT12" s="14">
        <v>69040</v>
      </c>
      <c r="BU12" s="14">
        <v>67920</v>
      </c>
      <c r="BV12" s="14">
        <v>71088</v>
      </c>
      <c r="BW12" s="14">
        <v>51973</v>
      </c>
      <c r="BX12" s="14">
        <v>51552</v>
      </c>
      <c r="BY12" s="14">
        <v>52035</v>
      </c>
      <c r="BZ12" s="14">
        <v>46234</v>
      </c>
      <c r="CA12" s="14">
        <v>51850</v>
      </c>
      <c r="CB12" s="14">
        <v>50673</v>
      </c>
      <c r="CC12" s="14">
        <v>51777</v>
      </c>
      <c r="CD12" s="14">
        <v>59436</v>
      </c>
      <c r="CE12" s="14">
        <v>71348</v>
      </c>
      <c r="CF12" s="14">
        <v>70435</v>
      </c>
      <c r="CG12" s="14">
        <v>58915</v>
      </c>
    </row>
    <row r="13" spans="1:85" s="15" customFormat="1" x14ac:dyDescent="0.2">
      <c r="A13" s="12"/>
      <c r="B13" s="13">
        <v>886620</v>
      </c>
      <c r="C13" s="13">
        <v>87</v>
      </c>
      <c r="D13" s="13">
        <v>14350</v>
      </c>
      <c r="E13" s="12" t="s">
        <v>218</v>
      </c>
      <c r="F13" s="13">
        <v>13584</v>
      </c>
      <c r="G13" s="12" t="s">
        <v>10</v>
      </c>
      <c r="H13" s="14">
        <v>75411</v>
      </c>
      <c r="I13" s="14">
        <v>70627</v>
      </c>
      <c r="J13" s="14">
        <v>68702</v>
      </c>
      <c r="K13" s="14">
        <v>69256</v>
      </c>
      <c r="L13" s="14">
        <v>87493</v>
      </c>
      <c r="M13" s="14">
        <v>80160</v>
      </c>
      <c r="N13" s="14">
        <v>76077</v>
      </c>
      <c r="O13" s="14">
        <v>66524</v>
      </c>
      <c r="P13" s="14">
        <v>55595</v>
      </c>
      <c r="Q13" s="14">
        <v>84211</v>
      </c>
      <c r="R13" s="14">
        <v>58407</v>
      </c>
      <c r="S13" s="14">
        <v>73967</v>
      </c>
      <c r="T13" s="14">
        <v>59549</v>
      </c>
      <c r="U13" s="14">
        <v>78791</v>
      </c>
      <c r="V13" s="14">
        <v>76911</v>
      </c>
      <c r="W13" s="14">
        <v>69647</v>
      </c>
      <c r="X13" s="14">
        <v>57493</v>
      </c>
      <c r="Y13" s="14">
        <v>69196</v>
      </c>
      <c r="Z13" s="14">
        <v>88248</v>
      </c>
      <c r="AA13" s="14">
        <v>61271</v>
      </c>
      <c r="AB13" s="14">
        <v>70689</v>
      </c>
      <c r="AC13" s="14">
        <v>56867</v>
      </c>
      <c r="AD13" s="14">
        <v>56840</v>
      </c>
      <c r="AE13" s="14">
        <v>78471</v>
      </c>
      <c r="AF13" s="14">
        <v>63825</v>
      </c>
      <c r="AG13" s="14">
        <v>62006</v>
      </c>
      <c r="AH13" s="14">
        <v>66294</v>
      </c>
      <c r="AI13" s="14">
        <v>75263</v>
      </c>
      <c r="AJ13" s="14">
        <v>60298</v>
      </c>
      <c r="AK13" s="14">
        <v>68674</v>
      </c>
      <c r="AL13" s="14">
        <v>60310</v>
      </c>
      <c r="AM13" s="14">
        <v>56294</v>
      </c>
      <c r="AN13" s="14">
        <v>57391</v>
      </c>
      <c r="AO13" s="14">
        <v>51760</v>
      </c>
      <c r="AP13" s="14">
        <v>71678</v>
      </c>
      <c r="AQ13" s="14">
        <v>68455</v>
      </c>
      <c r="AR13" s="14">
        <v>61020</v>
      </c>
      <c r="AS13" s="14">
        <v>73051</v>
      </c>
      <c r="AT13" s="14">
        <v>63641</v>
      </c>
      <c r="AU13" s="14">
        <v>71127</v>
      </c>
      <c r="AV13" s="14">
        <v>52647</v>
      </c>
      <c r="AW13" s="14">
        <v>82253</v>
      </c>
      <c r="AX13" s="14">
        <v>63530</v>
      </c>
      <c r="AY13" s="14">
        <v>55550</v>
      </c>
      <c r="AZ13" s="14">
        <v>85321</v>
      </c>
      <c r="BA13" s="14">
        <v>56716</v>
      </c>
      <c r="BB13" s="14">
        <v>60798</v>
      </c>
      <c r="BC13" s="14">
        <v>78732</v>
      </c>
      <c r="BD13" s="14">
        <v>61218</v>
      </c>
      <c r="BE13" s="14">
        <v>76942</v>
      </c>
      <c r="BF13" s="14">
        <v>58914</v>
      </c>
      <c r="BG13" s="14">
        <v>73055</v>
      </c>
      <c r="BH13" s="14">
        <v>50322</v>
      </c>
      <c r="BI13" s="14">
        <v>78001</v>
      </c>
      <c r="BJ13" s="14">
        <v>72710</v>
      </c>
      <c r="BK13" s="14">
        <v>60108</v>
      </c>
      <c r="BL13" s="14">
        <v>56004</v>
      </c>
      <c r="BM13" s="14">
        <v>53334</v>
      </c>
      <c r="BN13" s="14">
        <v>79351</v>
      </c>
      <c r="BO13" s="14">
        <v>52090</v>
      </c>
      <c r="BP13" s="14">
        <v>81538</v>
      </c>
      <c r="BQ13" s="14">
        <v>58377</v>
      </c>
      <c r="BR13" s="14">
        <v>67786</v>
      </c>
      <c r="BS13" s="14">
        <v>71630</v>
      </c>
      <c r="BT13" s="14">
        <v>81970</v>
      </c>
      <c r="BU13" s="14">
        <v>78979</v>
      </c>
      <c r="BV13" s="14">
        <v>77813</v>
      </c>
      <c r="BW13" s="14">
        <v>60382</v>
      </c>
      <c r="BX13" s="14">
        <v>61532</v>
      </c>
      <c r="BY13" s="14">
        <v>55082</v>
      </c>
      <c r="BZ13" s="14">
        <v>56321</v>
      </c>
      <c r="CA13" s="14">
        <v>59198</v>
      </c>
      <c r="CB13" s="14">
        <v>59695</v>
      </c>
      <c r="CC13" s="14">
        <v>61315</v>
      </c>
      <c r="CD13" s="14">
        <v>69632</v>
      </c>
      <c r="CE13" s="14">
        <v>80766</v>
      </c>
      <c r="CF13" s="14">
        <v>78720</v>
      </c>
      <c r="CG13" s="14">
        <v>72337</v>
      </c>
    </row>
    <row r="14" spans="1:85" s="15" customFormat="1" x14ac:dyDescent="0.2">
      <c r="A14" s="12"/>
      <c r="B14" s="13">
        <v>819620</v>
      </c>
      <c r="C14" s="13">
        <v>87</v>
      </c>
      <c r="D14" s="13">
        <v>14338</v>
      </c>
      <c r="E14" s="12" t="s">
        <v>218</v>
      </c>
      <c r="F14" s="13">
        <v>14259</v>
      </c>
      <c r="G14" s="12" t="s">
        <v>11</v>
      </c>
      <c r="H14" s="14">
        <v>82897</v>
      </c>
      <c r="I14" s="14">
        <v>75398</v>
      </c>
      <c r="J14" s="14">
        <v>74291</v>
      </c>
      <c r="K14" s="14">
        <v>76255</v>
      </c>
      <c r="L14" s="14">
        <v>94758</v>
      </c>
      <c r="M14" s="14">
        <v>80062</v>
      </c>
      <c r="N14" s="14">
        <v>84795</v>
      </c>
      <c r="O14" s="14">
        <v>65760</v>
      </c>
      <c r="P14" s="14">
        <v>60138</v>
      </c>
      <c r="Q14" s="14">
        <v>89280</v>
      </c>
      <c r="R14" s="14">
        <v>60935</v>
      </c>
      <c r="S14" s="14">
        <v>74109</v>
      </c>
      <c r="T14" s="14">
        <v>64461</v>
      </c>
      <c r="U14" s="14">
        <v>85384</v>
      </c>
      <c r="V14" s="14">
        <v>82032</v>
      </c>
      <c r="W14" s="14">
        <v>74535</v>
      </c>
      <c r="X14" s="14">
        <v>67263</v>
      </c>
      <c r="Y14" s="14">
        <v>74214</v>
      </c>
      <c r="Z14" s="14">
        <v>93727</v>
      </c>
      <c r="AA14" s="14">
        <v>61647</v>
      </c>
      <c r="AB14" s="14">
        <v>75603</v>
      </c>
      <c r="AC14" s="14">
        <v>62820</v>
      </c>
      <c r="AD14" s="14">
        <v>62448</v>
      </c>
      <c r="AE14" s="14">
        <v>87479</v>
      </c>
      <c r="AF14" s="14">
        <v>64486</v>
      </c>
      <c r="AG14" s="14">
        <v>64711</v>
      </c>
      <c r="AH14" s="14">
        <v>74692</v>
      </c>
      <c r="AI14" s="14">
        <v>85011</v>
      </c>
      <c r="AJ14" s="14">
        <v>63912</v>
      </c>
      <c r="AK14" s="14">
        <v>74293</v>
      </c>
      <c r="AL14" s="14">
        <v>62085</v>
      </c>
      <c r="AM14" s="14">
        <v>59109</v>
      </c>
      <c r="AN14" s="14">
        <v>64160</v>
      </c>
      <c r="AO14" s="14">
        <v>54174</v>
      </c>
      <c r="AP14" s="14">
        <v>74434</v>
      </c>
      <c r="AQ14" s="14">
        <v>76393</v>
      </c>
      <c r="AR14" s="14">
        <v>62275</v>
      </c>
      <c r="AS14" s="14">
        <v>82277</v>
      </c>
      <c r="AT14" s="14">
        <v>68635</v>
      </c>
      <c r="AU14" s="14">
        <v>72279</v>
      </c>
      <c r="AV14" s="14">
        <v>52766</v>
      </c>
      <c r="AW14" s="14">
        <v>89934</v>
      </c>
      <c r="AX14" s="14">
        <v>67825</v>
      </c>
      <c r="AY14" s="14">
        <v>57012</v>
      </c>
      <c r="AZ14" s="14">
        <v>90466</v>
      </c>
      <c r="BA14" s="14">
        <v>59394</v>
      </c>
      <c r="BB14" s="14">
        <v>62445</v>
      </c>
      <c r="BC14" s="14">
        <v>81846</v>
      </c>
      <c r="BD14" s="14">
        <v>63343</v>
      </c>
      <c r="BE14" s="14">
        <v>81801</v>
      </c>
      <c r="BF14" s="14">
        <v>62775</v>
      </c>
      <c r="BG14" s="14">
        <v>76552</v>
      </c>
      <c r="BH14" s="14">
        <v>53731</v>
      </c>
      <c r="BI14" s="14">
        <v>79125</v>
      </c>
      <c r="BJ14" s="14">
        <v>77164</v>
      </c>
      <c r="BK14" s="14">
        <v>61705</v>
      </c>
      <c r="BL14" s="14">
        <v>61786</v>
      </c>
      <c r="BM14" s="14">
        <v>58525</v>
      </c>
      <c r="BN14" s="14">
        <v>88916</v>
      </c>
      <c r="BO14" s="14">
        <v>58008</v>
      </c>
      <c r="BP14" s="14">
        <v>84988</v>
      </c>
      <c r="BQ14" s="14">
        <v>61753</v>
      </c>
      <c r="BR14" s="14">
        <v>74589</v>
      </c>
      <c r="BS14" s="14">
        <v>73634</v>
      </c>
      <c r="BT14" s="14">
        <v>88636</v>
      </c>
      <c r="BU14" s="14">
        <v>85566</v>
      </c>
      <c r="BV14" s="14">
        <v>86347</v>
      </c>
      <c r="BW14" s="14">
        <v>62514</v>
      </c>
      <c r="BX14" s="14">
        <v>61974</v>
      </c>
      <c r="BY14" s="14">
        <v>60952</v>
      </c>
      <c r="BZ14" s="14">
        <v>56869</v>
      </c>
      <c r="CA14" s="14">
        <v>65913</v>
      </c>
      <c r="CB14" s="14">
        <v>66985</v>
      </c>
      <c r="CC14" s="14">
        <v>61032</v>
      </c>
      <c r="CD14" s="14">
        <v>72143</v>
      </c>
      <c r="CE14" s="14">
        <v>83591</v>
      </c>
      <c r="CF14" s="14">
        <v>83993</v>
      </c>
      <c r="CG14" s="14">
        <v>70825</v>
      </c>
    </row>
    <row r="15" spans="1:85" s="15" customFormat="1" x14ac:dyDescent="0.2">
      <c r="A15" s="12"/>
      <c r="B15" s="13">
        <v>747329</v>
      </c>
      <c r="C15" s="13">
        <v>87</v>
      </c>
      <c r="D15" s="13">
        <v>232735</v>
      </c>
      <c r="E15" s="12" t="s">
        <v>218</v>
      </c>
      <c r="F15" s="13">
        <v>8201</v>
      </c>
      <c r="G15" s="12" t="s">
        <v>12</v>
      </c>
      <c r="H15" s="14">
        <v>72677</v>
      </c>
      <c r="I15" s="14">
        <v>65992</v>
      </c>
      <c r="J15" s="14">
        <v>63309</v>
      </c>
      <c r="K15" s="14">
        <v>63597</v>
      </c>
      <c r="L15" s="14">
        <v>76300</v>
      </c>
      <c r="M15" s="14">
        <v>70856</v>
      </c>
      <c r="N15" s="14">
        <v>74629</v>
      </c>
      <c r="O15" s="14">
        <v>54509</v>
      </c>
      <c r="P15" s="14">
        <v>49880</v>
      </c>
      <c r="Q15" s="14">
        <v>74821</v>
      </c>
      <c r="R15" s="14">
        <v>56509</v>
      </c>
      <c r="S15" s="14">
        <v>64418</v>
      </c>
      <c r="T15" s="14">
        <v>54846</v>
      </c>
      <c r="U15" s="14">
        <v>78534</v>
      </c>
      <c r="V15" s="14">
        <v>70753</v>
      </c>
      <c r="W15" s="14">
        <v>64665</v>
      </c>
      <c r="X15" s="14">
        <v>55821</v>
      </c>
      <c r="Y15" s="14">
        <v>66009</v>
      </c>
      <c r="Z15" s="14">
        <v>80418</v>
      </c>
      <c r="AA15" s="14">
        <v>58158</v>
      </c>
      <c r="AB15" s="14">
        <v>66797</v>
      </c>
      <c r="AC15" s="14">
        <v>50974</v>
      </c>
      <c r="AD15" s="14">
        <v>49158</v>
      </c>
      <c r="AE15" s="14">
        <v>71699</v>
      </c>
      <c r="AF15" s="14">
        <v>53233</v>
      </c>
      <c r="AG15" s="14">
        <v>55586</v>
      </c>
      <c r="AH15" s="14">
        <v>64911</v>
      </c>
      <c r="AI15" s="14">
        <v>73851</v>
      </c>
      <c r="AJ15" s="14">
        <v>57294</v>
      </c>
      <c r="AK15" s="14">
        <v>63883</v>
      </c>
      <c r="AL15" s="14">
        <v>53268</v>
      </c>
      <c r="AM15" s="14">
        <v>53636</v>
      </c>
      <c r="AN15" s="14">
        <v>55892</v>
      </c>
      <c r="AO15" s="14">
        <v>45279</v>
      </c>
      <c r="AP15" s="14">
        <v>64992</v>
      </c>
      <c r="AQ15" s="14">
        <v>61804</v>
      </c>
      <c r="AR15" s="14">
        <v>53333</v>
      </c>
      <c r="AS15" s="14">
        <v>69738</v>
      </c>
      <c r="AT15" s="14">
        <v>59577</v>
      </c>
      <c r="AU15" s="14">
        <v>61623</v>
      </c>
      <c r="AV15" s="14">
        <v>45735</v>
      </c>
      <c r="AW15" s="14">
        <v>76582</v>
      </c>
      <c r="AX15" s="14">
        <v>54082</v>
      </c>
      <c r="AY15" s="14">
        <v>50346</v>
      </c>
      <c r="AZ15" s="14">
        <v>81621</v>
      </c>
      <c r="BA15" s="14">
        <v>47596</v>
      </c>
      <c r="BB15" s="14">
        <v>56387</v>
      </c>
      <c r="BC15" s="14">
        <v>69668</v>
      </c>
      <c r="BD15" s="14">
        <v>57134</v>
      </c>
      <c r="BE15" s="14">
        <v>73875</v>
      </c>
      <c r="BF15" s="14">
        <v>50001</v>
      </c>
      <c r="BG15" s="14">
        <v>63461</v>
      </c>
      <c r="BH15" s="14">
        <v>47049</v>
      </c>
      <c r="BI15" s="14">
        <v>65763</v>
      </c>
      <c r="BJ15" s="14">
        <v>65022</v>
      </c>
      <c r="BK15" s="14">
        <v>52154</v>
      </c>
      <c r="BL15" s="14">
        <v>53185</v>
      </c>
      <c r="BM15" s="14">
        <v>51331</v>
      </c>
      <c r="BN15" s="14">
        <v>77410</v>
      </c>
      <c r="BO15" s="14">
        <v>47082</v>
      </c>
      <c r="BP15" s="14">
        <v>76198</v>
      </c>
      <c r="BQ15" s="14">
        <v>54820</v>
      </c>
      <c r="BR15" s="14">
        <v>62497</v>
      </c>
      <c r="BS15" s="14">
        <v>61132</v>
      </c>
      <c r="BT15" s="14">
        <v>78244</v>
      </c>
      <c r="BU15" s="14">
        <v>74916</v>
      </c>
      <c r="BV15" s="14">
        <v>78629</v>
      </c>
      <c r="BW15" s="14">
        <v>55657</v>
      </c>
      <c r="BX15" s="14">
        <v>52698</v>
      </c>
      <c r="BY15" s="14">
        <v>54128</v>
      </c>
      <c r="BZ15" s="14">
        <v>47141</v>
      </c>
      <c r="CA15" s="14">
        <v>56383</v>
      </c>
      <c r="CB15" s="14">
        <v>57137</v>
      </c>
      <c r="CC15" s="14">
        <v>54290</v>
      </c>
      <c r="CD15" s="14">
        <v>64040</v>
      </c>
      <c r="CE15" s="14">
        <v>74308</v>
      </c>
      <c r="CF15" s="14">
        <v>74554</v>
      </c>
      <c r="CG15" s="14">
        <v>62682</v>
      </c>
    </row>
    <row r="16" spans="1:85" s="15" customFormat="1" x14ac:dyDescent="0.2">
      <c r="A16" s="12"/>
      <c r="B16" s="13">
        <v>668720</v>
      </c>
      <c r="C16" s="13">
        <v>87</v>
      </c>
      <c r="D16" s="13">
        <v>14328</v>
      </c>
      <c r="E16" s="12" t="s">
        <v>218</v>
      </c>
      <c r="F16" s="13">
        <v>8181</v>
      </c>
      <c r="G16" s="12" t="s">
        <v>13</v>
      </c>
      <c r="H16" s="14">
        <v>218444</v>
      </c>
      <c r="I16" s="14">
        <v>195390</v>
      </c>
      <c r="J16" s="14">
        <v>190407</v>
      </c>
      <c r="K16" s="14">
        <v>180955</v>
      </c>
      <c r="L16" s="14">
        <v>227137</v>
      </c>
      <c r="M16" s="14">
        <v>206439</v>
      </c>
      <c r="N16" s="14">
        <v>203599</v>
      </c>
      <c r="O16" s="14">
        <v>161216</v>
      </c>
      <c r="P16" s="14">
        <v>149214</v>
      </c>
      <c r="Q16" s="14">
        <v>228827</v>
      </c>
      <c r="R16" s="14">
        <v>152617</v>
      </c>
      <c r="S16" s="14">
        <v>177715</v>
      </c>
      <c r="T16" s="14">
        <v>165506</v>
      </c>
      <c r="U16" s="14">
        <v>229078</v>
      </c>
      <c r="V16" s="14">
        <v>195968</v>
      </c>
      <c r="W16" s="14">
        <v>196097</v>
      </c>
      <c r="X16" s="14">
        <v>165302</v>
      </c>
      <c r="Y16" s="14">
        <v>184071</v>
      </c>
      <c r="Z16" s="14">
        <v>260206</v>
      </c>
      <c r="AA16" s="14">
        <v>168467</v>
      </c>
      <c r="AB16" s="14">
        <v>195757</v>
      </c>
      <c r="AC16" s="14">
        <v>141599</v>
      </c>
      <c r="AD16" s="14">
        <v>151206</v>
      </c>
      <c r="AE16" s="14">
        <v>219022</v>
      </c>
      <c r="AF16" s="14">
        <v>160802</v>
      </c>
      <c r="AG16" s="14">
        <v>159040</v>
      </c>
      <c r="AH16" s="14">
        <v>187035</v>
      </c>
      <c r="AI16" s="14">
        <v>199080</v>
      </c>
      <c r="AJ16" s="14">
        <v>151059</v>
      </c>
      <c r="AK16" s="14">
        <v>192395</v>
      </c>
      <c r="AL16" s="14">
        <v>162137</v>
      </c>
      <c r="AM16" s="14">
        <v>157058</v>
      </c>
      <c r="AN16" s="14">
        <v>164577</v>
      </c>
      <c r="AO16" s="14">
        <v>134891</v>
      </c>
      <c r="AP16" s="14">
        <v>186432</v>
      </c>
      <c r="AQ16" s="14">
        <v>183741</v>
      </c>
      <c r="AR16" s="14">
        <v>145351</v>
      </c>
      <c r="AS16" s="14">
        <v>198014</v>
      </c>
      <c r="AT16" s="14">
        <v>176349</v>
      </c>
      <c r="AU16" s="14">
        <v>183680</v>
      </c>
      <c r="AV16" s="14">
        <v>133020</v>
      </c>
      <c r="AW16" s="14">
        <v>223820</v>
      </c>
      <c r="AX16" s="14">
        <v>169494</v>
      </c>
      <c r="AY16" s="14">
        <v>142195</v>
      </c>
      <c r="AZ16" s="14">
        <v>221846</v>
      </c>
      <c r="BA16" s="14">
        <v>138423</v>
      </c>
      <c r="BB16" s="14">
        <v>168058</v>
      </c>
      <c r="BC16" s="14">
        <v>207260</v>
      </c>
      <c r="BD16" s="14">
        <v>161199</v>
      </c>
      <c r="BE16" s="14">
        <v>216797</v>
      </c>
      <c r="BF16" s="14">
        <v>151488</v>
      </c>
      <c r="BG16" s="14">
        <v>190703</v>
      </c>
      <c r="BH16" s="14">
        <v>136606</v>
      </c>
      <c r="BI16" s="14">
        <v>187590</v>
      </c>
      <c r="BJ16" s="14">
        <v>197968</v>
      </c>
      <c r="BK16" s="14">
        <v>154727</v>
      </c>
      <c r="BL16" s="14">
        <v>151836</v>
      </c>
      <c r="BM16" s="14">
        <v>139431</v>
      </c>
      <c r="BN16" s="14">
        <v>223064</v>
      </c>
      <c r="BO16" s="14">
        <v>143457</v>
      </c>
      <c r="BP16" s="14">
        <v>221440</v>
      </c>
      <c r="BQ16" s="14">
        <v>158021</v>
      </c>
      <c r="BR16" s="14">
        <v>175009</v>
      </c>
      <c r="BS16" s="14">
        <v>165647</v>
      </c>
      <c r="BT16" s="14">
        <v>214696</v>
      </c>
      <c r="BU16" s="14">
        <v>219529</v>
      </c>
      <c r="BV16" s="14">
        <v>218121</v>
      </c>
      <c r="BW16" s="14">
        <v>151668</v>
      </c>
      <c r="BX16" s="14">
        <v>149091</v>
      </c>
      <c r="BY16" s="14">
        <v>150095</v>
      </c>
      <c r="BZ16" s="14">
        <v>137428</v>
      </c>
      <c r="CA16" s="14">
        <v>170782</v>
      </c>
      <c r="CB16" s="14">
        <v>153909</v>
      </c>
      <c r="CC16" s="14">
        <v>158439</v>
      </c>
      <c r="CD16" s="14">
        <v>179860</v>
      </c>
      <c r="CE16" s="14">
        <v>210332</v>
      </c>
      <c r="CF16" s="14">
        <v>208508</v>
      </c>
      <c r="CG16" s="14">
        <v>180447</v>
      </c>
    </row>
    <row r="17" spans="1:85" s="15" customFormat="1" x14ac:dyDescent="0.2">
      <c r="A17" s="12"/>
      <c r="B17" s="13">
        <v>582620</v>
      </c>
      <c r="C17" s="13">
        <v>87</v>
      </c>
      <c r="D17" s="13">
        <v>14330</v>
      </c>
      <c r="E17" s="12" t="s">
        <v>218</v>
      </c>
      <c r="F17" s="13">
        <v>31284</v>
      </c>
      <c r="G17" s="12" t="s">
        <v>14</v>
      </c>
      <c r="H17" s="14">
        <v>162510</v>
      </c>
      <c r="I17" s="14">
        <v>158520</v>
      </c>
      <c r="J17" s="14">
        <v>163138</v>
      </c>
      <c r="K17" s="14">
        <v>154412</v>
      </c>
      <c r="L17" s="14">
        <v>180757</v>
      </c>
      <c r="M17" s="14">
        <v>168165</v>
      </c>
      <c r="N17" s="14">
        <v>161143</v>
      </c>
      <c r="O17" s="14">
        <v>127238</v>
      </c>
      <c r="P17" s="14">
        <v>118306</v>
      </c>
      <c r="Q17" s="14">
        <v>180152</v>
      </c>
      <c r="R17" s="14">
        <v>121387</v>
      </c>
      <c r="S17" s="14">
        <v>151558</v>
      </c>
      <c r="T17" s="14">
        <v>120410</v>
      </c>
      <c r="U17" s="14">
        <v>169778</v>
      </c>
      <c r="V17" s="14">
        <v>160517</v>
      </c>
      <c r="W17" s="14">
        <v>160818</v>
      </c>
      <c r="X17" s="14">
        <v>119803</v>
      </c>
      <c r="Y17" s="14">
        <v>154918</v>
      </c>
      <c r="Z17" s="14">
        <v>188357</v>
      </c>
      <c r="AA17" s="14">
        <v>124462</v>
      </c>
      <c r="AB17" s="14">
        <v>150297</v>
      </c>
      <c r="AC17" s="14">
        <v>115590</v>
      </c>
      <c r="AD17" s="14">
        <v>118782</v>
      </c>
      <c r="AE17" s="14">
        <v>173795</v>
      </c>
      <c r="AF17" s="14">
        <v>125115</v>
      </c>
      <c r="AG17" s="14">
        <v>122831</v>
      </c>
      <c r="AH17" s="14">
        <v>155879</v>
      </c>
      <c r="AI17" s="14">
        <v>147306</v>
      </c>
      <c r="AJ17" s="14">
        <v>128430</v>
      </c>
      <c r="AK17" s="14">
        <v>168812</v>
      </c>
      <c r="AL17" s="14">
        <v>117798</v>
      </c>
      <c r="AM17" s="14">
        <v>123955</v>
      </c>
      <c r="AN17" s="14">
        <v>132537</v>
      </c>
      <c r="AO17" s="14">
        <v>110558</v>
      </c>
      <c r="AP17" s="14">
        <v>161490</v>
      </c>
      <c r="AQ17" s="14">
        <v>150938</v>
      </c>
      <c r="AR17" s="14">
        <v>118754</v>
      </c>
      <c r="AS17" s="14">
        <v>165358</v>
      </c>
      <c r="AT17" s="14">
        <v>126823</v>
      </c>
      <c r="AU17" s="14">
        <v>144784</v>
      </c>
      <c r="AV17" s="14">
        <v>113150</v>
      </c>
      <c r="AW17" s="14">
        <v>173994</v>
      </c>
      <c r="AX17" s="14">
        <v>125496</v>
      </c>
      <c r="AY17" s="14">
        <v>103770</v>
      </c>
      <c r="AZ17" s="14">
        <v>171867</v>
      </c>
      <c r="BA17" s="14">
        <v>124048</v>
      </c>
      <c r="BB17" s="14">
        <v>130389</v>
      </c>
      <c r="BC17" s="14">
        <v>167579</v>
      </c>
      <c r="BD17" s="14">
        <v>133550</v>
      </c>
      <c r="BE17" s="14">
        <v>168651</v>
      </c>
      <c r="BF17" s="14">
        <v>117206</v>
      </c>
      <c r="BG17" s="14">
        <v>162050</v>
      </c>
      <c r="BH17" s="14">
        <v>117115</v>
      </c>
      <c r="BI17" s="14">
        <v>160749</v>
      </c>
      <c r="BJ17" s="14">
        <v>161169</v>
      </c>
      <c r="BK17" s="14">
        <v>129126</v>
      </c>
      <c r="BL17" s="14">
        <v>130180</v>
      </c>
      <c r="BM17" s="14">
        <v>125855</v>
      </c>
      <c r="BN17" s="14">
        <v>168279</v>
      </c>
      <c r="BO17" s="14">
        <v>121101</v>
      </c>
      <c r="BP17" s="14">
        <v>175648</v>
      </c>
      <c r="BQ17" s="14">
        <v>128026</v>
      </c>
      <c r="BR17" s="14">
        <v>129933</v>
      </c>
      <c r="BS17" s="14">
        <v>148222</v>
      </c>
      <c r="BT17" s="14">
        <v>182896</v>
      </c>
      <c r="BU17" s="14">
        <v>176106</v>
      </c>
      <c r="BV17" s="14">
        <v>171600</v>
      </c>
      <c r="BW17" s="14">
        <v>130262</v>
      </c>
      <c r="BX17" s="14">
        <v>118509</v>
      </c>
      <c r="BY17" s="14">
        <v>124255</v>
      </c>
      <c r="BZ17" s="14">
        <v>123519</v>
      </c>
      <c r="CA17" s="14">
        <v>134441</v>
      </c>
      <c r="CB17" s="14">
        <v>132955</v>
      </c>
      <c r="CC17" s="14">
        <v>127992</v>
      </c>
      <c r="CD17" s="14">
        <v>156039</v>
      </c>
      <c r="CE17" s="14">
        <v>172100</v>
      </c>
      <c r="CF17" s="14">
        <v>186052</v>
      </c>
      <c r="CG17" s="14">
        <v>154946</v>
      </c>
    </row>
    <row r="18" spans="1:85" s="15" customFormat="1" x14ac:dyDescent="0.2">
      <c r="A18" s="12"/>
      <c r="B18" s="13">
        <v>487220</v>
      </c>
      <c r="C18" s="13">
        <v>87</v>
      </c>
      <c r="D18" s="13">
        <v>15538</v>
      </c>
      <c r="E18" s="12" t="s">
        <v>218</v>
      </c>
      <c r="F18" s="13">
        <v>8139</v>
      </c>
      <c r="G18" s="12" t="s">
        <v>15</v>
      </c>
      <c r="H18" s="14">
        <v>198973</v>
      </c>
      <c r="I18" s="14">
        <v>198058</v>
      </c>
      <c r="J18" s="14">
        <v>191141</v>
      </c>
      <c r="K18" s="14">
        <v>189775</v>
      </c>
      <c r="L18" s="14">
        <v>206400</v>
      </c>
      <c r="M18" s="14">
        <v>205307</v>
      </c>
      <c r="N18" s="14">
        <v>184287</v>
      </c>
      <c r="O18" s="14">
        <v>156836</v>
      </c>
      <c r="P18" s="14">
        <v>148141</v>
      </c>
      <c r="Q18" s="14">
        <v>206343</v>
      </c>
      <c r="R18" s="14">
        <v>149274</v>
      </c>
      <c r="S18" s="14">
        <v>182648</v>
      </c>
      <c r="T18" s="14">
        <v>153700</v>
      </c>
      <c r="U18" s="14">
        <v>203037</v>
      </c>
      <c r="V18" s="14">
        <v>176158</v>
      </c>
      <c r="W18" s="14">
        <v>198425</v>
      </c>
      <c r="X18" s="14">
        <v>154081</v>
      </c>
      <c r="Y18" s="14">
        <v>192937</v>
      </c>
      <c r="Z18" s="14">
        <v>208779</v>
      </c>
      <c r="AA18" s="14">
        <v>152748</v>
      </c>
      <c r="AB18" s="14">
        <v>174740</v>
      </c>
      <c r="AC18" s="14">
        <v>150288</v>
      </c>
      <c r="AD18" s="14">
        <v>146092</v>
      </c>
      <c r="AE18" s="14">
        <v>197851</v>
      </c>
      <c r="AF18" s="14">
        <v>152751</v>
      </c>
      <c r="AG18" s="14">
        <v>148962</v>
      </c>
      <c r="AH18" s="14">
        <v>193098</v>
      </c>
      <c r="AI18" s="14">
        <v>163278</v>
      </c>
      <c r="AJ18" s="14">
        <v>158180</v>
      </c>
      <c r="AK18" s="14">
        <v>198899</v>
      </c>
      <c r="AL18" s="14">
        <v>150718</v>
      </c>
      <c r="AM18" s="14">
        <v>151466</v>
      </c>
      <c r="AN18" s="14">
        <v>150013</v>
      </c>
      <c r="AO18" s="14">
        <v>140036</v>
      </c>
      <c r="AP18" s="14">
        <v>195121</v>
      </c>
      <c r="AQ18" s="14">
        <v>185658</v>
      </c>
      <c r="AR18" s="14">
        <v>134192</v>
      </c>
      <c r="AS18" s="14">
        <v>187675</v>
      </c>
      <c r="AT18" s="14">
        <v>160990</v>
      </c>
      <c r="AU18" s="14">
        <v>175369</v>
      </c>
      <c r="AV18" s="14">
        <v>140102</v>
      </c>
      <c r="AW18" s="14">
        <v>206633</v>
      </c>
      <c r="AX18" s="14">
        <v>148724</v>
      </c>
      <c r="AY18" s="14">
        <v>123719</v>
      </c>
      <c r="AZ18" s="14">
        <v>207019</v>
      </c>
      <c r="BA18" s="14">
        <v>151946</v>
      </c>
      <c r="BB18" s="14">
        <v>166221</v>
      </c>
      <c r="BC18" s="14">
        <v>193187</v>
      </c>
      <c r="BD18" s="14">
        <v>151832</v>
      </c>
      <c r="BE18" s="14">
        <v>200597</v>
      </c>
      <c r="BF18" s="14">
        <v>143320</v>
      </c>
      <c r="BG18" s="14">
        <v>209791</v>
      </c>
      <c r="BH18" s="14">
        <v>138960</v>
      </c>
      <c r="BI18" s="14">
        <v>194980</v>
      </c>
      <c r="BJ18" s="14">
        <v>198229</v>
      </c>
      <c r="BK18" s="14">
        <v>156953</v>
      </c>
      <c r="BL18" s="14">
        <v>163970</v>
      </c>
      <c r="BM18" s="14">
        <v>154079</v>
      </c>
      <c r="BN18" s="14">
        <v>191263</v>
      </c>
      <c r="BO18" s="14">
        <v>146537</v>
      </c>
      <c r="BP18" s="14">
        <v>202443</v>
      </c>
      <c r="BQ18" s="14">
        <v>153406</v>
      </c>
      <c r="BR18" s="14">
        <v>162585</v>
      </c>
      <c r="BS18" s="14">
        <v>185885</v>
      </c>
      <c r="BT18" s="14">
        <v>208115</v>
      </c>
      <c r="BU18" s="14">
        <v>206735</v>
      </c>
      <c r="BV18" s="14">
        <v>204250</v>
      </c>
      <c r="BW18" s="14">
        <v>158066</v>
      </c>
      <c r="BX18" s="14">
        <v>140849</v>
      </c>
      <c r="BY18" s="14">
        <v>159705</v>
      </c>
      <c r="BZ18" s="14">
        <v>152971</v>
      </c>
      <c r="CA18" s="14">
        <v>139083</v>
      </c>
      <c r="CB18" s="14">
        <v>164048</v>
      </c>
      <c r="CC18" s="14">
        <v>148640</v>
      </c>
      <c r="CD18" s="14">
        <v>178757</v>
      </c>
      <c r="CE18" s="14">
        <v>189931</v>
      </c>
      <c r="CF18" s="14">
        <v>218551</v>
      </c>
      <c r="CG18" s="14">
        <v>184463</v>
      </c>
    </row>
    <row r="19" spans="1:85" s="15" customFormat="1" x14ac:dyDescent="0.2">
      <c r="A19" s="12"/>
      <c r="B19" s="13">
        <v>381020</v>
      </c>
      <c r="C19" s="13">
        <v>87</v>
      </c>
      <c r="D19" s="13">
        <v>14348</v>
      </c>
      <c r="E19" s="12" t="s">
        <v>218</v>
      </c>
      <c r="F19" s="13">
        <v>8050</v>
      </c>
      <c r="G19" s="12" t="s">
        <v>16</v>
      </c>
      <c r="H19" s="14">
        <v>183762</v>
      </c>
      <c r="I19" s="14">
        <v>195211</v>
      </c>
      <c r="J19" s="14">
        <v>188639</v>
      </c>
      <c r="K19" s="14">
        <v>186482</v>
      </c>
      <c r="L19" s="14">
        <v>184284</v>
      </c>
      <c r="M19" s="14">
        <v>196858</v>
      </c>
      <c r="N19" s="14">
        <v>167891</v>
      </c>
      <c r="O19" s="14">
        <v>151362</v>
      </c>
      <c r="P19" s="14">
        <v>147522</v>
      </c>
      <c r="Q19" s="14">
        <v>185027</v>
      </c>
      <c r="R19" s="14">
        <v>130942</v>
      </c>
      <c r="S19" s="14">
        <v>185416</v>
      </c>
      <c r="T19" s="14">
        <v>141926</v>
      </c>
      <c r="U19" s="14">
        <v>178860</v>
      </c>
      <c r="V19" s="14">
        <v>167752</v>
      </c>
      <c r="W19" s="14">
        <v>192665</v>
      </c>
      <c r="X19" s="14">
        <v>147285</v>
      </c>
      <c r="Y19" s="14">
        <v>183018</v>
      </c>
      <c r="Z19" s="14">
        <v>206101</v>
      </c>
      <c r="AA19" s="14">
        <v>146140</v>
      </c>
      <c r="AB19" s="14">
        <v>162803</v>
      </c>
      <c r="AC19" s="14">
        <v>150672</v>
      </c>
      <c r="AD19" s="14">
        <v>137604</v>
      </c>
      <c r="AE19" s="14">
        <v>180306</v>
      </c>
      <c r="AF19" s="14">
        <v>145399</v>
      </c>
      <c r="AG19" s="14">
        <v>135361</v>
      </c>
      <c r="AH19" s="14">
        <v>195193</v>
      </c>
      <c r="AI19" s="14">
        <v>190697</v>
      </c>
      <c r="AJ19" s="14">
        <v>148634</v>
      </c>
      <c r="AK19" s="14">
        <v>201320</v>
      </c>
      <c r="AL19" s="14">
        <v>23104</v>
      </c>
      <c r="AM19" s="14">
        <v>154234</v>
      </c>
      <c r="AN19" s="14">
        <v>135472</v>
      </c>
      <c r="AO19" s="14">
        <v>138251</v>
      </c>
      <c r="AP19" s="14">
        <v>201177</v>
      </c>
      <c r="AQ19" s="14">
        <v>189314</v>
      </c>
      <c r="AR19" s="14">
        <v>124267</v>
      </c>
      <c r="AS19" s="14">
        <v>181944</v>
      </c>
      <c r="AT19" s="14">
        <v>147731</v>
      </c>
      <c r="AU19" s="14">
        <v>186833</v>
      </c>
      <c r="AV19" s="14">
        <v>141001</v>
      </c>
      <c r="AW19" s="14">
        <v>179582</v>
      </c>
      <c r="AX19" s="14">
        <v>134843</v>
      </c>
      <c r="AY19" s="14">
        <v>112505</v>
      </c>
      <c r="AZ19" s="14">
        <v>176884</v>
      </c>
      <c r="BA19" s="14">
        <v>156391</v>
      </c>
      <c r="BB19" s="14">
        <v>151810</v>
      </c>
      <c r="BC19" s="14">
        <v>176913</v>
      </c>
      <c r="BD19" s="14">
        <v>144848</v>
      </c>
      <c r="BE19" s="14">
        <v>185664</v>
      </c>
      <c r="BF19" s="14">
        <v>138647</v>
      </c>
      <c r="BG19" s="14">
        <v>202720</v>
      </c>
      <c r="BH19" s="14">
        <v>144091</v>
      </c>
      <c r="BI19" s="14">
        <v>185499</v>
      </c>
      <c r="BJ19" s="14">
        <v>193633</v>
      </c>
      <c r="BK19" s="14">
        <v>159814</v>
      </c>
      <c r="BL19" s="14">
        <v>163280</v>
      </c>
      <c r="BM19" s="14">
        <v>154147</v>
      </c>
      <c r="BN19" s="14">
        <v>173356</v>
      </c>
      <c r="BO19" s="14">
        <v>140245</v>
      </c>
      <c r="BP19" s="14">
        <v>184288</v>
      </c>
      <c r="BQ19" s="14">
        <v>140962</v>
      </c>
      <c r="BR19" s="14">
        <v>154195</v>
      </c>
      <c r="BS19" s="14">
        <v>176673</v>
      </c>
      <c r="BT19" s="14">
        <v>183017</v>
      </c>
      <c r="BU19" s="14">
        <v>191925</v>
      </c>
      <c r="BV19" s="14">
        <v>178957</v>
      </c>
      <c r="BW19" s="14">
        <v>135032</v>
      </c>
      <c r="BX19" s="14">
        <v>134862</v>
      </c>
      <c r="BY19" s="14">
        <v>143333</v>
      </c>
      <c r="BZ19" s="14">
        <v>149729</v>
      </c>
      <c r="CA19" s="14">
        <v>124586</v>
      </c>
      <c r="CB19" s="14">
        <v>121984</v>
      </c>
      <c r="CC19" s="14">
        <v>137489</v>
      </c>
      <c r="CD19" s="14">
        <v>181425</v>
      </c>
      <c r="CE19" s="14">
        <v>169669</v>
      </c>
      <c r="CF19" s="14">
        <v>213150</v>
      </c>
      <c r="CG19" s="14">
        <v>188583</v>
      </c>
    </row>
    <row r="20" spans="1:85" s="15" customFormat="1" x14ac:dyDescent="0.2">
      <c r="A20" s="12"/>
      <c r="B20" s="13">
        <v>323120</v>
      </c>
      <c r="C20" s="13">
        <v>87</v>
      </c>
      <c r="D20" s="13">
        <v>14356</v>
      </c>
      <c r="E20" s="12" t="s">
        <v>218</v>
      </c>
      <c r="F20" s="13">
        <v>15606</v>
      </c>
      <c r="G20" s="12" t="s">
        <v>17</v>
      </c>
      <c r="H20" s="14">
        <v>150029</v>
      </c>
      <c r="I20" s="14">
        <v>163026</v>
      </c>
      <c r="J20" s="14">
        <v>166369</v>
      </c>
      <c r="K20" s="14">
        <v>152693</v>
      </c>
      <c r="L20" s="14">
        <v>143215</v>
      </c>
      <c r="M20" s="14">
        <v>160836</v>
      </c>
      <c r="N20" s="14">
        <v>138805</v>
      </c>
      <c r="O20" s="14">
        <v>135621</v>
      </c>
      <c r="P20" s="14">
        <v>126295</v>
      </c>
      <c r="Q20" s="14">
        <v>156632</v>
      </c>
      <c r="R20" s="14">
        <v>123296</v>
      </c>
      <c r="S20" s="14">
        <v>166219</v>
      </c>
      <c r="T20" s="14">
        <v>130261</v>
      </c>
      <c r="U20" s="14">
        <v>154918</v>
      </c>
      <c r="V20" s="14">
        <v>137265</v>
      </c>
      <c r="W20" s="14">
        <v>165587</v>
      </c>
      <c r="X20" s="14">
        <v>139247</v>
      </c>
      <c r="Y20" s="14">
        <v>166727</v>
      </c>
      <c r="Z20" s="14">
        <v>154021</v>
      </c>
      <c r="AA20" s="14">
        <v>138570</v>
      </c>
      <c r="AB20" s="14">
        <v>129994</v>
      </c>
      <c r="AC20" s="14">
        <v>131208</v>
      </c>
      <c r="AD20" s="14">
        <v>121795</v>
      </c>
      <c r="AE20" s="14">
        <v>149519</v>
      </c>
      <c r="AF20" s="14">
        <v>142777</v>
      </c>
      <c r="AG20" s="14">
        <v>112979</v>
      </c>
      <c r="AH20" s="14">
        <v>165287</v>
      </c>
      <c r="AI20" s="14">
        <v>148575</v>
      </c>
      <c r="AJ20" s="14">
        <v>131104</v>
      </c>
      <c r="AK20" s="14">
        <v>172359</v>
      </c>
      <c r="AL20" s="14">
        <v>125154</v>
      </c>
      <c r="AM20" s="14">
        <v>137020</v>
      </c>
      <c r="AN20" s="14">
        <v>116418</v>
      </c>
      <c r="AO20" s="14">
        <v>125432</v>
      </c>
      <c r="AP20" s="14">
        <v>166919</v>
      </c>
      <c r="AQ20" s="14">
        <v>166282</v>
      </c>
      <c r="AR20" s="14">
        <v>109286</v>
      </c>
      <c r="AS20" s="14">
        <v>148476</v>
      </c>
      <c r="AT20" s="14">
        <v>133105</v>
      </c>
      <c r="AU20" s="14">
        <v>153287</v>
      </c>
      <c r="AV20" s="14">
        <v>125957</v>
      </c>
      <c r="AW20" s="14">
        <v>155564</v>
      </c>
      <c r="AX20" s="14">
        <v>114522</v>
      </c>
      <c r="AY20" s="14">
        <v>102880</v>
      </c>
      <c r="AZ20" s="14">
        <v>168522</v>
      </c>
      <c r="BA20" s="14">
        <v>140741</v>
      </c>
      <c r="BB20" s="14">
        <v>143567</v>
      </c>
      <c r="BC20" s="14">
        <v>149859</v>
      </c>
      <c r="BD20" s="14">
        <v>124438</v>
      </c>
      <c r="BE20" s="14">
        <v>144521</v>
      </c>
      <c r="BF20" s="14">
        <v>126225</v>
      </c>
      <c r="BG20" s="14">
        <v>177218</v>
      </c>
      <c r="BH20" s="14">
        <v>131385</v>
      </c>
      <c r="BI20" s="14">
        <v>160564</v>
      </c>
      <c r="BJ20" s="14">
        <v>173580</v>
      </c>
      <c r="BK20" s="14">
        <v>136975</v>
      </c>
      <c r="BL20" s="14">
        <v>151065</v>
      </c>
      <c r="BM20" s="14">
        <v>131816</v>
      </c>
      <c r="BN20" s="14">
        <v>142984</v>
      </c>
      <c r="BO20" s="14">
        <v>123946</v>
      </c>
      <c r="BP20" s="14">
        <v>154802</v>
      </c>
      <c r="BQ20" s="14">
        <v>127961</v>
      </c>
      <c r="BR20" s="14">
        <v>128804</v>
      </c>
      <c r="BS20" s="14">
        <v>164176</v>
      </c>
      <c r="BT20" s="14">
        <v>148053</v>
      </c>
      <c r="BU20" s="14">
        <v>155607</v>
      </c>
      <c r="BV20" s="14">
        <v>156770</v>
      </c>
      <c r="BW20" s="14">
        <v>128845</v>
      </c>
      <c r="BX20" s="14">
        <v>116031</v>
      </c>
      <c r="BY20" s="14">
        <v>125746</v>
      </c>
      <c r="BZ20" s="14">
        <v>132416</v>
      </c>
      <c r="CA20" s="14">
        <v>118657</v>
      </c>
      <c r="CB20" s="14">
        <v>131278</v>
      </c>
      <c r="CC20" s="14">
        <v>125479</v>
      </c>
      <c r="CD20" s="14">
        <v>159862</v>
      </c>
      <c r="CE20" s="14">
        <v>140364</v>
      </c>
      <c r="CF20" s="14">
        <v>179593</v>
      </c>
      <c r="CG20" s="14">
        <v>156260</v>
      </c>
    </row>
    <row r="21" spans="1:85" s="15" customFormat="1" x14ac:dyDescent="0.2">
      <c r="A21" s="12"/>
      <c r="B21" s="13">
        <v>262320</v>
      </c>
      <c r="C21" s="13">
        <v>87</v>
      </c>
      <c r="D21" s="13">
        <v>14391</v>
      </c>
      <c r="E21" s="12" t="s">
        <v>218</v>
      </c>
      <c r="F21" s="13">
        <v>8091</v>
      </c>
      <c r="G21" s="12" t="s">
        <v>18</v>
      </c>
      <c r="H21" s="14">
        <v>99605</v>
      </c>
      <c r="I21" s="14">
        <v>104924</v>
      </c>
      <c r="J21" s="14">
        <v>106156</v>
      </c>
      <c r="K21" s="14">
        <v>98467</v>
      </c>
      <c r="L21" s="14">
        <v>92095</v>
      </c>
      <c r="M21" s="14">
        <v>104412</v>
      </c>
      <c r="N21" s="14">
        <v>92469</v>
      </c>
      <c r="O21" s="14">
        <v>85567</v>
      </c>
      <c r="P21" s="14">
        <v>93492</v>
      </c>
      <c r="Q21" s="14">
        <v>97077</v>
      </c>
      <c r="R21" s="14">
        <v>86165</v>
      </c>
      <c r="S21" s="14">
        <v>101055</v>
      </c>
      <c r="T21" s="14">
        <v>96743</v>
      </c>
      <c r="U21" s="14">
        <v>98083</v>
      </c>
      <c r="V21" s="14">
        <v>90744</v>
      </c>
      <c r="W21" s="14">
        <v>107756</v>
      </c>
      <c r="X21" s="14">
        <v>94405</v>
      </c>
      <c r="Y21" s="14">
        <v>100504</v>
      </c>
      <c r="Z21" s="14">
        <v>96193</v>
      </c>
      <c r="AA21" s="14">
        <v>96876</v>
      </c>
      <c r="AB21" s="14">
        <v>78513</v>
      </c>
      <c r="AC21" s="14">
        <v>95099</v>
      </c>
      <c r="AD21" s="14">
        <v>75515</v>
      </c>
      <c r="AE21" s="14">
        <v>95552</v>
      </c>
      <c r="AF21" s="14">
        <v>99515</v>
      </c>
      <c r="AG21" s="14">
        <v>73259</v>
      </c>
      <c r="AH21" s="14">
        <v>112177</v>
      </c>
      <c r="AI21" s="14">
        <v>82998</v>
      </c>
      <c r="AJ21" s="14">
        <v>97994</v>
      </c>
      <c r="AK21" s="14">
        <v>104616</v>
      </c>
      <c r="AL21" s="14">
        <v>88055</v>
      </c>
      <c r="AM21" s="14">
        <v>100095</v>
      </c>
      <c r="AN21" s="14">
        <v>81433</v>
      </c>
      <c r="AO21" s="14">
        <v>89017</v>
      </c>
      <c r="AP21" s="14">
        <v>109063</v>
      </c>
      <c r="AQ21" s="14">
        <v>105639</v>
      </c>
      <c r="AR21" s="14">
        <v>81997</v>
      </c>
      <c r="AS21" s="14">
        <v>94187</v>
      </c>
      <c r="AT21" s="14">
        <v>96581</v>
      </c>
      <c r="AU21" s="14">
        <v>99977</v>
      </c>
      <c r="AV21" s="14">
        <v>93309</v>
      </c>
      <c r="AW21" s="14">
        <v>97527</v>
      </c>
      <c r="AX21" s="14">
        <v>79283</v>
      </c>
      <c r="AY21" s="14">
        <v>73539</v>
      </c>
      <c r="AZ21" s="14">
        <v>97019</v>
      </c>
      <c r="BA21" s="14">
        <v>106782</v>
      </c>
      <c r="BB21" s="14">
        <v>107016</v>
      </c>
      <c r="BC21" s="14">
        <v>90419</v>
      </c>
      <c r="BD21" s="14">
        <v>84390</v>
      </c>
      <c r="BE21" s="14">
        <v>92979</v>
      </c>
      <c r="BF21" s="14">
        <v>101333</v>
      </c>
      <c r="BG21" s="14">
        <v>109848</v>
      </c>
      <c r="BH21" s="14">
        <v>104994</v>
      </c>
      <c r="BI21" s="14">
        <v>95568</v>
      </c>
      <c r="BJ21" s="14">
        <v>107980</v>
      </c>
      <c r="BK21" s="14">
        <v>105475</v>
      </c>
      <c r="BL21" s="14">
        <v>107597</v>
      </c>
      <c r="BM21" s="14">
        <v>94682</v>
      </c>
      <c r="BN21" s="14">
        <v>90616</v>
      </c>
      <c r="BO21" s="14">
        <v>88485</v>
      </c>
      <c r="BP21" s="14">
        <v>95473</v>
      </c>
      <c r="BQ21" s="14">
        <v>74930</v>
      </c>
      <c r="BR21" s="14">
        <v>91882</v>
      </c>
      <c r="BS21" s="14">
        <v>100891</v>
      </c>
      <c r="BT21" s="14">
        <v>91595</v>
      </c>
      <c r="BU21" s="14">
        <v>94876</v>
      </c>
      <c r="BV21" s="14">
        <v>96452</v>
      </c>
      <c r="BW21" s="14">
        <v>94351</v>
      </c>
      <c r="BX21" s="14">
        <v>76675</v>
      </c>
      <c r="BY21" s="14">
        <v>89500</v>
      </c>
      <c r="BZ21" s="14">
        <v>94730</v>
      </c>
      <c r="CA21" s="14">
        <v>74582</v>
      </c>
      <c r="CB21" s="14">
        <v>93228</v>
      </c>
      <c r="CC21" s="14">
        <v>77385</v>
      </c>
      <c r="CD21" s="14">
        <v>108290</v>
      </c>
      <c r="CE21" s="14">
        <v>93920</v>
      </c>
      <c r="CF21" s="14">
        <v>94367</v>
      </c>
      <c r="CG21" s="14">
        <v>100781</v>
      </c>
    </row>
    <row r="22" spans="1:85" x14ac:dyDescent="0.2">
      <c r="A22" s="1" t="s">
        <v>264</v>
      </c>
      <c r="B22" s="9">
        <v>566749</v>
      </c>
      <c r="C22" s="9">
        <v>217</v>
      </c>
      <c r="D22" s="9">
        <v>200524</v>
      </c>
      <c r="E22" s="1" t="str">
        <f>HYPERLINK("http://www.genome.ad.jp/dbget-bin/www_bget?compound+C00379","C00379")</f>
        <v>C00379</v>
      </c>
      <c r="F22" s="1" t="str">
        <f>HYPERLINK("http://pubchem.ncbi.nlm.nih.gov/summary/summary.cgi?cid=6912","6912")</f>
        <v>6912</v>
      </c>
      <c r="G22" s="5" t="s">
        <v>19</v>
      </c>
      <c r="H22" s="3">
        <v>1117</v>
      </c>
      <c r="I22" s="3">
        <v>1221</v>
      </c>
      <c r="J22" s="3">
        <v>170</v>
      </c>
      <c r="K22" s="3">
        <v>1069</v>
      </c>
      <c r="L22" s="3">
        <v>457</v>
      </c>
      <c r="M22" s="3">
        <v>1033</v>
      </c>
      <c r="N22" s="3">
        <v>352</v>
      </c>
      <c r="O22" s="3">
        <v>150</v>
      </c>
      <c r="P22" s="3">
        <v>143</v>
      </c>
      <c r="Q22" s="3">
        <v>710</v>
      </c>
      <c r="R22" s="3">
        <v>251</v>
      </c>
      <c r="S22" s="3">
        <v>260</v>
      </c>
      <c r="T22" s="3">
        <v>330</v>
      </c>
      <c r="U22" s="3">
        <v>951</v>
      </c>
      <c r="V22" s="3">
        <v>287</v>
      </c>
      <c r="W22" s="3">
        <v>263</v>
      </c>
      <c r="X22" s="3">
        <v>658</v>
      </c>
      <c r="Y22" s="3">
        <v>392</v>
      </c>
      <c r="Z22" s="3">
        <v>1040</v>
      </c>
      <c r="AA22" s="3">
        <v>456</v>
      </c>
      <c r="AB22" s="3">
        <v>654</v>
      </c>
      <c r="AC22" s="3">
        <v>408</v>
      </c>
      <c r="AD22" s="3">
        <v>651</v>
      </c>
      <c r="AE22" s="3">
        <v>119</v>
      </c>
      <c r="AF22" s="3">
        <v>235</v>
      </c>
      <c r="AG22" s="3">
        <v>983</v>
      </c>
      <c r="AH22" s="3">
        <v>530</v>
      </c>
      <c r="AI22" s="3">
        <v>844</v>
      </c>
      <c r="AJ22" s="3">
        <v>537</v>
      </c>
      <c r="AK22" s="3">
        <v>2185</v>
      </c>
      <c r="AL22" s="3">
        <v>398</v>
      </c>
      <c r="AM22" s="3">
        <v>237</v>
      </c>
      <c r="AN22" s="3">
        <v>533</v>
      </c>
      <c r="AO22" s="3">
        <v>367</v>
      </c>
      <c r="AP22" s="3">
        <v>2381</v>
      </c>
      <c r="AQ22" s="3">
        <v>419</v>
      </c>
      <c r="AR22" s="3">
        <v>271</v>
      </c>
      <c r="AS22" s="3">
        <v>500</v>
      </c>
      <c r="AT22" s="3">
        <v>461</v>
      </c>
      <c r="AU22" s="3">
        <v>1206</v>
      </c>
      <c r="AV22" s="3">
        <v>272</v>
      </c>
      <c r="AW22" s="3">
        <v>1089</v>
      </c>
      <c r="AX22" s="3">
        <v>828</v>
      </c>
      <c r="AY22" s="3">
        <v>376</v>
      </c>
      <c r="AZ22" s="3">
        <v>455</v>
      </c>
      <c r="BA22" s="3">
        <v>199</v>
      </c>
      <c r="BB22" s="3">
        <v>313</v>
      </c>
      <c r="BC22" s="3">
        <v>618</v>
      </c>
      <c r="BD22" s="3">
        <v>1456</v>
      </c>
      <c r="BE22" s="3">
        <v>866</v>
      </c>
      <c r="BF22" s="3">
        <v>125</v>
      </c>
      <c r="BG22" s="3">
        <v>1048</v>
      </c>
      <c r="BH22" s="3">
        <v>544</v>
      </c>
      <c r="BI22" s="3">
        <v>217</v>
      </c>
      <c r="BJ22" s="3">
        <v>1254</v>
      </c>
      <c r="BK22" s="3">
        <v>1303</v>
      </c>
      <c r="BL22" s="3">
        <v>238</v>
      </c>
      <c r="BM22" s="3">
        <v>2517</v>
      </c>
      <c r="BN22" s="3">
        <v>1163</v>
      </c>
      <c r="BO22" s="3">
        <v>313</v>
      </c>
      <c r="BP22" s="3">
        <v>1217</v>
      </c>
      <c r="BQ22" s="3">
        <v>484</v>
      </c>
      <c r="BR22" s="3">
        <v>620</v>
      </c>
      <c r="BS22" s="3">
        <v>1155</v>
      </c>
      <c r="BT22" s="3">
        <v>2139</v>
      </c>
      <c r="BU22" s="3">
        <v>2379</v>
      </c>
      <c r="BV22" s="3">
        <v>1415</v>
      </c>
      <c r="BW22" s="3">
        <v>1287</v>
      </c>
      <c r="BX22" s="3">
        <v>1476</v>
      </c>
      <c r="BY22" s="3">
        <v>624</v>
      </c>
      <c r="BZ22" s="3">
        <v>896</v>
      </c>
      <c r="CA22" s="3">
        <v>801</v>
      </c>
      <c r="CB22" s="3">
        <v>1010</v>
      </c>
      <c r="CC22" s="3">
        <v>2032</v>
      </c>
      <c r="CD22" s="3">
        <v>990</v>
      </c>
      <c r="CE22" s="3">
        <v>1054</v>
      </c>
      <c r="CF22" s="3">
        <v>1145</v>
      </c>
      <c r="CG22" s="3">
        <v>571</v>
      </c>
    </row>
    <row r="23" spans="1:85" x14ac:dyDescent="0.2">
      <c r="A23" s="1" t="s">
        <v>249</v>
      </c>
      <c r="B23" s="9">
        <v>924754</v>
      </c>
      <c r="C23" s="9">
        <v>325</v>
      </c>
      <c r="D23" s="9">
        <v>237801</v>
      </c>
      <c r="E23" s="1" t="str">
        <f>HYPERLINK("http://www.genome.ad.jp/dbget-bin/www_bget?compound+C01762","C01762")</f>
        <v>C01762</v>
      </c>
      <c r="F23" s="1" t="str">
        <f>HYPERLINK("http://pubchem.ncbi.nlm.nih.gov/summary/summary.cgi?cid=64959","64959")</f>
        <v>64959</v>
      </c>
      <c r="G23" s="5" t="s">
        <v>20</v>
      </c>
      <c r="H23" s="3">
        <v>80</v>
      </c>
      <c r="I23" s="3">
        <v>122</v>
      </c>
      <c r="J23" s="3">
        <v>85</v>
      </c>
      <c r="K23" s="3">
        <v>111</v>
      </c>
      <c r="L23" s="3">
        <v>138</v>
      </c>
      <c r="M23" s="3">
        <v>97</v>
      </c>
      <c r="N23" s="3">
        <v>97</v>
      </c>
      <c r="O23" s="3">
        <v>97</v>
      </c>
      <c r="P23" s="3">
        <v>147</v>
      </c>
      <c r="Q23" s="3">
        <v>107</v>
      </c>
      <c r="R23" s="3">
        <v>112</v>
      </c>
      <c r="S23" s="3">
        <v>100</v>
      </c>
      <c r="T23" s="3">
        <v>110</v>
      </c>
      <c r="U23" s="3">
        <v>130</v>
      </c>
      <c r="V23" s="3">
        <v>94</v>
      </c>
      <c r="W23" s="3">
        <v>82</v>
      </c>
      <c r="X23" s="3">
        <v>89</v>
      </c>
      <c r="Y23" s="3">
        <v>104</v>
      </c>
      <c r="Z23" s="3">
        <v>108</v>
      </c>
      <c r="AA23" s="3">
        <v>105</v>
      </c>
      <c r="AB23" s="3">
        <v>87</v>
      </c>
      <c r="AC23" s="3">
        <v>128</v>
      </c>
      <c r="AD23" s="3">
        <v>93</v>
      </c>
      <c r="AE23" s="3">
        <v>97</v>
      </c>
      <c r="AF23" s="3">
        <v>103</v>
      </c>
      <c r="AG23" s="3">
        <v>140</v>
      </c>
      <c r="AH23" s="3">
        <v>225</v>
      </c>
      <c r="AI23" s="3">
        <v>138</v>
      </c>
      <c r="AJ23" s="3">
        <v>107</v>
      </c>
      <c r="AK23" s="3">
        <v>128</v>
      </c>
      <c r="AL23" s="3">
        <v>91</v>
      </c>
      <c r="AM23" s="3">
        <v>84</v>
      </c>
      <c r="AN23" s="3">
        <v>98</v>
      </c>
      <c r="AO23" s="3">
        <v>106</v>
      </c>
      <c r="AP23" s="3">
        <v>102</v>
      </c>
      <c r="AQ23" s="3">
        <v>114</v>
      </c>
      <c r="AR23" s="3">
        <v>92</v>
      </c>
      <c r="AS23" s="3">
        <v>104</v>
      </c>
      <c r="AT23" s="3">
        <v>157</v>
      </c>
      <c r="AU23" s="3">
        <v>98</v>
      </c>
      <c r="AV23" s="3">
        <v>74</v>
      </c>
      <c r="AW23" s="3">
        <v>129</v>
      </c>
      <c r="AX23" s="3">
        <v>73</v>
      </c>
      <c r="AY23" s="3">
        <v>118</v>
      </c>
      <c r="AZ23" s="3">
        <v>95</v>
      </c>
      <c r="BA23" s="3">
        <v>88</v>
      </c>
      <c r="BB23" s="3">
        <v>112</v>
      </c>
      <c r="BC23" s="3">
        <v>110</v>
      </c>
      <c r="BD23" s="3">
        <v>111</v>
      </c>
      <c r="BE23" s="3">
        <v>89</v>
      </c>
      <c r="BF23" s="3">
        <v>111</v>
      </c>
      <c r="BG23" s="3">
        <v>542</v>
      </c>
      <c r="BH23" s="3">
        <v>118</v>
      </c>
      <c r="BI23" s="3">
        <v>159</v>
      </c>
      <c r="BJ23" s="3">
        <v>89</v>
      </c>
      <c r="BK23" s="3">
        <v>107</v>
      </c>
      <c r="BL23" s="3">
        <v>109</v>
      </c>
      <c r="BM23" s="3">
        <v>126</v>
      </c>
      <c r="BN23" s="3">
        <v>103</v>
      </c>
      <c r="BO23" s="3">
        <v>109</v>
      </c>
      <c r="BP23" s="3">
        <v>116</v>
      </c>
      <c r="BQ23" s="3">
        <v>128</v>
      </c>
      <c r="BR23" s="3">
        <v>111</v>
      </c>
      <c r="BS23" s="3">
        <v>813</v>
      </c>
      <c r="BT23" s="3">
        <v>82</v>
      </c>
      <c r="BU23" s="3">
        <v>130</v>
      </c>
      <c r="BV23" s="3">
        <v>111</v>
      </c>
      <c r="BW23" s="3">
        <v>100</v>
      </c>
      <c r="BX23" s="3">
        <v>109</v>
      </c>
      <c r="BY23" s="3">
        <v>109</v>
      </c>
      <c r="BZ23" s="3">
        <v>77</v>
      </c>
      <c r="CA23" s="3">
        <v>74</v>
      </c>
      <c r="CB23" s="3">
        <v>124</v>
      </c>
      <c r="CC23" s="3">
        <v>97</v>
      </c>
      <c r="CD23" s="3">
        <v>94</v>
      </c>
      <c r="CE23" s="3">
        <v>117</v>
      </c>
      <c r="CF23" s="3">
        <v>81</v>
      </c>
      <c r="CG23" s="3">
        <v>106</v>
      </c>
    </row>
    <row r="24" spans="1:85" x14ac:dyDescent="0.2">
      <c r="A24" s="1" t="s">
        <v>285</v>
      </c>
      <c r="B24" s="9">
        <v>702391</v>
      </c>
      <c r="C24" s="9">
        <v>353</v>
      </c>
      <c r="D24" s="9">
        <v>203224</v>
      </c>
      <c r="E24" s="1" t="str">
        <f>HYPERLINK("http://www.genome.ad.jp/dbget-bin/www_bget?compound+C00385","C00385")</f>
        <v>C00385</v>
      </c>
      <c r="F24" s="1" t="str">
        <f>HYPERLINK("http://pubchem.ncbi.nlm.nih.gov/summary/summary.cgi?cid=1188","1188")</f>
        <v>1188</v>
      </c>
      <c r="G24" s="5" t="s">
        <v>21</v>
      </c>
      <c r="H24" s="3">
        <v>785</v>
      </c>
      <c r="I24" s="3">
        <v>1320</v>
      </c>
      <c r="J24" s="3">
        <v>170</v>
      </c>
      <c r="K24" s="3">
        <v>204</v>
      </c>
      <c r="L24" s="3">
        <v>1057</v>
      </c>
      <c r="M24" s="3">
        <v>367</v>
      </c>
      <c r="N24" s="3">
        <v>155</v>
      </c>
      <c r="O24" s="3">
        <v>217</v>
      </c>
      <c r="P24" s="3">
        <v>347</v>
      </c>
      <c r="Q24" s="3">
        <v>440</v>
      </c>
      <c r="R24" s="3">
        <v>213</v>
      </c>
      <c r="S24" s="3">
        <v>102</v>
      </c>
      <c r="T24" s="3">
        <v>344</v>
      </c>
      <c r="U24" s="3">
        <v>569</v>
      </c>
      <c r="V24" s="3">
        <v>339</v>
      </c>
      <c r="W24" s="3">
        <v>429</v>
      </c>
      <c r="X24" s="3">
        <v>399</v>
      </c>
      <c r="Y24" s="3">
        <v>785</v>
      </c>
      <c r="Z24" s="3">
        <v>1140</v>
      </c>
      <c r="AA24" s="3">
        <v>423</v>
      </c>
      <c r="AB24" s="3">
        <v>626</v>
      </c>
      <c r="AC24" s="3">
        <v>458</v>
      </c>
      <c r="AD24" s="3">
        <v>2755</v>
      </c>
      <c r="AE24" s="3">
        <v>844</v>
      </c>
      <c r="AF24" s="3">
        <v>401</v>
      </c>
      <c r="AG24" s="3">
        <v>1812</v>
      </c>
      <c r="AH24" s="3">
        <v>297</v>
      </c>
      <c r="AI24" s="3">
        <v>656</v>
      </c>
      <c r="AJ24" s="3">
        <v>492</v>
      </c>
      <c r="AK24" s="3">
        <v>902</v>
      </c>
      <c r="AL24" s="3">
        <v>247</v>
      </c>
      <c r="AM24" s="3">
        <v>516</v>
      </c>
      <c r="AN24" s="3">
        <v>215</v>
      </c>
      <c r="AO24" s="3">
        <v>1290</v>
      </c>
      <c r="AP24" s="3">
        <v>1226</v>
      </c>
      <c r="AQ24" s="3">
        <v>418</v>
      </c>
      <c r="AR24" s="3">
        <v>440</v>
      </c>
      <c r="AS24" s="3">
        <v>730</v>
      </c>
      <c r="AT24" s="3">
        <v>354</v>
      </c>
      <c r="AU24" s="3">
        <v>575</v>
      </c>
      <c r="AV24" s="3">
        <v>171</v>
      </c>
      <c r="AW24" s="3">
        <v>2382</v>
      </c>
      <c r="AX24" s="3">
        <v>7230</v>
      </c>
      <c r="AY24" s="3">
        <v>290</v>
      </c>
      <c r="AZ24" s="3">
        <v>1044</v>
      </c>
      <c r="BA24" s="3">
        <v>200</v>
      </c>
      <c r="BB24" s="3">
        <v>189</v>
      </c>
      <c r="BC24" s="3">
        <v>1706</v>
      </c>
      <c r="BD24" s="3">
        <v>1299</v>
      </c>
      <c r="BE24" s="3">
        <v>444</v>
      </c>
      <c r="BF24" s="3">
        <v>149</v>
      </c>
      <c r="BG24" s="3">
        <v>5458</v>
      </c>
      <c r="BH24" s="3">
        <v>329</v>
      </c>
      <c r="BI24" s="3">
        <v>324</v>
      </c>
      <c r="BJ24" s="3">
        <v>457</v>
      </c>
      <c r="BK24" s="3">
        <v>988</v>
      </c>
      <c r="BL24" s="3">
        <v>243</v>
      </c>
      <c r="BM24" s="3">
        <v>3242</v>
      </c>
      <c r="BN24" s="3">
        <v>2772</v>
      </c>
      <c r="BO24" s="3">
        <v>285</v>
      </c>
      <c r="BP24" s="3">
        <v>654</v>
      </c>
      <c r="BQ24" s="3">
        <v>2790</v>
      </c>
      <c r="BR24" s="3">
        <v>2557</v>
      </c>
      <c r="BS24" s="3">
        <v>3682</v>
      </c>
      <c r="BT24" s="3">
        <v>4252</v>
      </c>
      <c r="BU24" s="3">
        <v>1399</v>
      </c>
      <c r="BV24" s="3">
        <v>7833</v>
      </c>
      <c r="BW24" s="3">
        <v>3643</v>
      </c>
      <c r="BX24" s="3">
        <v>6839</v>
      </c>
      <c r="BY24" s="3">
        <v>1889</v>
      </c>
      <c r="BZ24" s="3">
        <v>2003</v>
      </c>
      <c r="CA24" s="3">
        <v>187</v>
      </c>
      <c r="CB24" s="3">
        <v>1988</v>
      </c>
      <c r="CC24" s="3">
        <v>1263</v>
      </c>
      <c r="CD24" s="3">
        <v>1776</v>
      </c>
      <c r="CE24" s="3">
        <v>2019</v>
      </c>
      <c r="CF24" s="3">
        <v>3504</v>
      </c>
      <c r="CG24" s="3">
        <v>482</v>
      </c>
    </row>
    <row r="25" spans="1:85" x14ac:dyDescent="0.2">
      <c r="A25" s="1" t="s">
        <v>269</v>
      </c>
      <c r="B25" s="9">
        <v>309905</v>
      </c>
      <c r="C25" s="9">
        <v>144</v>
      </c>
      <c r="D25" s="9">
        <v>227947</v>
      </c>
      <c r="E25" s="1" t="str">
        <f>HYPERLINK("http://www.genome.ad.jp/dbget-bin/www_bget?compound+C00183","C00183")</f>
        <v>C00183</v>
      </c>
      <c r="F25" s="1" t="str">
        <f>HYPERLINK("http://pubchem.ncbi.nlm.nih.gov/summary/summary.cgi?cid=6287","6287")</f>
        <v>6287</v>
      </c>
      <c r="G25" s="5" t="s">
        <v>22</v>
      </c>
      <c r="H25" s="3">
        <v>129377</v>
      </c>
      <c r="I25" s="3">
        <v>178171</v>
      </c>
      <c r="J25" s="3">
        <v>63685</v>
      </c>
      <c r="K25" s="3">
        <v>42730</v>
      </c>
      <c r="L25" s="3">
        <v>171682</v>
      </c>
      <c r="M25" s="3">
        <v>105884</v>
      </c>
      <c r="N25" s="3">
        <v>27124</v>
      </c>
      <c r="O25" s="3">
        <v>59197</v>
      </c>
      <c r="P25" s="3">
        <v>54978</v>
      </c>
      <c r="Q25" s="3">
        <v>83309</v>
      </c>
      <c r="R25" s="3">
        <v>40770</v>
      </c>
      <c r="S25" s="3">
        <v>57643</v>
      </c>
      <c r="T25" s="3">
        <v>65459</v>
      </c>
      <c r="U25" s="3">
        <v>90432</v>
      </c>
      <c r="V25" s="3">
        <v>68837</v>
      </c>
      <c r="W25" s="3">
        <v>56343</v>
      </c>
      <c r="X25" s="3">
        <v>89925</v>
      </c>
      <c r="Y25" s="3">
        <v>91452</v>
      </c>
      <c r="Z25" s="3">
        <v>156775</v>
      </c>
      <c r="AA25" s="3">
        <v>91288</v>
      </c>
      <c r="AB25" s="3">
        <v>67126</v>
      </c>
      <c r="AC25" s="3">
        <v>76242</v>
      </c>
      <c r="AD25" s="3">
        <v>219146</v>
      </c>
      <c r="AE25" s="3">
        <v>68997</v>
      </c>
      <c r="AF25" s="3">
        <v>82405</v>
      </c>
      <c r="AG25" s="3">
        <v>134778</v>
      </c>
      <c r="AH25" s="3">
        <v>125821</v>
      </c>
      <c r="AI25" s="3">
        <v>119118</v>
      </c>
      <c r="AJ25" s="3">
        <v>74707</v>
      </c>
      <c r="AK25" s="3">
        <v>107941</v>
      </c>
      <c r="AL25" s="3">
        <v>65044</v>
      </c>
      <c r="AM25" s="3">
        <v>58137</v>
      </c>
      <c r="AN25" s="3">
        <v>68243</v>
      </c>
      <c r="AO25" s="3">
        <v>184896</v>
      </c>
      <c r="AP25" s="3">
        <v>228442</v>
      </c>
      <c r="AQ25" s="3">
        <v>66286</v>
      </c>
      <c r="AR25" s="3">
        <v>96715</v>
      </c>
      <c r="AS25" s="3">
        <v>79892</v>
      </c>
      <c r="AT25" s="3">
        <v>70896</v>
      </c>
      <c r="AU25" s="3">
        <v>106672</v>
      </c>
      <c r="AV25" s="3">
        <v>37578</v>
      </c>
      <c r="AW25" s="3">
        <v>123023</v>
      </c>
      <c r="AX25" s="3">
        <v>220420</v>
      </c>
      <c r="AY25" s="3">
        <v>43718</v>
      </c>
      <c r="AZ25" s="3">
        <v>61927</v>
      </c>
      <c r="BA25" s="3">
        <v>57721</v>
      </c>
      <c r="BB25" s="3">
        <v>86055</v>
      </c>
      <c r="BC25" s="3">
        <v>61873</v>
      </c>
      <c r="BD25" s="3">
        <v>81215</v>
      </c>
      <c r="BE25" s="3">
        <v>85381</v>
      </c>
      <c r="BF25" s="3">
        <v>25831</v>
      </c>
      <c r="BG25" s="3">
        <v>138734</v>
      </c>
      <c r="BH25" s="3">
        <v>63164</v>
      </c>
      <c r="BI25" s="3">
        <v>33286</v>
      </c>
      <c r="BJ25" s="3">
        <v>72332</v>
      </c>
      <c r="BK25" s="3">
        <v>153328</v>
      </c>
      <c r="BL25" s="3">
        <v>25680</v>
      </c>
      <c r="BM25" s="3">
        <v>279505</v>
      </c>
      <c r="BN25" s="3">
        <v>142491</v>
      </c>
      <c r="BO25" s="3">
        <v>43601</v>
      </c>
      <c r="BP25" s="3">
        <v>113400</v>
      </c>
      <c r="BQ25" s="3">
        <v>161389</v>
      </c>
      <c r="BR25" s="3">
        <v>218984</v>
      </c>
      <c r="BS25" s="3">
        <v>174436</v>
      </c>
      <c r="BT25" s="3">
        <v>113330</v>
      </c>
      <c r="BU25" s="3">
        <v>154681</v>
      </c>
      <c r="BV25" s="3">
        <v>92175</v>
      </c>
      <c r="BW25" s="3">
        <v>135470</v>
      </c>
      <c r="BX25" s="3">
        <v>145172</v>
      </c>
      <c r="BY25" s="3">
        <v>75467</v>
      </c>
      <c r="BZ25" s="3">
        <v>127076</v>
      </c>
      <c r="CA25" s="3">
        <v>105666</v>
      </c>
      <c r="CB25" s="3">
        <v>96684</v>
      </c>
      <c r="CC25" s="3">
        <v>99832</v>
      </c>
      <c r="CD25" s="3">
        <v>93024</v>
      </c>
      <c r="CE25" s="3">
        <v>150035</v>
      </c>
      <c r="CF25" s="3">
        <v>122937</v>
      </c>
      <c r="CG25" s="3">
        <v>79292</v>
      </c>
    </row>
    <row r="26" spans="1:85" x14ac:dyDescent="0.2">
      <c r="A26" s="1" t="s">
        <v>276</v>
      </c>
      <c r="B26" s="9">
        <v>979035</v>
      </c>
      <c r="C26" s="9">
        <v>352</v>
      </c>
      <c r="D26" s="9">
        <v>270802</v>
      </c>
      <c r="E26" s="1" t="str">
        <f>HYPERLINK("http://www.genome.ad.jp/dbget-bin/www_bget?compound+C00105 ","C00105 ")</f>
        <v xml:space="preserve">C00105 </v>
      </c>
      <c r="F26" s="1" t="str">
        <f>HYPERLINK("http://pubchem.ncbi.nlm.nih.gov/summary/summary.cgi?cid=6030","6030")</f>
        <v>6030</v>
      </c>
      <c r="G26" s="5" t="s">
        <v>23</v>
      </c>
      <c r="H26" s="3">
        <v>70</v>
      </c>
      <c r="I26" s="3">
        <v>111</v>
      </c>
      <c r="J26" s="3">
        <v>116</v>
      </c>
      <c r="K26" s="3">
        <v>184</v>
      </c>
      <c r="L26" s="3">
        <v>100</v>
      </c>
      <c r="M26" s="3">
        <v>133</v>
      </c>
      <c r="N26" s="3">
        <v>112</v>
      </c>
      <c r="O26" s="3">
        <v>120</v>
      </c>
      <c r="P26" s="3">
        <v>100</v>
      </c>
      <c r="Q26" s="3">
        <v>116</v>
      </c>
      <c r="R26" s="3">
        <v>68</v>
      </c>
      <c r="S26" s="3">
        <v>104</v>
      </c>
      <c r="T26" s="3">
        <v>88</v>
      </c>
      <c r="U26" s="3">
        <v>73</v>
      </c>
      <c r="V26" s="3">
        <v>75</v>
      </c>
      <c r="W26" s="3">
        <v>92</v>
      </c>
      <c r="X26" s="3">
        <v>70</v>
      </c>
      <c r="Y26" s="3">
        <v>78</v>
      </c>
      <c r="Z26" s="3">
        <v>89</v>
      </c>
      <c r="AA26" s="3">
        <v>138</v>
      </c>
      <c r="AB26" s="3">
        <v>102</v>
      </c>
      <c r="AC26" s="3">
        <v>89</v>
      </c>
      <c r="AD26" s="3">
        <v>110</v>
      </c>
      <c r="AE26" s="3">
        <v>92</v>
      </c>
      <c r="AF26" s="3">
        <v>124</v>
      </c>
      <c r="AG26" s="3">
        <v>646</v>
      </c>
      <c r="AH26" s="3">
        <v>115</v>
      </c>
      <c r="AI26" s="3">
        <v>127</v>
      </c>
      <c r="AJ26" s="3">
        <v>68</v>
      </c>
      <c r="AK26" s="3">
        <v>73</v>
      </c>
      <c r="AL26" s="3">
        <v>113</v>
      </c>
      <c r="AM26" s="3">
        <v>86</v>
      </c>
      <c r="AN26" s="3">
        <v>116</v>
      </c>
      <c r="AO26" s="3">
        <v>77</v>
      </c>
      <c r="AP26" s="3">
        <v>28</v>
      </c>
      <c r="AQ26" s="3">
        <v>70</v>
      </c>
      <c r="AR26" s="3">
        <v>69</v>
      </c>
      <c r="AS26" s="3">
        <v>98</v>
      </c>
      <c r="AT26" s="3">
        <v>90</v>
      </c>
      <c r="AU26" s="3">
        <v>155</v>
      </c>
      <c r="AV26" s="3">
        <v>100</v>
      </c>
      <c r="AW26" s="3">
        <v>55</v>
      </c>
      <c r="AX26" s="3">
        <v>39</v>
      </c>
      <c r="AY26" s="3">
        <v>118</v>
      </c>
      <c r="AZ26" s="3">
        <v>177</v>
      </c>
      <c r="BA26" s="3">
        <v>77</v>
      </c>
      <c r="BB26" s="3">
        <v>402</v>
      </c>
      <c r="BC26" s="3">
        <v>59</v>
      </c>
      <c r="BD26" s="3">
        <v>125</v>
      </c>
      <c r="BE26" s="3">
        <v>123</v>
      </c>
      <c r="BF26" s="3">
        <v>83</v>
      </c>
      <c r="BG26" s="3">
        <v>105</v>
      </c>
      <c r="BH26" s="3">
        <v>157</v>
      </c>
      <c r="BI26" s="3">
        <v>134</v>
      </c>
      <c r="BJ26" s="3">
        <v>77</v>
      </c>
      <c r="BK26" s="3">
        <v>87</v>
      </c>
      <c r="BL26" s="3">
        <v>220</v>
      </c>
      <c r="BM26" s="3">
        <v>246</v>
      </c>
      <c r="BN26" s="3">
        <v>126</v>
      </c>
      <c r="BO26" s="3">
        <v>119</v>
      </c>
      <c r="BP26" s="3">
        <v>72</v>
      </c>
      <c r="BQ26" s="3">
        <v>157</v>
      </c>
      <c r="BR26" s="3">
        <v>80</v>
      </c>
      <c r="BS26" s="3">
        <v>151</v>
      </c>
      <c r="BT26" s="3">
        <v>244</v>
      </c>
      <c r="BU26" s="3">
        <v>118</v>
      </c>
      <c r="BV26" s="3">
        <v>281</v>
      </c>
      <c r="BW26" s="3">
        <v>102</v>
      </c>
      <c r="BX26" s="3">
        <v>126</v>
      </c>
      <c r="BY26" s="3">
        <v>85</v>
      </c>
      <c r="BZ26" s="3">
        <v>178</v>
      </c>
      <c r="CA26" s="3">
        <v>134</v>
      </c>
      <c r="CB26" s="3">
        <v>169</v>
      </c>
      <c r="CC26" s="3">
        <v>86</v>
      </c>
      <c r="CD26" s="3">
        <v>133</v>
      </c>
      <c r="CE26" s="3">
        <v>136</v>
      </c>
      <c r="CF26" s="3">
        <v>56</v>
      </c>
      <c r="CG26" s="3">
        <v>83</v>
      </c>
    </row>
    <row r="27" spans="1:85" x14ac:dyDescent="0.2">
      <c r="A27" s="1" t="s">
        <v>277</v>
      </c>
      <c r="B27" s="9">
        <v>856953</v>
      </c>
      <c r="C27" s="9">
        <v>258</v>
      </c>
      <c r="D27" s="9">
        <v>213127</v>
      </c>
      <c r="E27" s="1" t="str">
        <f>HYPERLINK("http://www.genome.ad.jp/dbget-bin/www_bget?compound+C00299","C00299")</f>
        <v>C00299</v>
      </c>
      <c r="F27" s="1" t="str">
        <f>HYPERLINK("http://pubchem.ncbi.nlm.nih.gov/summary/summary.cgi?cid=6029","6029")</f>
        <v>6029</v>
      </c>
      <c r="G27" s="5" t="s">
        <v>24</v>
      </c>
      <c r="H27" s="3">
        <v>4030</v>
      </c>
      <c r="I27" s="3">
        <v>2043</v>
      </c>
      <c r="J27" s="3">
        <v>1314</v>
      </c>
      <c r="K27" s="3">
        <v>2025</v>
      </c>
      <c r="L27" s="3">
        <v>2355</v>
      </c>
      <c r="M27" s="3">
        <v>831</v>
      </c>
      <c r="N27" s="3">
        <v>1691</v>
      </c>
      <c r="O27" s="3">
        <v>1595</v>
      </c>
      <c r="P27" s="3">
        <v>996</v>
      </c>
      <c r="Q27" s="3">
        <v>1812</v>
      </c>
      <c r="R27" s="3">
        <v>304</v>
      </c>
      <c r="S27" s="3">
        <v>386</v>
      </c>
      <c r="T27" s="3">
        <v>729</v>
      </c>
      <c r="U27" s="3">
        <v>1934</v>
      </c>
      <c r="V27" s="3">
        <v>3835</v>
      </c>
      <c r="W27" s="3">
        <v>2265</v>
      </c>
      <c r="X27" s="3">
        <v>1277</v>
      </c>
      <c r="Y27" s="3">
        <v>2832</v>
      </c>
      <c r="Z27" s="3">
        <v>2811</v>
      </c>
      <c r="AA27" s="3">
        <v>954</v>
      </c>
      <c r="AB27" s="3">
        <v>3622</v>
      </c>
      <c r="AC27" s="3">
        <v>1382</v>
      </c>
      <c r="AD27" s="3">
        <v>2160</v>
      </c>
      <c r="AE27" s="3">
        <v>1092</v>
      </c>
      <c r="AF27" s="3">
        <v>1343</v>
      </c>
      <c r="AG27" s="3">
        <v>1165</v>
      </c>
      <c r="AH27" s="3">
        <v>3598</v>
      </c>
      <c r="AI27" s="3">
        <v>2478</v>
      </c>
      <c r="AJ27" s="3">
        <v>1242</v>
      </c>
      <c r="AK27" s="3">
        <v>911</v>
      </c>
      <c r="AL27" s="3">
        <v>833</v>
      </c>
      <c r="AM27" s="3">
        <v>889</v>
      </c>
      <c r="AN27" s="3">
        <v>2210</v>
      </c>
      <c r="AO27" s="3">
        <v>2474</v>
      </c>
      <c r="AP27" s="3">
        <v>2861</v>
      </c>
      <c r="AQ27" s="3">
        <v>713</v>
      </c>
      <c r="AR27" s="3">
        <v>2291</v>
      </c>
      <c r="AS27" s="3">
        <v>2762</v>
      </c>
      <c r="AT27" s="3">
        <v>1248</v>
      </c>
      <c r="AU27" s="3">
        <v>3312</v>
      </c>
      <c r="AV27" s="3">
        <v>145</v>
      </c>
      <c r="AW27" s="3">
        <v>1736</v>
      </c>
      <c r="AX27" s="3">
        <v>3621</v>
      </c>
      <c r="AY27" s="3">
        <v>538</v>
      </c>
      <c r="AZ27" s="3">
        <v>195</v>
      </c>
      <c r="BA27" s="3">
        <v>953</v>
      </c>
      <c r="BB27" s="3">
        <v>3504</v>
      </c>
      <c r="BC27" s="3">
        <v>1323</v>
      </c>
      <c r="BD27" s="3">
        <v>160</v>
      </c>
      <c r="BE27" s="3">
        <v>905</v>
      </c>
      <c r="BF27" s="3">
        <v>1015</v>
      </c>
      <c r="BG27" s="3">
        <v>633</v>
      </c>
      <c r="BH27" s="3">
        <v>904</v>
      </c>
      <c r="BI27" s="3">
        <v>2642</v>
      </c>
      <c r="BJ27" s="3">
        <v>1641</v>
      </c>
      <c r="BK27" s="3">
        <v>2198</v>
      </c>
      <c r="BL27" s="3">
        <v>720</v>
      </c>
      <c r="BM27" s="3">
        <v>958</v>
      </c>
      <c r="BN27" s="3">
        <v>2559</v>
      </c>
      <c r="BO27" s="3">
        <v>633</v>
      </c>
      <c r="BP27" s="3">
        <v>4790</v>
      </c>
      <c r="BQ27" s="3">
        <v>1286</v>
      </c>
      <c r="BR27" s="3">
        <v>311</v>
      </c>
      <c r="BS27" s="3">
        <v>2802</v>
      </c>
      <c r="BT27" s="3">
        <v>1054</v>
      </c>
      <c r="BU27" s="3">
        <v>3477</v>
      </c>
      <c r="BV27" s="3">
        <v>1159</v>
      </c>
      <c r="BW27" s="3">
        <v>1015</v>
      </c>
      <c r="BX27" s="3">
        <v>195</v>
      </c>
      <c r="BY27" s="3">
        <v>206</v>
      </c>
      <c r="BZ27" s="3">
        <v>937</v>
      </c>
      <c r="CA27" s="3">
        <v>216</v>
      </c>
      <c r="CB27" s="3">
        <v>986</v>
      </c>
      <c r="CC27" s="3">
        <v>2149</v>
      </c>
      <c r="CD27" s="3">
        <v>655</v>
      </c>
      <c r="CE27" s="3">
        <v>4734</v>
      </c>
      <c r="CF27" s="3">
        <v>364</v>
      </c>
      <c r="CG27" s="3">
        <v>191</v>
      </c>
    </row>
    <row r="28" spans="1:85" x14ac:dyDescent="0.2">
      <c r="A28" s="1" t="s">
        <v>287</v>
      </c>
      <c r="B28" s="9">
        <v>730534</v>
      </c>
      <c r="C28" s="9">
        <v>441</v>
      </c>
      <c r="D28" s="9">
        <v>304993</v>
      </c>
      <c r="E28" s="1" t="str">
        <f>HYPERLINK("http://www.genome.ad.jp/dbget-bin/www_bget?compound+C00366","C00366")</f>
        <v>C00366</v>
      </c>
      <c r="F28" s="1" t="str">
        <f>HYPERLINK("http://pubchem.ncbi.nlm.nih.gov/summary/summary.cgi?cid=1175","1175")</f>
        <v>1175</v>
      </c>
      <c r="G28" s="5" t="s">
        <v>191</v>
      </c>
      <c r="H28" s="3">
        <v>5626</v>
      </c>
      <c r="I28" s="3">
        <v>4888</v>
      </c>
      <c r="J28" s="3">
        <v>2635</v>
      </c>
      <c r="K28" s="3">
        <v>799</v>
      </c>
      <c r="L28" s="3">
        <v>5777</v>
      </c>
      <c r="M28" s="3">
        <v>5635</v>
      </c>
      <c r="N28" s="3">
        <v>768</v>
      </c>
      <c r="O28" s="3">
        <v>311</v>
      </c>
      <c r="P28" s="3">
        <v>116</v>
      </c>
      <c r="Q28" s="3">
        <v>3389</v>
      </c>
      <c r="R28" s="3">
        <v>3384</v>
      </c>
      <c r="S28" s="3">
        <v>1257</v>
      </c>
      <c r="T28" s="3">
        <v>1277</v>
      </c>
      <c r="U28" s="3">
        <v>2536</v>
      </c>
      <c r="V28" s="3">
        <v>635</v>
      </c>
      <c r="W28" s="3">
        <v>4621</v>
      </c>
      <c r="X28" s="3">
        <v>5824</v>
      </c>
      <c r="Y28" s="3">
        <v>2309</v>
      </c>
      <c r="Z28" s="3">
        <v>5197</v>
      </c>
      <c r="AA28" s="3">
        <v>1811</v>
      </c>
      <c r="AB28" s="3">
        <v>2903</v>
      </c>
      <c r="AC28" s="3">
        <v>119</v>
      </c>
      <c r="AD28" s="3">
        <v>2867</v>
      </c>
      <c r="AE28" s="3">
        <v>116</v>
      </c>
      <c r="AF28" s="3">
        <v>132</v>
      </c>
      <c r="AG28" s="3">
        <v>3081</v>
      </c>
      <c r="AH28" s="3">
        <v>4882</v>
      </c>
      <c r="AI28" s="3">
        <v>2867</v>
      </c>
      <c r="AJ28" s="3">
        <v>1927</v>
      </c>
      <c r="AK28" s="3">
        <v>5617</v>
      </c>
      <c r="AL28" s="3">
        <v>1551</v>
      </c>
      <c r="AM28" s="3">
        <v>266</v>
      </c>
      <c r="AN28" s="3">
        <v>4424</v>
      </c>
      <c r="AO28" s="3">
        <v>128</v>
      </c>
      <c r="AP28" s="3">
        <v>3418</v>
      </c>
      <c r="AQ28" s="3">
        <v>4360</v>
      </c>
      <c r="AR28" s="3">
        <v>1881</v>
      </c>
      <c r="AS28" s="3">
        <v>6983</v>
      </c>
      <c r="AT28" s="3">
        <v>3942</v>
      </c>
      <c r="AU28" s="3">
        <v>3565</v>
      </c>
      <c r="AV28" s="3">
        <v>2428</v>
      </c>
      <c r="AW28" s="3">
        <v>4004</v>
      </c>
      <c r="AX28" s="3">
        <v>1263</v>
      </c>
      <c r="AY28" s="3">
        <v>1233</v>
      </c>
      <c r="AZ28" s="3">
        <v>1040</v>
      </c>
      <c r="BA28" s="3">
        <v>665</v>
      </c>
      <c r="BB28" s="3">
        <v>1501</v>
      </c>
      <c r="BC28" s="3">
        <v>5441</v>
      </c>
      <c r="BD28" s="3">
        <v>3861</v>
      </c>
      <c r="BE28" s="3">
        <v>6581</v>
      </c>
      <c r="BF28" s="3">
        <v>410</v>
      </c>
      <c r="BG28" s="3">
        <v>8244</v>
      </c>
      <c r="BH28" s="3">
        <v>2442</v>
      </c>
      <c r="BI28" s="3">
        <v>1083</v>
      </c>
      <c r="BJ28" s="3">
        <v>5876</v>
      </c>
      <c r="BK28" s="3">
        <v>7583</v>
      </c>
      <c r="BL28" s="3">
        <v>105</v>
      </c>
      <c r="BM28" s="3">
        <v>4882</v>
      </c>
      <c r="BN28" s="3">
        <v>6586</v>
      </c>
      <c r="BO28" s="3">
        <v>2256</v>
      </c>
      <c r="BP28" s="3">
        <v>6462</v>
      </c>
      <c r="BQ28" s="3">
        <v>3789</v>
      </c>
      <c r="BR28" s="3">
        <v>2610</v>
      </c>
      <c r="BS28" s="3">
        <v>8028</v>
      </c>
      <c r="BT28" s="3">
        <v>14158</v>
      </c>
      <c r="BU28" s="3">
        <v>6005</v>
      </c>
      <c r="BV28" s="3">
        <v>8193</v>
      </c>
      <c r="BW28" s="3">
        <v>4312</v>
      </c>
      <c r="BX28" s="3">
        <v>4131</v>
      </c>
      <c r="BY28" s="3">
        <v>2435</v>
      </c>
      <c r="BZ28" s="3">
        <v>4594</v>
      </c>
      <c r="CA28" s="3">
        <v>3424</v>
      </c>
      <c r="CB28" s="3">
        <v>4610</v>
      </c>
      <c r="CC28" s="3">
        <v>2953</v>
      </c>
      <c r="CD28" s="3">
        <v>7315</v>
      </c>
      <c r="CE28" s="3">
        <v>4500</v>
      </c>
      <c r="CF28" s="3">
        <v>10201</v>
      </c>
      <c r="CG28" s="3">
        <v>7564</v>
      </c>
    </row>
    <row r="29" spans="1:85" x14ac:dyDescent="0.2">
      <c r="A29" s="1" t="s">
        <v>286</v>
      </c>
      <c r="B29" s="9">
        <v>331223</v>
      </c>
      <c r="C29" s="9">
        <v>171</v>
      </c>
      <c r="D29" s="9">
        <v>199770</v>
      </c>
      <c r="E29" s="1" t="str">
        <f>HYPERLINK("http://www.genome.ad.jp/dbget-bin/www_bget?compound+C00086","C00086")</f>
        <v>C00086</v>
      </c>
      <c r="F29" s="1" t="str">
        <f>HYPERLINK("http://pubchem.ncbi.nlm.nih.gov/summary/summary.cgi?cid=1176","1176")</f>
        <v>1176</v>
      </c>
      <c r="G29" s="5" t="s">
        <v>25</v>
      </c>
      <c r="H29" s="3">
        <v>126455</v>
      </c>
      <c r="I29" s="3">
        <v>47052</v>
      </c>
      <c r="J29" s="3">
        <v>71913</v>
      </c>
      <c r="K29" s="3">
        <v>25056</v>
      </c>
      <c r="L29" s="3">
        <v>166981</v>
      </c>
      <c r="M29" s="3">
        <v>110840</v>
      </c>
      <c r="N29" s="3">
        <v>31394</v>
      </c>
      <c r="O29" s="3">
        <v>27413</v>
      </c>
      <c r="P29" s="3">
        <v>75515</v>
      </c>
      <c r="Q29" s="3">
        <v>165561</v>
      </c>
      <c r="R29" s="3">
        <v>69457</v>
      </c>
      <c r="S29" s="3">
        <v>72629</v>
      </c>
      <c r="T29" s="3">
        <v>73850</v>
      </c>
      <c r="U29" s="3">
        <v>90694</v>
      </c>
      <c r="V29" s="3">
        <v>34630</v>
      </c>
      <c r="W29" s="3">
        <v>118663</v>
      </c>
      <c r="X29" s="3">
        <v>142015</v>
      </c>
      <c r="Y29" s="3">
        <v>73350</v>
      </c>
      <c r="Z29" s="3">
        <v>174006</v>
      </c>
      <c r="AA29" s="3">
        <v>52615</v>
      </c>
      <c r="AB29" s="3">
        <v>74441</v>
      </c>
      <c r="AC29" s="3">
        <v>60653</v>
      </c>
      <c r="AD29" s="3">
        <v>97334</v>
      </c>
      <c r="AE29" s="3">
        <v>54753</v>
      </c>
      <c r="AF29" s="3">
        <v>115473</v>
      </c>
      <c r="AG29" s="3">
        <v>155298</v>
      </c>
      <c r="AH29" s="3">
        <v>147411</v>
      </c>
      <c r="AI29" s="3">
        <v>59159</v>
      </c>
      <c r="AJ29" s="3">
        <v>89957</v>
      </c>
      <c r="AK29" s="3">
        <v>167195</v>
      </c>
      <c r="AL29" s="3">
        <v>161691</v>
      </c>
      <c r="AM29" s="3">
        <v>41576</v>
      </c>
      <c r="AN29" s="3">
        <v>58223</v>
      </c>
      <c r="AO29" s="3">
        <v>118757</v>
      </c>
      <c r="AP29" s="3">
        <v>118984</v>
      </c>
      <c r="AQ29" s="3">
        <v>123663</v>
      </c>
      <c r="AR29" s="3">
        <v>74154</v>
      </c>
      <c r="AS29" s="3">
        <v>103174</v>
      </c>
      <c r="AT29" s="3">
        <v>153520</v>
      </c>
      <c r="AU29" s="3">
        <v>113486</v>
      </c>
      <c r="AV29" s="3">
        <v>59962</v>
      </c>
      <c r="AW29" s="3">
        <v>104780</v>
      </c>
      <c r="AX29" s="3">
        <v>41245</v>
      </c>
      <c r="AY29" s="3">
        <v>44782</v>
      </c>
      <c r="AZ29" s="3">
        <v>60486</v>
      </c>
      <c r="BA29" s="3">
        <v>37861</v>
      </c>
      <c r="BB29" s="3">
        <v>129178</v>
      </c>
      <c r="BC29" s="3">
        <v>139254</v>
      </c>
      <c r="BD29" s="3">
        <v>165034</v>
      </c>
      <c r="BE29" s="3">
        <v>104396</v>
      </c>
      <c r="BF29" s="3">
        <v>27861</v>
      </c>
      <c r="BG29" s="3">
        <v>105640</v>
      </c>
      <c r="BH29" s="3">
        <v>73900</v>
      </c>
      <c r="BI29" s="3">
        <v>23007</v>
      </c>
      <c r="BJ29" s="3">
        <v>169257</v>
      </c>
      <c r="BK29" s="3">
        <v>122497</v>
      </c>
      <c r="BL29" s="3">
        <v>80335</v>
      </c>
      <c r="BM29" s="3">
        <v>130054</v>
      </c>
      <c r="BN29" s="3">
        <v>78693</v>
      </c>
      <c r="BO29" s="3">
        <v>79010</v>
      </c>
      <c r="BP29" s="3">
        <v>102439</v>
      </c>
      <c r="BQ29" s="3">
        <v>168062</v>
      </c>
      <c r="BR29" s="3">
        <v>132274</v>
      </c>
      <c r="BS29" s="3">
        <v>193416</v>
      </c>
      <c r="BT29" s="3">
        <v>136664</v>
      </c>
      <c r="BU29" s="3">
        <v>123407</v>
      </c>
      <c r="BV29" s="3">
        <v>76053</v>
      </c>
      <c r="BW29" s="3">
        <v>139066</v>
      </c>
      <c r="BX29" s="3">
        <v>93254</v>
      </c>
      <c r="BY29" s="3">
        <v>135661</v>
      </c>
      <c r="BZ29" s="3">
        <v>108788</v>
      </c>
      <c r="CA29" s="3">
        <v>91062</v>
      </c>
      <c r="CB29" s="3">
        <v>173497</v>
      </c>
      <c r="CC29" s="3">
        <v>64309</v>
      </c>
      <c r="CD29" s="3">
        <v>162339</v>
      </c>
      <c r="CE29" s="3">
        <v>94918</v>
      </c>
      <c r="CF29" s="3">
        <v>141938</v>
      </c>
      <c r="CG29" s="3">
        <v>162134</v>
      </c>
    </row>
    <row r="30" spans="1:85" x14ac:dyDescent="0.2">
      <c r="A30" s="1" t="s">
        <v>288</v>
      </c>
      <c r="B30" s="9">
        <v>385903</v>
      </c>
      <c r="C30" s="9">
        <v>99</v>
      </c>
      <c r="D30" s="9">
        <v>199600</v>
      </c>
      <c r="E30" s="1" t="str">
        <f>HYPERLINK("http://www.genome.ad.jp/dbget-bin/www_bget?compound+C00106","C00106")</f>
        <v>C00106</v>
      </c>
      <c r="F30" s="1" t="str">
        <f>HYPERLINK("http://pubchem.ncbi.nlm.nih.gov/summary/summary.cgi?cid=1174","1174")</f>
        <v>1174</v>
      </c>
      <c r="G30" s="5" t="s">
        <v>26</v>
      </c>
      <c r="H30" s="3">
        <v>30551</v>
      </c>
      <c r="I30" s="3">
        <v>42418</v>
      </c>
      <c r="J30" s="3">
        <v>5018</v>
      </c>
      <c r="K30" s="3">
        <v>11401</v>
      </c>
      <c r="L30" s="3">
        <v>36509</v>
      </c>
      <c r="M30" s="3">
        <v>22633</v>
      </c>
      <c r="N30" s="3">
        <v>3826</v>
      </c>
      <c r="O30" s="3">
        <v>10429</v>
      </c>
      <c r="P30" s="3">
        <v>5417</v>
      </c>
      <c r="Q30" s="3">
        <v>12298</v>
      </c>
      <c r="R30" s="3">
        <v>3674</v>
      </c>
      <c r="S30" s="3">
        <v>11925</v>
      </c>
      <c r="T30" s="3">
        <v>2467</v>
      </c>
      <c r="U30" s="3">
        <v>13130</v>
      </c>
      <c r="V30" s="3">
        <v>7689</v>
      </c>
      <c r="W30" s="3">
        <v>6200</v>
      </c>
      <c r="X30" s="3">
        <v>6745</v>
      </c>
      <c r="Y30" s="3">
        <v>25570</v>
      </c>
      <c r="Z30" s="3">
        <v>26424</v>
      </c>
      <c r="AA30" s="3">
        <v>7916</v>
      </c>
      <c r="AB30" s="3">
        <v>17009</v>
      </c>
      <c r="AC30" s="3">
        <v>19190</v>
      </c>
      <c r="AD30" s="3">
        <v>46491</v>
      </c>
      <c r="AE30" s="3">
        <v>8028</v>
      </c>
      <c r="AF30" s="3">
        <v>12703</v>
      </c>
      <c r="AG30" s="3">
        <v>42331</v>
      </c>
      <c r="AH30" s="3">
        <v>25057</v>
      </c>
      <c r="AI30" s="3">
        <v>32720</v>
      </c>
      <c r="AJ30" s="3">
        <v>14485</v>
      </c>
      <c r="AK30" s="3">
        <v>5722</v>
      </c>
      <c r="AL30" s="3">
        <v>8814</v>
      </c>
      <c r="AM30" s="3">
        <v>6084</v>
      </c>
      <c r="AN30" s="3">
        <v>2178</v>
      </c>
      <c r="AO30" s="3">
        <v>30674</v>
      </c>
      <c r="AP30" s="3">
        <v>74614</v>
      </c>
      <c r="AQ30" s="3">
        <v>3893</v>
      </c>
      <c r="AR30" s="3">
        <v>16412</v>
      </c>
      <c r="AS30" s="3">
        <v>11197</v>
      </c>
      <c r="AT30" s="3">
        <v>6797</v>
      </c>
      <c r="AU30" s="3">
        <v>31972</v>
      </c>
      <c r="AV30" s="3">
        <v>2164</v>
      </c>
      <c r="AW30" s="3">
        <v>31934</v>
      </c>
      <c r="AX30" s="3">
        <v>34777</v>
      </c>
      <c r="AY30" s="3">
        <v>14294</v>
      </c>
      <c r="AZ30" s="3">
        <v>17937</v>
      </c>
      <c r="BA30" s="3">
        <v>7093</v>
      </c>
      <c r="BB30" s="3">
        <v>16552</v>
      </c>
      <c r="BC30" s="3">
        <v>6680</v>
      </c>
      <c r="BD30" s="3">
        <v>19052</v>
      </c>
      <c r="BE30" s="3">
        <v>20468</v>
      </c>
      <c r="BF30" s="3">
        <v>1485</v>
      </c>
      <c r="BG30" s="3">
        <v>41247</v>
      </c>
      <c r="BH30" s="3">
        <v>22716</v>
      </c>
      <c r="BI30" s="3">
        <v>9166</v>
      </c>
      <c r="BJ30" s="3">
        <v>8745</v>
      </c>
      <c r="BK30" s="3">
        <v>28634</v>
      </c>
      <c r="BL30" s="3">
        <v>4243</v>
      </c>
      <c r="BM30" s="3">
        <v>79948</v>
      </c>
      <c r="BN30" s="3">
        <v>35515</v>
      </c>
      <c r="BO30" s="3">
        <v>6822</v>
      </c>
      <c r="BP30" s="3">
        <v>19593</v>
      </c>
      <c r="BQ30" s="3">
        <v>108902</v>
      </c>
      <c r="BR30" s="3">
        <v>67530</v>
      </c>
      <c r="BS30" s="3">
        <v>49590</v>
      </c>
      <c r="BT30" s="3">
        <v>49064</v>
      </c>
      <c r="BU30" s="3">
        <v>65859</v>
      </c>
      <c r="BV30" s="3">
        <v>33314</v>
      </c>
      <c r="BW30" s="3">
        <v>39201</v>
      </c>
      <c r="BX30" s="3">
        <v>35755</v>
      </c>
      <c r="BY30" s="3">
        <v>11745</v>
      </c>
      <c r="BZ30" s="3">
        <v>24409</v>
      </c>
      <c r="CA30" s="3">
        <v>6889</v>
      </c>
      <c r="CB30" s="3">
        <v>20158</v>
      </c>
      <c r="CC30" s="3">
        <v>30857</v>
      </c>
      <c r="CD30" s="3">
        <v>34512</v>
      </c>
      <c r="CE30" s="3">
        <v>53012</v>
      </c>
      <c r="CF30" s="3">
        <v>14622</v>
      </c>
      <c r="CG30" s="3">
        <v>4435</v>
      </c>
    </row>
    <row r="31" spans="1:85" x14ac:dyDescent="0.2">
      <c r="A31" s="1" t="s">
        <v>251</v>
      </c>
      <c r="B31" s="9">
        <v>586393</v>
      </c>
      <c r="C31" s="9">
        <v>217</v>
      </c>
      <c r="D31" s="9">
        <v>328006</v>
      </c>
      <c r="E31" s="1" t="str">
        <f>HYPERLINK("http://www.genome.ad.jp/dbget-bin/www_bget?compound+C00167","C00167")</f>
        <v>C00167</v>
      </c>
      <c r="F31" s="1" t="str">
        <f>HYPERLINK("http://pubchem.ncbi.nlm.nih.gov/summary/summary.cgi?cid=17473","17473")</f>
        <v>17473</v>
      </c>
      <c r="G31" s="5" t="s">
        <v>27</v>
      </c>
      <c r="H31" s="3">
        <v>328</v>
      </c>
      <c r="I31" s="3">
        <v>133</v>
      </c>
      <c r="J31" s="3">
        <v>205</v>
      </c>
      <c r="K31" s="3">
        <v>138</v>
      </c>
      <c r="L31" s="3">
        <v>174</v>
      </c>
      <c r="M31" s="3">
        <v>281</v>
      </c>
      <c r="N31" s="3">
        <v>82</v>
      </c>
      <c r="O31" s="3">
        <v>106</v>
      </c>
      <c r="P31" s="3">
        <v>181</v>
      </c>
      <c r="Q31" s="3">
        <v>161</v>
      </c>
      <c r="R31" s="3">
        <v>155</v>
      </c>
      <c r="S31" s="3">
        <v>316</v>
      </c>
      <c r="T31" s="3">
        <v>108</v>
      </c>
      <c r="U31" s="3">
        <v>244</v>
      </c>
      <c r="V31" s="3">
        <v>97</v>
      </c>
      <c r="W31" s="3">
        <v>312</v>
      </c>
      <c r="X31" s="3">
        <v>106</v>
      </c>
      <c r="Y31" s="3">
        <v>139</v>
      </c>
      <c r="Z31" s="3">
        <v>246</v>
      </c>
      <c r="AA31" s="3">
        <v>463</v>
      </c>
      <c r="AB31" s="3">
        <v>237</v>
      </c>
      <c r="AC31" s="3">
        <v>170</v>
      </c>
      <c r="AD31" s="3">
        <v>187</v>
      </c>
      <c r="AE31" s="3">
        <v>322</v>
      </c>
      <c r="AF31" s="3">
        <v>178</v>
      </c>
      <c r="AG31" s="3">
        <v>222</v>
      </c>
      <c r="AH31" s="3">
        <v>128</v>
      </c>
      <c r="AI31" s="3">
        <v>132</v>
      </c>
      <c r="AJ31" s="3">
        <v>120</v>
      </c>
      <c r="AK31" s="3">
        <v>228</v>
      </c>
      <c r="AL31" s="3">
        <v>139</v>
      </c>
      <c r="AM31" s="3">
        <v>102</v>
      </c>
      <c r="AN31" s="3">
        <v>115</v>
      </c>
      <c r="AO31" s="3">
        <v>151</v>
      </c>
      <c r="AP31" s="3">
        <v>629</v>
      </c>
      <c r="AQ31" s="3">
        <v>102</v>
      </c>
      <c r="AR31" s="3">
        <v>109</v>
      </c>
      <c r="AS31" s="3">
        <v>125</v>
      </c>
      <c r="AT31" s="3">
        <v>359</v>
      </c>
      <c r="AU31" s="3">
        <v>114</v>
      </c>
      <c r="AV31" s="3">
        <v>93</v>
      </c>
      <c r="AW31" s="3">
        <v>237</v>
      </c>
      <c r="AX31" s="3">
        <v>283</v>
      </c>
      <c r="AY31" s="3">
        <v>137</v>
      </c>
      <c r="AZ31" s="3">
        <v>180</v>
      </c>
      <c r="BA31" s="3">
        <v>157</v>
      </c>
      <c r="BB31" s="3">
        <v>366</v>
      </c>
      <c r="BC31" s="3">
        <v>339</v>
      </c>
      <c r="BD31" s="3">
        <v>270</v>
      </c>
      <c r="BE31" s="3">
        <v>248</v>
      </c>
      <c r="BF31" s="3">
        <v>95</v>
      </c>
      <c r="BG31" s="3">
        <v>173</v>
      </c>
      <c r="BH31" s="3">
        <v>129</v>
      </c>
      <c r="BI31" s="3">
        <v>151</v>
      </c>
      <c r="BJ31" s="3">
        <v>371</v>
      </c>
      <c r="BK31" s="3">
        <v>219</v>
      </c>
      <c r="BL31" s="3">
        <v>132</v>
      </c>
      <c r="BM31" s="3">
        <v>416</v>
      </c>
      <c r="BN31" s="3">
        <v>964</v>
      </c>
      <c r="BO31" s="3">
        <v>182</v>
      </c>
      <c r="BP31" s="3">
        <v>321</v>
      </c>
      <c r="BQ31" s="3">
        <v>430</v>
      </c>
      <c r="BR31" s="3">
        <v>216</v>
      </c>
      <c r="BS31" s="3">
        <v>284</v>
      </c>
      <c r="BT31" s="3">
        <v>527</v>
      </c>
      <c r="BU31" s="3">
        <v>279</v>
      </c>
      <c r="BV31" s="3">
        <v>329</v>
      </c>
      <c r="BW31" s="3">
        <v>510</v>
      </c>
      <c r="BX31" s="3">
        <v>217</v>
      </c>
      <c r="BY31" s="3">
        <v>115</v>
      </c>
      <c r="BZ31" s="3">
        <v>431</v>
      </c>
      <c r="CA31" s="3">
        <v>177</v>
      </c>
      <c r="CB31" s="3">
        <v>230</v>
      </c>
      <c r="CC31" s="3">
        <v>434</v>
      </c>
      <c r="CD31" s="3">
        <v>324</v>
      </c>
      <c r="CE31" s="3">
        <v>190</v>
      </c>
      <c r="CF31" s="3">
        <v>232</v>
      </c>
      <c r="CG31" s="3">
        <v>618</v>
      </c>
    </row>
    <row r="32" spans="1:85" x14ac:dyDescent="0.2">
      <c r="A32" s="1" t="s">
        <v>237</v>
      </c>
      <c r="B32" s="9">
        <v>623732</v>
      </c>
      <c r="C32" s="9">
        <v>226</v>
      </c>
      <c r="D32" s="9">
        <v>227600</v>
      </c>
      <c r="E32" s="1" t="str">
        <f>HYPERLINK("http://www.genome.ad.jp/dbget-bin/www_bget?compound+C00043","C00043")</f>
        <v>C00043</v>
      </c>
      <c r="F32" s="1" t="str">
        <f>HYPERLINK("http://pubchem.ncbi.nlm.nih.gov/summary/summary.cgi?cid=445675","445675")</f>
        <v>445675</v>
      </c>
      <c r="G32" s="5" t="s">
        <v>28</v>
      </c>
      <c r="H32" s="3">
        <v>502</v>
      </c>
      <c r="I32" s="3">
        <v>141</v>
      </c>
      <c r="J32" s="3">
        <v>320</v>
      </c>
      <c r="K32" s="3">
        <v>235</v>
      </c>
      <c r="L32" s="3">
        <v>121</v>
      </c>
      <c r="M32" s="3">
        <v>429</v>
      </c>
      <c r="N32" s="3">
        <v>55</v>
      </c>
      <c r="O32" s="3">
        <v>84</v>
      </c>
      <c r="P32" s="3">
        <v>186</v>
      </c>
      <c r="Q32" s="3">
        <v>303</v>
      </c>
      <c r="R32" s="3">
        <v>126</v>
      </c>
      <c r="S32" s="3">
        <v>271</v>
      </c>
      <c r="T32" s="3">
        <v>121</v>
      </c>
      <c r="U32" s="3">
        <v>126</v>
      </c>
      <c r="V32" s="3">
        <v>61</v>
      </c>
      <c r="W32" s="3">
        <v>252</v>
      </c>
      <c r="X32" s="3">
        <v>61</v>
      </c>
      <c r="Y32" s="3">
        <v>108</v>
      </c>
      <c r="Z32" s="3">
        <v>155</v>
      </c>
      <c r="AA32" s="3">
        <v>139</v>
      </c>
      <c r="AB32" s="3">
        <v>90</v>
      </c>
      <c r="AC32" s="3">
        <v>124</v>
      </c>
      <c r="AD32" s="3">
        <v>77</v>
      </c>
      <c r="AE32" s="3">
        <v>67</v>
      </c>
      <c r="AF32" s="3">
        <v>93</v>
      </c>
      <c r="AG32" s="3">
        <v>151</v>
      </c>
      <c r="AH32" s="3">
        <v>51</v>
      </c>
      <c r="AI32" s="3">
        <v>72</v>
      </c>
      <c r="AJ32" s="3">
        <v>128</v>
      </c>
      <c r="AK32" s="3">
        <v>356</v>
      </c>
      <c r="AL32" s="3">
        <v>120</v>
      </c>
      <c r="AM32" s="3">
        <v>36</v>
      </c>
      <c r="AN32" s="3">
        <v>114</v>
      </c>
      <c r="AO32" s="3">
        <v>63</v>
      </c>
      <c r="AP32" s="3">
        <v>535</v>
      </c>
      <c r="AQ32" s="3">
        <v>96</v>
      </c>
      <c r="AR32" s="3">
        <v>109</v>
      </c>
      <c r="AS32" s="3">
        <v>160</v>
      </c>
      <c r="AT32" s="3">
        <v>57</v>
      </c>
      <c r="AU32" s="3">
        <v>101</v>
      </c>
      <c r="AV32" s="3">
        <v>64</v>
      </c>
      <c r="AW32" s="3">
        <v>440</v>
      </c>
      <c r="AX32" s="3">
        <v>589</v>
      </c>
      <c r="AY32" s="3">
        <v>490</v>
      </c>
      <c r="AZ32" s="3">
        <v>310</v>
      </c>
      <c r="BA32" s="3">
        <v>171</v>
      </c>
      <c r="BB32" s="3">
        <v>514</v>
      </c>
      <c r="BC32" s="3">
        <v>390</v>
      </c>
      <c r="BD32" s="3">
        <v>687</v>
      </c>
      <c r="BE32" s="3">
        <v>424</v>
      </c>
      <c r="BF32" s="3">
        <v>96</v>
      </c>
      <c r="BG32" s="3">
        <v>189</v>
      </c>
      <c r="BH32" s="3">
        <v>141</v>
      </c>
      <c r="BI32" s="3">
        <v>313</v>
      </c>
      <c r="BJ32" s="3">
        <v>576</v>
      </c>
      <c r="BK32" s="3">
        <v>144</v>
      </c>
      <c r="BL32" s="3">
        <v>108</v>
      </c>
      <c r="BM32" s="3">
        <v>1751</v>
      </c>
      <c r="BN32" s="3">
        <v>339</v>
      </c>
      <c r="BO32" s="3">
        <v>186</v>
      </c>
      <c r="BP32" s="3">
        <v>127</v>
      </c>
      <c r="BQ32" s="3">
        <v>76</v>
      </c>
      <c r="BR32" s="3">
        <v>226</v>
      </c>
      <c r="BS32" s="3">
        <v>264</v>
      </c>
      <c r="BT32" s="3">
        <v>2138</v>
      </c>
      <c r="BU32" s="3">
        <v>544</v>
      </c>
      <c r="BV32" s="3">
        <v>725</v>
      </c>
      <c r="BW32" s="3">
        <v>221</v>
      </c>
      <c r="BX32" s="3">
        <v>263</v>
      </c>
      <c r="BY32" s="3">
        <v>146</v>
      </c>
      <c r="BZ32" s="3">
        <v>687</v>
      </c>
      <c r="CA32" s="3">
        <v>305</v>
      </c>
      <c r="CB32" s="3">
        <v>386</v>
      </c>
      <c r="CC32" s="3">
        <v>431</v>
      </c>
      <c r="CD32" s="3">
        <v>537</v>
      </c>
      <c r="CE32" s="3">
        <v>121</v>
      </c>
      <c r="CF32" s="3">
        <v>910</v>
      </c>
      <c r="CG32" s="3">
        <v>366</v>
      </c>
    </row>
    <row r="33" spans="1:85" x14ac:dyDescent="0.2">
      <c r="A33" s="1" t="s">
        <v>275</v>
      </c>
      <c r="B33" s="9">
        <v>670802</v>
      </c>
      <c r="C33" s="9">
        <v>218</v>
      </c>
      <c r="D33" s="9">
        <v>381469</v>
      </c>
      <c r="E33" s="1" t="str">
        <f>HYPERLINK("http://www.genome.ad.jp/dbget-bin/www_bget?compound+C00082","C00082")</f>
        <v>C00082</v>
      </c>
      <c r="F33" s="1" t="str">
        <f>HYPERLINK("http://pubchem.ncbi.nlm.nih.gov/summary/summary.cgi?cid=6057","6057")</f>
        <v>6057</v>
      </c>
      <c r="G33" s="5" t="s">
        <v>192</v>
      </c>
      <c r="H33" s="3">
        <v>72911</v>
      </c>
      <c r="I33" s="3">
        <v>58076</v>
      </c>
      <c r="J33" s="3">
        <v>15839</v>
      </c>
      <c r="K33" s="3">
        <v>17726</v>
      </c>
      <c r="L33" s="3">
        <v>86654</v>
      </c>
      <c r="M33" s="3">
        <v>40234</v>
      </c>
      <c r="N33" s="3">
        <v>17308</v>
      </c>
      <c r="O33" s="3">
        <v>30581</v>
      </c>
      <c r="P33" s="3">
        <v>15592</v>
      </c>
      <c r="Q33" s="3">
        <v>26278</v>
      </c>
      <c r="R33" s="3">
        <v>12861</v>
      </c>
      <c r="S33" s="3">
        <v>17964</v>
      </c>
      <c r="T33" s="3">
        <v>15964</v>
      </c>
      <c r="U33" s="3">
        <v>56050</v>
      </c>
      <c r="V33" s="3">
        <v>37706</v>
      </c>
      <c r="W33" s="3">
        <v>14260</v>
      </c>
      <c r="X33" s="3">
        <v>19622</v>
      </c>
      <c r="Y33" s="3">
        <v>44081</v>
      </c>
      <c r="Z33" s="3">
        <v>91323</v>
      </c>
      <c r="AA33" s="3">
        <v>24908</v>
      </c>
      <c r="AB33" s="3">
        <v>23483</v>
      </c>
      <c r="AC33" s="3">
        <v>15167</v>
      </c>
      <c r="AD33" s="3">
        <v>92506</v>
      </c>
      <c r="AE33" s="3">
        <v>24466</v>
      </c>
      <c r="AF33" s="3">
        <v>30731</v>
      </c>
      <c r="AG33" s="3">
        <v>58363</v>
      </c>
      <c r="AH33" s="3">
        <v>48556</v>
      </c>
      <c r="AI33" s="3">
        <v>37866</v>
      </c>
      <c r="AJ33" s="3">
        <v>29845</v>
      </c>
      <c r="AK33" s="3">
        <v>42740</v>
      </c>
      <c r="AL33" s="3">
        <v>24762</v>
      </c>
      <c r="AM33" s="3">
        <v>14522</v>
      </c>
      <c r="AN33" s="3">
        <v>19387</v>
      </c>
      <c r="AO33" s="3">
        <v>44751</v>
      </c>
      <c r="AP33" s="3">
        <v>101590</v>
      </c>
      <c r="AQ33" s="3">
        <v>29455</v>
      </c>
      <c r="AR33" s="3">
        <v>34507</v>
      </c>
      <c r="AS33" s="3">
        <v>42454</v>
      </c>
      <c r="AT33" s="3">
        <v>23722</v>
      </c>
      <c r="AU33" s="3">
        <v>56360</v>
      </c>
      <c r="AV33" s="3">
        <v>12378</v>
      </c>
      <c r="AW33" s="3">
        <v>63678</v>
      </c>
      <c r="AX33" s="3">
        <v>140146</v>
      </c>
      <c r="AY33" s="3">
        <v>25265</v>
      </c>
      <c r="AZ33" s="3">
        <v>32546</v>
      </c>
      <c r="BA33" s="3">
        <v>22155</v>
      </c>
      <c r="BB33" s="3">
        <v>36170</v>
      </c>
      <c r="BC33" s="3">
        <v>30933</v>
      </c>
      <c r="BD33" s="3">
        <v>27137</v>
      </c>
      <c r="BE33" s="3">
        <v>36753</v>
      </c>
      <c r="BF33" s="3">
        <v>13019</v>
      </c>
      <c r="BG33" s="3">
        <v>42603</v>
      </c>
      <c r="BH33" s="3">
        <v>22242</v>
      </c>
      <c r="BI33" s="3">
        <v>16134</v>
      </c>
      <c r="BJ33" s="3">
        <v>19852</v>
      </c>
      <c r="BK33" s="3">
        <v>46574</v>
      </c>
      <c r="BL33" s="3">
        <v>5643</v>
      </c>
      <c r="BM33" s="3">
        <v>103238</v>
      </c>
      <c r="BN33" s="3">
        <v>72008</v>
      </c>
      <c r="BO33" s="3">
        <v>10881</v>
      </c>
      <c r="BP33" s="3">
        <v>51372</v>
      </c>
      <c r="BQ33" s="3">
        <v>75771</v>
      </c>
      <c r="BR33" s="3">
        <v>75424</v>
      </c>
      <c r="BS33" s="3">
        <v>58677</v>
      </c>
      <c r="BT33" s="3">
        <v>45545</v>
      </c>
      <c r="BU33" s="3">
        <v>69940</v>
      </c>
      <c r="BV33" s="3">
        <v>47436</v>
      </c>
      <c r="BW33" s="3">
        <v>61809</v>
      </c>
      <c r="BX33" s="3">
        <v>60166</v>
      </c>
      <c r="BY33" s="3">
        <v>27748</v>
      </c>
      <c r="BZ33" s="3">
        <v>39463</v>
      </c>
      <c r="CA33" s="3">
        <v>38580</v>
      </c>
      <c r="CB33" s="3">
        <v>32562</v>
      </c>
      <c r="CC33" s="3">
        <v>53157</v>
      </c>
      <c r="CD33" s="3">
        <v>57589</v>
      </c>
      <c r="CE33" s="3">
        <v>75430</v>
      </c>
      <c r="CF33" s="3">
        <v>40532</v>
      </c>
      <c r="CG33" s="3">
        <v>21657</v>
      </c>
    </row>
    <row r="34" spans="1:85" x14ac:dyDescent="0.2">
      <c r="A34" s="1" t="s">
        <v>267</v>
      </c>
      <c r="B34" s="9">
        <v>779834</v>
      </c>
      <c r="C34" s="9">
        <v>202</v>
      </c>
      <c r="D34" s="9">
        <v>199775</v>
      </c>
      <c r="E34" s="1" t="str">
        <f>HYPERLINK("http://www.genome.ad.jp/dbget-bin/www_bget?compound+C00078","C00078")</f>
        <v>C00078</v>
      </c>
      <c r="F34" s="1" t="str">
        <f>HYPERLINK("http://pubchem.ncbi.nlm.nih.gov/summary/summary.cgi?cid=6305","6305")</f>
        <v>6305</v>
      </c>
      <c r="G34" s="5" t="s">
        <v>29</v>
      </c>
      <c r="H34" s="3">
        <v>11120</v>
      </c>
      <c r="I34" s="3">
        <v>11044</v>
      </c>
      <c r="J34" s="3">
        <v>5843</v>
      </c>
      <c r="K34" s="3">
        <v>454</v>
      </c>
      <c r="L34" s="3">
        <v>10340</v>
      </c>
      <c r="M34" s="3">
        <v>460</v>
      </c>
      <c r="N34" s="3">
        <v>378</v>
      </c>
      <c r="O34" s="3">
        <v>4446</v>
      </c>
      <c r="P34" s="3">
        <v>3702</v>
      </c>
      <c r="Q34" s="3">
        <v>5151</v>
      </c>
      <c r="R34" s="3">
        <v>1558</v>
      </c>
      <c r="S34" s="3">
        <v>3867</v>
      </c>
      <c r="T34" s="3">
        <v>3934</v>
      </c>
      <c r="U34" s="3">
        <v>16220</v>
      </c>
      <c r="V34" s="3">
        <v>11210</v>
      </c>
      <c r="W34" s="3">
        <v>5864</v>
      </c>
      <c r="X34" s="3">
        <v>6009</v>
      </c>
      <c r="Y34" s="3">
        <v>3474</v>
      </c>
      <c r="Z34" s="3">
        <v>11472</v>
      </c>
      <c r="AA34" s="3">
        <v>11999</v>
      </c>
      <c r="AB34" s="3">
        <v>15247</v>
      </c>
      <c r="AC34" s="3">
        <v>370</v>
      </c>
      <c r="AD34" s="3">
        <v>10237</v>
      </c>
      <c r="AE34" s="3">
        <v>3806</v>
      </c>
      <c r="AF34" s="3">
        <v>14861</v>
      </c>
      <c r="AG34" s="3">
        <v>9259</v>
      </c>
      <c r="AH34" s="3">
        <v>5071</v>
      </c>
      <c r="AI34" s="3">
        <v>16416</v>
      </c>
      <c r="AJ34" s="3">
        <v>7825</v>
      </c>
      <c r="AK34" s="3">
        <v>13160</v>
      </c>
      <c r="AL34" s="3">
        <v>282</v>
      </c>
      <c r="AM34" s="3">
        <v>5288</v>
      </c>
      <c r="AN34" s="3">
        <v>6062</v>
      </c>
      <c r="AO34" s="3">
        <v>42006</v>
      </c>
      <c r="AP34" s="3">
        <v>8552</v>
      </c>
      <c r="AQ34" s="3">
        <v>8452</v>
      </c>
      <c r="AR34" s="3">
        <v>13812</v>
      </c>
      <c r="AS34" s="3">
        <v>2162</v>
      </c>
      <c r="AT34" s="3">
        <v>4954</v>
      </c>
      <c r="AU34" s="3">
        <v>12352</v>
      </c>
      <c r="AV34" s="3">
        <v>2644</v>
      </c>
      <c r="AW34" s="3">
        <v>9446</v>
      </c>
      <c r="AX34" s="3">
        <v>6027</v>
      </c>
      <c r="AY34" s="3">
        <v>2826</v>
      </c>
      <c r="AZ34" s="3">
        <v>1099</v>
      </c>
      <c r="BA34" s="3">
        <v>1252</v>
      </c>
      <c r="BB34" s="3">
        <v>5108</v>
      </c>
      <c r="BC34" s="3">
        <v>9411</v>
      </c>
      <c r="BD34" s="3">
        <v>9540</v>
      </c>
      <c r="BE34" s="3">
        <v>10387</v>
      </c>
      <c r="BF34" s="3">
        <v>3093</v>
      </c>
      <c r="BG34" s="3">
        <v>8595</v>
      </c>
      <c r="BH34" s="3">
        <v>5156</v>
      </c>
      <c r="BI34" s="3">
        <v>3343</v>
      </c>
      <c r="BJ34" s="3">
        <v>6144</v>
      </c>
      <c r="BK34" s="3">
        <v>13629</v>
      </c>
      <c r="BL34" s="3">
        <v>257</v>
      </c>
      <c r="BM34" s="3">
        <v>24728</v>
      </c>
      <c r="BN34" s="3">
        <v>19209</v>
      </c>
      <c r="BO34" s="3">
        <v>5462</v>
      </c>
      <c r="BP34" s="3">
        <v>6798</v>
      </c>
      <c r="BQ34" s="3">
        <v>5810</v>
      </c>
      <c r="BR34" s="3">
        <v>3899</v>
      </c>
      <c r="BS34" s="3">
        <v>8914</v>
      </c>
      <c r="BT34" s="3">
        <v>9938</v>
      </c>
      <c r="BU34" s="3">
        <v>13142</v>
      </c>
      <c r="BV34" s="3">
        <v>7841</v>
      </c>
      <c r="BW34" s="3">
        <v>405</v>
      </c>
      <c r="BX34" s="3">
        <v>18082</v>
      </c>
      <c r="BY34" s="3">
        <v>5620</v>
      </c>
      <c r="BZ34" s="3">
        <v>6161</v>
      </c>
      <c r="CA34" s="3">
        <v>7375</v>
      </c>
      <c r="CB34" s="3">
        <v>6577</v>
      </c>
      <c r="CC34" s="3">
        <v>4387</v>
      </c>
      <c r="CD34" s="3">
        <v>10822</v>
      </c>
      <c r="CE34" s="3">
        <v>12522</v>
      </c>
      <c r="CF34" s="3">
        <v>8833</v>
      </c>
      <c r="CG34" s="3">
        <v>5909</v>
      </c>
    </row>
    <row r="35" spans="1:85" x14ac:dyDescent="0.2">
      <c r="A35" s="1" t="s">
        <v>260</v>
      </c>
      <c r="B35" s="9">
        <v>530879</v>
      </c>
      <c r="C35" s="9">
        <v>262</v>
      </c>
      <c r="D35" s="9">
        <v>200764</v>
      </c>
      <c r="E35" s="1" t="str">
        <f>HYPERLINK("http://www.genome.ad.jp/dbget-bin/www_bget?compound+C06771","C06771")</f>
        <v>C06771</v>
      </c>
      <c r="F35" s="1" t="str">
        <f>HYPERLINK("http://pubchem.ncbi.nlm.nih.gov/summary/summary.cgi?cid=7618","7618")</f>
        <v>7618</v>
      </c>
      <c r="G35" s="5" t="s">
        <v>30</v>
      </c>
      <c r="H35" s="3">
        <v>321</v>
      </c>
      <c r="I35" s="3">
        <v>451</v>
      </c>
      <c r="J35" s="3">
        <v>283</v>
      </c>
      <c r="K35" s="3">
        <v>323</v>
      </c>
      <c r="L35" s="3">
        <v>478</v>
      </c>
      <c r="M35" s="3">
        <v>763</v>
      </c>
      <c r="N35" s="3">
        <v>256</v>
      </c>
      <c r="O35" s="3">
        <v>175</v>
      </c>
      <c r="P35" s="3">
        <v>170</v>
      </c>
      <c r="Q35" s="3">
        <v>315</v>
      </c>
      <c r="R35" s="3">
        <v>132</v>
      </c>
      <c r="S35" s="3">
        <v>911</v>
      </c>
      <c r="T35" s="3">
        <v>169</v>
      </c>
      <c r="U35" s="3">
        <v>224</v>
      </c>
      <c r="V35" s="3">
        <v>279</v>
      </c>
      <c r="W35" s="3">
        <v>256</v>
      </c>
      <c r="X35" s="3">
        <v>157</v>
      </c>
      <c r="Y35" s="3">
        <v>209</v>
      </c>
      <c r="Z35" s="3">
        <v>338</v>
      </c>
      <c r="AA35" s="3">
        <v>314</v>
      </c>
      <c r="AB35" s="3">
        <v>197</v>
      </c>
      <c r="AC35" s="3">
        <v>172</v>
      </c>
      <c r="AD35" s="3">
        <v>206</v>
      </c>
      <c r="AE35" s="3">
        <v>286</v>
      </c>
      <c r="AF35" s="3">
        <v>447</v>
      </c>
      <c r="AG35" s="3">
        <v>226</v>
      </c>
      <c r="AH35" s="3">
        <v>392</v>
      </c>
      <c r="AI35" s="3">
        <v>636</v>
      </c>
      <c r="AJ35" s="3">
        <v>159</v>
      </c>
      <c r="AK35" s="3">
        <v>219</v>
      </c>
      <c r="AL35" s="3">
        <v>226</v>
      </c>
      <c r="AM35" s="3">
        <v>138</v>
      </c>
      <c r="AN35" s="3">
        <v>415</v>
      </c>
      <c r="AO35" s="3">
        <v>220</v>
      </c>
      <c r="AP35" s="3">
        <v>447</v>
      </c>
      <c r="AQ35" s="3">
        <v>199</v>
      </c>
      <c r="AR35" s="3">
        <v>171</v>
      </c>
      <c r="AS35" s="3">
        <v>305</v>
      </c>
      <c r="AT35" s="3">
        <v>276</v>
      </c>
      <c r="AU35" s="3">
        <v>358</v>
      </c>
      <c r="AV35" s="3">
        <v>178</v>
      </c>
      <c r="AW35" s="3">
        <v>289</v>
      </c>
      <c r="AX35" s="3">
        <v>215</v>
      </c>
      <c r="AY35" s="3">
        <v>249</v>
      </c>
      <c r="AZ35" s="3">
        <v>152</v>
      </c>
      <c r="BA35" s="3">
        <v>185</v>
      </c>
      <c r="BB35" s="3">
        <v>252</v>
      </c>
      <c r="BC35" s="3">
        <v>195</v>
      </c>
      <c r="BD35" s="3">
        <v>156</v>
      </c>
      <c r="BE35" s="3">
        <v>226</v>
      </c>
      <c r="BF35" s="3">
        <v>219</v>
      </c>
      <c r="BG35" s="3">
        <v>285</v>
      </c>
      <c r="BH35" s="3">
        <v>198</v>
      </c>
      <c r="BI35" s="3">
        <v>254</v>
      </c>
      <c r="BJ35" s="3">
        <v>239</v>
      </c>
      <c r="BK35" s="3">
        <v>134</v>
      </c>
      <c r="BL35" s="3">
        <v>131</v>
      </c>
      <c r="BM35" s="3">
        <v>145</v>
      </c>
      <c r="BN35" s="3">
        <v>236</v>
      </c>
      <c r="BO35" s="3">
        <v>163</v>
      </c>
      <c r="BP35" s="3">
        <v>185</v>
      </c>
      <c r="BQ35" s="3">
        <v>139</v>
      </c>
      <c r="BR35" s="3">
        <v>171</v>
      </c>
      <c r="BS35" s="3">
        <v>214</v>
      </c>
      <c r="BT35" s="3">
        <v>343</v>
      </c>
      <c r="BU35" s="3">
        <v>805</v>
      </c>
      <c r="BV35" s="3">
        <v>276</v>
      </c>
      <c r="BW35" s="3">
        <v>252</v>
      </c>
      <c r="BX35" s="3">
        <v>140</v>
      </c>
      <c r="BY35" s="3">
        <v>176</v>
      </c>
      <c r="BZ35" s="3">
        <v>158</v>
      </c>
      <c r="CA35" s="3">
        <v>227</v>
      </c>
      <c r="CB35" s="3">
        <v>253</v>
      </c>
      <c r="CC35" s="3">
        <v>163</v>
      </c>
      <c r="CD35" s="3">
        <v>277</v>
      </c>
      <c r="CE35" s="3">
        <v>316</v>
      </c>
      <c r="CF35" s="3">
        <v>171</v>
      </c>
      <c r="CG35" s="3">
        <v>244</v>
      </c>
    </row>
    <row r="36" spans="1:85" x14ac:dyDescent="0.2">
      <c r="A36" s="1" t="s">
        <v>261</v>
      </c>
      <c r="B36" s="9">
        <v>947837</v>
      </c>
      <c r="C36" s="9">
        <v>191</v>
      </c>
      <c r="D36" s="9">
        <v>199289</v>
      </c>
      <c r="E36" s="1" t="str">
        <f>HYPERLINK("http://www.genome.ad.jp/dbget-bin/www_bget?compound+C01083","C01083")</f>
        <v>C01083</v>
      </c>
      <c r="F36" s="1" t="str">
        <f>HYPERLINK("http://pubchem.ncbi.nlm.nih.gov/summary/summary.cgi?cid=7427","7427")</f>
        <v>7427</v>
      </c>
      <c r="G36" s="5" t="s">
        <v>31</v>
      </c>
      <c r="H36" s="3">
        <v>5588</v>
      </c>
      <c r="I36" s="3">
        <v>1564</v>
      </c>
      <c r="J36" s="3">
        <v>1061</v>
      </c>
      <c r="K36" s="3">
        <v>2010</v>
      </c>
      <c r="L36" s="3">
        <v>7012</v>
      </c>
      <c r="M36" s="3">
        <v>1465</v>
      </c>
      <c r="N36" s="3">
        <v>1391</v>
      </c>
      <c r="O36" s="3">
        <v>1083</v>
      </c>
      <c r="P36" s="3">
        <v>1186</v>
      </c>
      <c r="Q36" s="3">
        <v>2378</v>
      </c>
      <c r="R36" s="3">
        <v>481</v>
      </c>
      <c r="S36" s="3">
        <v>12831</v>
      </c>
      <c r="T36" s="3">
        <v>864</v>
      </c>
      <c r="U36" s="3">
        <v>3635</v>
      </c>
      <c r="V36" s="3">
        <v>1542</v>
      </c>
      <c r="W36" s="3">
        <v>1023</v>
      </c>
      <c r="X36" s="3">
        <v>1334</v>
      </c>
      <c r="Y36" s="3">
        <v>5055</v>
      </c>
      <c r="Z36" s="3">
        <v>4918</v>
      </c>
      <c r="AA36" s="3">
        <v>2876</v>
      </c>
      <c r="AB36" s="3">
        <v>1142</v>
      </c>
      <c r="AC36" s="3">
        <v>1568</v>
      </c>
      <c r="AD36" s="3">
        <v>6958</v>
      </c>
      <c r="AE36" s="3">
        <v>3376</v>
      </c>
      <c r="AF36" s="3">
        <v>2702</v>
      </c>
      <c r="AG36" s="3">
        <v>3410</v>
      </c>
      <c r="AH36" s="3">
        <v>2215</v>
      </c>
      <c r="AI36" s="3">
        <v>1061</v>
      </c>
      <c r="AJ36" s="3">
        <v>1852</v>
      </c>
      <c r="AK36" s="3">
        <v>2501</v>
      </c>
      <c r="AL36" s="3">
        <v>1240</v>
      </c>
      <c r="AM36" s="3">
        <v>1169</v>
      </c>
      <c r="AN36" s="3">
        <v>1268</v>
      </c>
      <c r="AO36" s="3">
        <v>3199</v>
      </c>
      <c r="AP36" s="3">
        <v>10566</v>
      </c>
      <c r="AQ36" s="3">
        <v>1743</v>
      </c>
      <c r="AR36" s="3">
        <v>3008</v>
      </c>
      <c r="AS36" s="3">
        <v>1456</v>
      </c>
      <c r="AT36" s="3">
        <v>1586</v>
      </c>
      <c r="AU36" s="3">
        <v>2347</v>
      </c>
      <c r="AV36" s="3">
        <v>692</v>
      </c>
      <c r="AW36" s="3">
        <v>4306</v>
      </c>
      <c r="AX36" s="3">
        <v>13347</v>
      </c>
      <c r="AY36" s="3">
        <v>8474</v>
      </c>
      <c r="AZ36" s="3">
        <v>1757</v>
      </c>
      <c r="BA36" s="3">
        <v>1757</v>
      </c>
      <c r="BB36" s="3">
        <v>13546</v>
      </c>
      <c r="BC36" s="3">
        <v>2513</v>
      </c>
      <c r="BD36" s="3">
        <v>455</v>
      </c>
      <c r="BE36" s="3">
        <v>1395</v>
      </c>
      <c r="BF36" s="3">
        <v>1569</v>
      </c>
      <c r="BG36" s="3">
        <v>804</v>
      </c>
      <c r="BH36" s="3">
        <v>4464</v>
      </c>
      <c r="BI36" s="3">
        <v>833</v>
      </c>
      <c r="BJ36" s="3">
        <v>1706</v>
      </c>
      <c r="BK36" s="3">
        <v>2596</v>
      </c>
      <c r="BL36" s="3">
        <v>1175</v>
      </c>
      <c r="BM36" s="3">
        <v>151</v>
      </c>
      <c r="BN36" s="3">
        <v>49918</v>
      </c>
      <c r="BO36" s="3">
        <v>556</v>
      </c>
      <c r="BP36" s="3">
        <v>2344</v>
      </c>
      <c r="BQ36" s="3">
        <v>8330</v>
      </c>
      <c r="BR36" s="3">
        <v>4552</v>
      </c>
      <c r="BS36" s="3">
        <v>797</v>
      </c>
      <c r="BT36" s="3">
        <v>3988</v>
      </c>
      <c r="BU36" s="3">
        <v>4214</v>
      </c>
      <c r="BV36" s="3">
        <v>32897</v>
      </c>
      <c r="BW36" s="3">
        <v>11235</v>
      </c>
      <c r="BX36" s="3">
        <v>409</v>
      </c>
      <c r="BY36" s="3">
        <v>2311</v>
      </c>
      <c r="BZ36" s="3">
        <v>978</v>
      </c>
      <c r="CA36" s="3">
        <v>2743</v>
      </c>
      <c r="CB36" s="3">
        <v>2118</v>
      </c>
      <c r="CC36" s="3">
        <v>8083</v>
      </c>
      <c r="CD36" s="3">
        <v>6401</v>
      </c>
      <c r="CE36" s="3">
        <v>8579</v>
      </c>
      <c r="CF36" s="3">
        <v>6275</v>
      </c>
      <c r="CG36" s="3">
        <v>3017</v>
      </c>
    </row>
    <row r="37" spans="1:85" x14ac:dyDescent="0.2">
      <c r="A37" s="1" t="s">
        <v>280</v>
      </c>
      <c r="B37" s="9">
        <v>460567</v>
      </c>
      <c r="C37" s="9">
        <v>158</v>
      </c>
      <c r="D37" s="9">
        <v>199804</v>
      </c>
      <c r="E37" s="1" t="str">
        <f>HYPERLINK("http://www.genome.ad.jp/dbget-bin/www_bget?compound+C01157","C01157")</f>
        <v>C01157</v>
      </c>
      <c r="F37" s="1" t="str">
        <f>HYPERLINK("http://pubchem.ncbi.nlm.nih.gov/summary/summary.cgi?cid=5810","5810")</f>
        <v>5810</v>
      </c>
      <c r="G37" s="5" t="s">
        <v>32</v>
      </c>
      <c r="H37" s="3">
        <v>261</v>
      </c>
      <c r="I37" s="3">
        <v>328</v>
      </c>
      <c r="J37" s="3">
        <v>339</v>
      </c>
      <c r="K37" s="3">
        <v>409</v>
      </c>
      <c r="L37" s="3">
        <v>489</v>
      </c>
      <c r="M37" s="3">
        <v>792</v>
      </c>
      <c r="N37" s="3">
        <v>204</v>
      </c>
      <c r="O37" s="3">
        <v>134</v>
      </c>
      <c r="P37" s="3">
        <v>294</v>
      </c>
      <c r="Q37" s="3">
        <v>697</v>
      </c>
      <c r="R37" s="3">
        <v>188</v>
      </c>
      <c r="S37" s="3">
        <v>506</v>
      </c>
      <c r="T37" s="3">
        <v>228</v>
      </c>
      <c r="U37" s="3">
        <v>245</v>
      </c>
      <c r="V37" s="3">
        <v>237</v>
      </c>
      <c r="W37" s="3">
        <v>326</v>
      </c>
      <c r="X37" s="3">
        <v>264</v>
      </c>
      <c r="Y37" s="3">
        <v>410</v>
      </c>
      <c r="Z37" s="3">
        <v>463</v>
      </c>
      <c r="AA37" s="3">
        <v>320</v>
      </c>
      <c r="AB37" s="3">
        <v>271</v>
      </c>
      <c r="AC37" s="3">
        <v>287</v>
      </c>
      <c r="AD37" s="3">
        <v>236</v>
      </c>
      <c r="AE37" s="3">
        <v>177</v>
      </c>
      <c r="AF37" s="3">
        <v>233</v>
      </c>
      <c r="AG37" s="3">
        <v>488</v>
      </c>
      <c r="AH37" s="3">
        <v>601</v>
      </c>
      <c r="AI37" s="3">
        <v>318</v>
      </c>
      <c r="AJ37" s="3">
        <v>183</v>
      </c>
      <c r="AK37" s="3">
        <v>297</v>
      </c>
      <c r="AL37" s="3">
        <v>409</v>
      </c>
      <c r="AM37" s="3">
        <v>183</v>
      </c>
      <c r="AN37" s="3">
        <v>478</v>
      </c>
      <c r="AO37" s="3">
        <v>285</v>
      </c>
      <c r="AP37" s="3">
        <v>539</v>
      </c>
      <c r="AQ37" s="3">
        <v>310</v>
      </c>
      <c r="AR37" s="3">
        <v>310</v>
      </c>
      <c r="AS37" s="3">
        <v>314</v>
      </c>
      <c r="AT37" s="3">
        <v>426</v>
      </c>
      <c r="AU37" s="3">
        <v>192</v>
      </c>
      <c r="AV37" s="3">
        <v>145</v>
      </c>
      <c r="AW37" s="3">
        <v>631</v>
      </c>
      <c r="AX37" s="3">
        <v>361</v>
      </c>
      <c r="AY37" s="3">
        <v>225</v>
      </c>
      <c r="AZ37" s="3">
        <v>344</v>
      </c>
      <c r="BA37" s="3">
        <v>267</v>
      </c>
      <c r="BB37" s="3">
        <v>534</v>
      </c>
      <c r="BC37" s="3">
        <v>340</v>
      </c>
      <c r="BD37" s="3">
        <v>917</v>
      </c>
      <c r="BE37" s="3">
        <v>561</v>
      </c>
      <c r="BF37" s="3">
        <v>138</v>
      </c>
      <c r="BG37" s="3">
        <v>342</v>
      </c>
      <c r="BH37" s="3">
        <v>258</v>
      </c>
      <c r="BI37" s="3">
        <v>503</v>
      </c>
      <c r="BJ37" s="3">
        <v>751</v>
      </c>
      <c r="BK37" s="3">
        <v>431</v>
      </c>
      <c r="BL37" s="3">
        <v>210</v>
      </c>
      <c r="BM37" s="3">
        <v>996</v>
      </c>
      <c r="BN37" s="3">
        <v>656</v>
      </c>
      <c r="BO37" s="3">
        <v>227</v>
      </c>
      <c r="BP37" s="3">
        <v>421</v>
      </c>
      <c r="BQ37" s="3">
        <v>278</v>
      </c>
      <c r="BR37" s="3">
        <v>555</v>
      </c>
      <c r="BS37" s="3">
        <v>762</v>
      </c>
      <c r="BT37" s="3">
        <v>1035</v>
      </c>
      <c r="BU37" s="3">
        <v>1066</v>
      </c>
      <c r="BV37" s="3">
        <v>287</v>
      </c>
      <c r="BW37" s="3">
        <v>570</v>
      </c>
      <c r="BX37" s="3">
        <v>664</v>
      </c>
      <c r="BY37" s="3">
        <v>405</v>
      </c>
      <c r="BZ37" s="3">
        <v>309</v>
      </c>
      <c r="CA37" s="3">
        <v>319</v>
      </c>
      <c r="CB37" s="3">
        <v>627</v>
      </c>
      <c r="CC37" s="3">
        <v>373</v>
      </c>
      <c r="CD37" s="3">
        <v>881</v>
      </c>
      <c r="CE37" s="3">
        <v>607</v>
      </c>
      <c r="CF37" s="3">
        <v>746</v>
      </c>
      <c r="CG37" s="3">
        <v>453</v>
      </c>
    </row>
    <row r="38" spans="1:85" x14ac:dyDescent="0.2">
      <c r="A38" s="1" t="s">
        <v>253</v>
      </c>
      <c r="B38" s="9">
        <v>1067178</v>
      </c>
      <c r="C38" s="9">
        <v>237</v>
      </c>
      <c r="D38" s="9">
        <v>199211</v>
      </c>
      <c r="E38" s="1" t="str">
        <f>HYPERLINK("http://www.genome.ad.jp/dbget-bin/www_bget?compound+C02477","C02477")</f>
        <v>C02477</v>
      </c>
      <c r="F38" s="1" t="str">
        <f>HYPERLINK("http://pubchem.ncbi.nlm.nih.gov/summary/summary.cgi?cid=14985","14985")</f>
        <v>14985</v>
      </c>
      <c r="G38" s="5" t="s">
        <v>33</v>
      </c>
      <c r="H38" s="3">
        <v>3950</v>
      </c>
      <c r="I38" s="3">
        <v>1447</v>
      </c>
      <c r="J38" s="3">
        <v>288</v>
      </c>
      <c r="K38" s="3">
        <v>1071</v>
      </c>
      <c r="L38" s="3">
        <v>349</v>
      </c>
      <c r="M38" s="3">
        <v>2386</v>
      </c>
      <c r="N38" s="3">
        <v>501</v>
      </c>
      <c r="O38" s="3">
        <v>654</v>
      </c>
      <c r="P38" s="3">
        <v>209</v>
      </c>
      <c r="Q38" s="3">
        <v>221</v>
      </c>
      <c r="R38" s="3">
        <v>302</v>
      </c>
      <c r="S38" s="3">
        <v>4111</v>
      </c>
      <c r="T38" s="3">
        <v>235</v>
      </c>
      <c r="U38" s="3">
        <v>273</v>
      </c>
      <c r="V38" s="3">
        <v>3548</v>
      </c>
      <c r="W38" s="3">
        <v>1183</v>
      </c>
      <c r="X38" s="3">
        <v>256</v>
      </c>
      <c r="Y38" s="3">
        <v>894</v>
      </c>
      <c r="Z38" s="3">
        <v>3573</v>
      </c>
      <c r="AA38" s="3">
        <v>286</v>
      </c>
      <c r="AB38" s="3">
        <v>286</v>
      </c>
      <c r="AC38" s="3">
        <v>184</v>
      </c>
      <c r="AD38" s="3">
        <v>259</v>
      </c>
      <c r="AE38" s="3">
        <v>166</v>
      </c>
      <c r="AF38" s="3">
        <v>191</v>
      </c>
      <c r="AG38" s="3">
        <v>1049</v>
      </c>
      <c r="AH38" s="3">
        <v>741</v>
      </c>
      <c r="AI38" s="3">
        <v>2256</v>
      </c>
      <c r="AJ38" s="3">
        <v>767</v>
      </c>
      <c r="AK38" s="3">
        <v>854</v>
      </c>
      <c r="AL38" s="3">
        <v>539</v>
      </c>
      <c r="AM38" s="3">
        <v>163</v>
      </c>
      <c r="AN38" s="3">
        <v>896</v>
      </c>
      <c r="AO38" s="3">
        <v>158</v>
      </c>
      <c r="AP38" s="3">
        <v>1368</v>
      </c>
      <c r="AQ38" s="3">
        <v>337</v>
      </c>
      <c r="AR38" s="3">
        <v>487</v>
      </c>
      <c r="AS38" s="3">
        <v>378</v>
      </c>
      <c r="AT38" s="3">
        <v>1678</v>
      </c>
      <c r="AU38" s="3">
        <v>1868</v>
      </c>
      <c r="AV38" s="3">
        <v>996</v>
      </c>
      <c r="AW38" s="3">
        <v>4740</v>
      </c>
      <c r="AX38" s="3">
        <v>3745</v>
      </c>
      <c r="AY38" s="3">
        <v>1368</v>
      </c>
      <c r="AZ38" s="3">
        <v>3021</v>
      </c>
      <c r="BA38" s="3">
        <v>1365</v>
      </c>
      <c r="BB38" s="3">
        <v>3261</v>
      </c>
      <c r="BC38" s="3">
        <v>1526</v>
      </c>
      <c r="BD38" s="3">
        <v>4730</v>
      </c>
      <c r="BE38" s="3">
        <v>1696</v>
      </c>
      <c r="BF38" s="3">
        <v>408</v>
      </c>
      <c r="BG38" s="3">
        <v>2096</v>
      </c>
      <c r="BH38" s="3">
        <v>1186</v>
      </c>
      <c r="BI38" s="3">
        <v>3393</v>
      </c>
      <c r="BJ38" s="3">
        <v>3677</v>
      </c>
      <c r="BK38" s="3">
        <v>2328</v>
      </c>
      <c r="BL38" s="3">
        <v>121</v>
      </c>
      <c r="BM38" s="3">
        <v>8379</v>
      </c>
      <c r="BN38" s="3">
        <v>2656</v>
      </c>
      <c r="BO38" s="3">
        <v>204</v>
      </c>
      <c r="BP38" s="3">
        <v>1390</v>
      </c>
      <c r="BQ38" s="3">
        <v>2946</v>
      </c>
      <c r="BR38" s="3">
        <v>1459</v>
      </c>
      <c r="BS38" s="3">
        <v>3303</v>
      </c>
      <c r="BT38" s="3">
        <v>4401</v>
      </c>
      <c r="BU38" s="3">
        <v>2821</v>
      </c>
      <c r="BV38" s="3">
        <v>5307</v>
      </c>
      <c r="BW38" s="3">
        <v>3192</v>
      </c>
      <c r="BX38" s="3">
        <v>1594</v>
      </c>
      <c r="BY38" s="3">
        <v>2000</v>
      </c>
      <c r="BZ38" s="3">
        <v>3635</v>
      </c>
      <c r="CA38" s="3">
        <v>808</v>
      </c>
      <c r="CB38" s="3">
        <v>952</v>
      </c>
      <c r="CC38" s="3">
        <v>2466</v>
      </c>
      <c r="CD38" s="3">
        <v>2241</v>
      </c>
      <c r="CE38" s="3">
        <v>4924</v>
      </c>
      <c r="CF38" s="3">
        <v>3437</v>
      </c>
      <c r="CG38" s="3">
        <v>1151</v>
      </c>
    </row>
    <row r="39" spans="1:85" x14ac:dyDescent="0.2">
      <c r="A39" s="1" t="s">
        <v>289</v>
      </c>
      <c r="B39" s="9">
        <v>420134</v>
      </c>
      <c r="C39" s="9">
        <v>255</v>
      </c>
      <c r="D39" s="9">
        <v>236696</v>
      </c>
      <c r="E39" s="1" t="str">
        <f>HYPERLINK("http://www.genome.ad.jp/dbget-bin/www_bget?compound+C00178","C00178")</f>
        <v>C00178</v>
      </c>
      <c r="F39" s="1" t="str">
        <f>HYPERLINK("http://pubchem.ncbi.nlm.nih.gov/summary/summary.cgi?cid=1135","1135")</f>
        <v>1135</v>
      </c>
      <c r="G39" s="5" t="s">
        <v>34</v>
      </c>
      <c r="H39" s="3">
        <v>204</v>
      </c>
      <c r="I39" s="3">
        <v>133</v>
      </c>
      <c r="J39" s="3">
        <v>70</v>
      </c>
      <c r="K39" s="3">
        <v>107</v>
      </c>
      <c r="L39" s="3">
        <v>276</v>
      </c>
      <c r="M39" s="3">
        <v>125</v>
      </c>
      <c r="N39" s="3">
        <v>95</v>
      </c>
      <c r="O39" s="3">
        <v>91</v>
      </c>
      <c r="P39" s="3">
        <v>134</v>
      </c>
      <c r="Q39" s="3">
        <v>121</v>
      </c>
      <c r="R39" s="3">
        <v>74</v>
      </c>
      <c r="S39" s="3">
        <v>129</v>
      </c>
      <c r="T39" s="3">
        <v>162</v>
      </c>
      <c r="U39" s="3">
        <v>199</v>
      </c>
      <c r="V39" s="3">
        <v>97</v>
      </c>
      <c r="W39" s="3">
        <v>120</v>
      </c>
      <c r="X39" s="3">
        <v>97</v>
      </c>
      <c r="Y39" s="3">
        <v>119</v>
      </c>
      <c r="Z39" s="3">
        <v>135</v>
      </c>
      <c r="AA39" s="3">
        <v>181</v>
      </c>
      <c r="AB39" s="3">
        <v>79</v>
      </c>
      <c r="AC39" s="3">
        <v>107</v>
      </c>
      <c r="AD39" s="3">
        <v>135</v>
      </c>
      <c r="AE39" s="3">
        <v>82</v>
      </c>
      <c r="AF39" s="3">
        <v>90</v>
      </c>
      <c r="AG39" s="3">
        <v>165</v>
      </c>
      <c r="AH39" s="3">
        <v>118</v>
      </c>
      <c r="AI39" s="3">
        <v>148</v>
      </c>
      <c r="AJ39" s="3">
        <v>99</v>
      </c>
      <c r="AK39" s="3">
        <v>167</v>
      </c>
      <c r="AL39" s="3">
        <v>186</v>
      </c>
      <c r="AM39" s="3">
        <v>79</v>
      </c>
      <c r="AN39" s="3">
        <v>134</v>
      </c>
      <c r="AO39" s="3">
        <v>105</v>
      </c>
      <c r="AP39" s="3">
        <v>224</v>
      </c>
      <c r="AQ39" s="3">
        <v>167</v>
      </c>
      <c r="AR39" s="3">
        <v>107</v>
      </c>
      <c r="AS39" s="3">
        <v>94</v>
      </c>
      <c r="AT39" s="3">
        <v>134</v>
      </c>
      <c r="AU39" s="3">
        <v>156</v>
      </c>
      <c r="AV39" s="3">
        <v>119</v>
      </c>
      <c r="AW39" s="3">
        <v>128</v>
      </c>
      <c r="AX39" s="3">
        <v>387</v>
      </c>
      <c r="AY39" s="3">
        <v>102</v>
      </c>
      <c r="AZ39" s="3">
        <v>98</v>
      </c>
      <c r="BA39" s="3">
        <v>66</v>
      </c>
      <c r="BB39" s="3">
        <v>158</v>
      </c>
      <c r="BC39" s="3">
        <v>128</v>
      </c>
      <c r="BD39" s="3">
        <v>152</v>
      </c>
      <c r="BE39" s="3">
        <v>101</v>
      </c>
      <c r="BF39" s="3">
        <v>109</v>
      </c>
      <c r="BG39" s="3">
        <v>284</v>
      </c>
      <c r="BH39" s="3">
        <v>121</v>
      </c>
      <c r="BI39" s="3">
        <v>106</v>
      </c>
      <c r="BJ39" s="3">
        <v>122</v>
      </c>
      <c r="BK39" s="3">
        <v>91</v>
      </c>
      <c r="BL39" s="3">
        <v>70</v>
      </c>
      <c r="BM39" s="3">
        <v>365</v>
      </c>
      <c r="BN39" s="3">
        <v>174</v>
      </c>
      <c r="BO39" s="3">
        <v>115</v>
      </c>
      <c r="BP39" s="3">
        <v>138</v>
      </c>
      <c r="BQ39" s="3">
        <v>345</v>
      </c>
      <c r="BR39" s="3">
        <v>147</v>
      </c>
      <c r="BS39" s="3">
        <v>171</v>
      </c>
      <c r="BT39" s="3">
        <v>245</v>
      </c>
      <c r="BU39" s="3">
        <v>236</v>
      </c>
      <c r="BV39" s="3">
        <v>120</v>
      </c>
      <c r="BW39" s="3">
        <v>178</v>
      </c>
      <c r="BX39" s="3">
        <v>416</v>
      </c>
      <c r="BY39" s="3">
        <v>113</v>
      </c>
      <c r="BZ39" s="3">
        <v>186</v>
      </c>
      <c r="CA39" s="3">
        <v>103</v>
      </c>
      <c r="CB39" s="3">
        <v>175</v>
      </c>
      <c r="CC39" s="3">
        <v>153</v>
      </c>
      <c r="CD39" s="3">
        <v>176</v>
      </c>
      <c r="CE39" s="3">
        <v>200</v>
      </c>
      <c r="CF39" s="3">
        <v>187</v>
      </c>
      <c r="CG39" s="3">
        <v>100</v>
      </c>
    </row>
    <row r="40" spans="1:85" x14ac:dyDescent="0.2">
      <c r="A40" s="1" t="s">
        <v>268</v>
      </c>
      <c r="B40" s="9">
        <v>408911</v>
      </c>
      <c r="C40" s="9">
        <v>117</v>
      </c>
      <c r="D40" s="9">
        <v>269656</v>
      </c>
      <c r="E40" s="1" t="str">
        <f>HYPERLINK("http://www.genome.ad.jp/dbget-bin/www_bget?compound+C00188","C00188")</f>
        <v>C00188</v>
      </c>
      <c r="F40" s="1" t="str">
        <f>HYPERLINK("http://pubchem.ncbi.nlm.nih.gov/summary/summary.cgi?cid=6288","6288")</f>
        <v>6288</v>
      </c>
      <c r="G40" s="5" t="s">
        <v>35</v>
      </c>
      <c r="H40" s="3">
        <v>52082</v>
      </c>
      <c r="I40" s="3">
        <v>59505</v>
      </c>
      <c r="J40" s="3">
        <v>21754</v>
      </c>
      <c r="K40" s="3">
        <v>19126</v>
      </c>
      <c r="L40" s="3">
        <v>63596</v>
      </c>
      <c r="M40" s="3">
        <v>48906</v>
      </c>
      <c r="N40" s="3">
        <v>11254</v>
      </c>
      <c r="O40" s="3">
        <v>22906</v>
      </c>
      <c r="P40" s="3">
        <v>14730</v>
      </c>
      <c r="Q40" s="3">
        <v>26291</v>
      </c>
      <c r="R40" s="3">
        <v>12863</v>
      </c>
      <c r="S40" s="3">
        <v>24805</v>
      </c>
      <c r="T40" s="3">
        <v>18597</v>
      </c>
      <c r="U40" s="3">
        <v>38398</v>
      </c>
      <c r="V40" s="3">
        <v>25005</v>
      </c>
      <c r="W40" s="3">
        <v>18104</v>
      </c>
      <c r="X40" s="3">
        <v>17436</v>
      </c>
      <c r="Y40" s="3">
        <v>37851</v>
      </c>
      <c r="Z40" s="3">
        <v>67065</v>
      </c>
      <c r="AA40" s="3">
        <v>24373</v>
      </c>
      <c r="AB40" s="3">
        <v>16213</v>
      </c>
      <c r="AC40" s="3">
        <v>24639</v>
      </c>
      <c r="AD40" s="3">
        <v>76073</v>
      </c>
      <c r="AE40" s="3">
        <v>29898</v>
      </c>
      <c r="AF40" s="3">
        <v>25001</v>
      </c>
      <c r="AG40" s="3">
        <v>33075</v>
      </c>
      <c r="AH40" s="3">
        <v>44588</v>
      </c>
      <c r="AI40" s="3">
        <v>26721</v>
      </c>
      <c r="AJ40" s="3">
        <v>26964</v>
      </c>
      <c r="AK40" s="3">
        <v>34767</v>
      </c>
      <c r="AL40" s="3">
        <v>21849</v>
      </c>
      <c r="AM40" s="3">
        <v>14494</v>
      </c>
      <c r="AN40" s="3">
        <v>19916</v>
      </c>
      <c r="AO40" s="3">
        <v>39893</v>
      </c>
      <c r="AP40" s="3">
        <v>64683</v>
      </c>
      <c r="AQ40" s="3">
        <v>22168</v>
      </c>
      <c r="AR40" s="3">
        <v>28892</v>
      </c>
      <c r="AS40" s="3">
        <v>27548</v>
      </c>
      <c r="AT40" s="3">
        <v>22456</v>
      </c>
      <c r="AU40" s="3">
        <v>29649</v>
      </c>
      <c r="AV40" s="3">
        <v>15657</v>
      </c>
      <c r="AW40" s="3">
        <v>50973</v>
      </c>
      <c r="AX40" s="3">
        <v>62469</v>
      </c>
      <c r="AY40" s="3">
        <v>18912</v>
      </c>
      <c r="AZ40" s="3">
        <v>28145</v>
      </c>
      <c r="BA40" s="3">
        <v>23068</v>
      </c>
      <c r="BB40" s="3">
        <v>42753</v>
      </c>
      <c r="BC40" s="3">
        <v>26845</v>
      </c>
      <c r="BD40" s="3">
        <v>27438</v>
      </c>
      <c r="BE40" s="3">
        <v>30823</v>
      </c>
      <c r="BF40" s="3">
        <v>8414</v>
      </c>
      <c r="BG40" s="3">
        <v>49680</v>
      </c>
      <c r="BH40" s="3">
        <v>21849</v>
      </c>
      <c r="BI40" s="3">
        <v>13904</v>
      </c>
      <c r="BJ40" s="3">
        <v>25487</v>
      </c>
      <c r="BK40" s="3">
        <v>38708</v>
      </c>
      <c r="BL40" s="3">
        <v>9210</v>
      </c>
      <c r="BM40" s="3">
        <v>85920</v>
      </c>
      <c r="BN40" s="3">
        <v>44841</v>
      </c>
      <c r="BO40" s="3">
        <v>13134</v>
      </c>
      <c r="BP40" s="3">
        <v>39489</v>
      </c>
      <c r="BQ40" s="3">
        <v>48882</v>
      </c>
      <c r="BR40" s="3">
        <v>77636</v>
      </c>
      <c r="BS40" s="3">
        <v>68627</v>
      </c>
      <c r="BT40" s="3">
        <v>39682</v>
      </c>
      <c r="BU40" s="3">
        <v>57002</v>
      </c>
      <c r="BV40" s="3">
        <v>30937</v>
      </c>
      <c r="BW40" s="3">
        <v>56689</v>
      </c>
      <c r="BX40" s="3">
        <v>44467</v>
      </c>
      <c r="BY40" s="3">
        <v>24364</v>
      </c>
      <c r="BZ40" s="3">
        <v>38708</v>
      </c>
      <c r="CA40" s="3">
        <v>38638</v>
      </c>
      <c r="CB40" s="3">
        <v>30611</v>
      </c>
      <c r="CC40" s="3">
        <v>30254</v>
      </c>
      <c r="CD40" s="3">
        <v>45225</v>
      </c>
      <c r="CE40" s="3">
        <v>52936</v>
      </c>
      <c r="CF40" s="3">
        <v>41179</v>
      </c>
      <c r="CG40" s="3">
        <v>28914</v>
      </c>
    </row>
    <row r="41" spans="1:85" x14ac:dyDescent="0.2">
      <c r="A41" s="1" t="s">
        <v>239</v>
      </c>
      <c r="B41" s="9">
        <v>497167</v>
      </c>
      <c r="C41" s="9">
        <v>292</v>
      </c>
      <c r="D41" s="9">
        <v>199262</v>
      </c>
      <c r="E41" s="1" t="str">
        <f>HYPERLINK("http://www.genome.ad.jp/dbget-bin/www_bget?compound+C01620","C01620")</f>
        <v>C01620</v>
      </c>
      <c r="F41" s="1" t="str">
        <f>HYPERLINK("http://pubchem.ncbi.nlm.nih.gov/summary/summary.cgi?cid=439535","439535")</f>
        <v>439535</v>
      </c>
      <c r="G41" s="5" t="s">
        <v>193</v>
      </c>
      <c r="H41" s="3">
        <v>10041</v>
      </c>
      <c r="I41" s="3">
        <v>9259</v>
      </c>
      <c r="J41" s="3">
        <v>6407</v>
      </c>
      <c r="K41" s="3">
        <v>5626</v>
      </c>
      <c r="L41" s="3">
        <v>6039</v>
      </c>
      <c r="M41" s="3">
        <v>15661</v>
      </c>
      <c r="N41" s="3">
        <v>2085</v>
      </c>
      <c r="O41" s="3">
        <v>1884</v>
      </c>
      <c r="P41" s="3">
        <v>4139</v>
      </c>
      <c r="Q41" s="3">
        <v>11692</v>
      </c>
      <c r="R41" s="3">
        <v>4070</v>
      </c>
      <c r="S41" s="3">
        <v>4816</v>
      </c>
      <c r="T41" s="3">
        <v>3878</v>
      </c>
      <c r="U41" s="3">
        <v>4254</v>
      </c>
      <c r="V41" s="3">
        <v>2931</v>
      </c>
      <c r="W41" s="3">
        <v>10098</v>
      </c>
      <c r="X41" s="3">
        <v>4251</v>
      </c>
      <c r="Y41" s="3">
        <v>7191</v>
      </c>
      <c r="Z41" s="3">
        <v>9972</v>
      </c>
      <c r="AA41" s="3">
        <v>3311</v>
      </c>
      <c r="AB41" s="3">
        <v>5033</v>
      </c>
      <c r="AC41" s="3">
        <v>5150</v>
      </c>
      <c r="AD41" s="3">
        <v>1635</v>
      </c>
      <c r="AE41" s="3">
        <v>568</v>
      </c>
      <c r="AF41" s="3">
        <v>2623</v>
      </c>
      <c r="AG41" s="3">
        <v>3122</v>
      </c>
      <c r="AH41" s="3">
        <v>6499</v>
      </c>
      <c r="AI41" s="3">
        <v>4777</v>
      </c>
      <c r="AJ41" s="3">
        <v>3897</v>
      </c>
      <c r="AK41" s="3">
        <v>4792</v>
      </c>
      <c r="AL41" s="3">
        <v>4359</v>
      </c>
      <c r="AM41" s="3">
        <v>4430</v>
      </c>
      <c r="AN41" s="3">
        <v>10409</v>
      </c>
      <c r="AO41" s="3">
        <v>2799</v>
      </c>
      <c r="AP41" s="3">
        <v>6316</v>
      </c>
      <c r="AQ41" s="3">
        <v>5861</v>
      </c>
      <c r="AR41" s="3">
        <v>5738</v>
      </c>
      <c r="AS41" s="3">
        <v>8535</v>
      </c>
      <c r="AT41" s="3">
        <v>7621</v>
      </c>
      <c r="AU41" s="3">
        <v>6070</v>
      </c>
      <c r="AV41" s="3">
        <v>4167</v>
      </c>
      <c r="AW41" s="3">
        <v>20082</v>
      </c>
      <c r="AX41" s="3">
        <v>1565</v>
      </c>
      <c r="AY41" s="3">
        <v>2316</v>
      </c>
      <c r="AZ41" s="3">
        <v>4828</v>
      </c>
      <c r="BA41" s="3">
        <v>2248</v>
      </c>
      <c r="BB41" s="3">
        <v>5815</v>
      </c>
      <c r="BC41" s="3">
        <v>3587</v>
      </c>
      <c r="BD41" s="3">
        <v>8374</v>
      </c>
      <c r="BE41" s="3">
        <v>6014</v>
      </c>
      <c r="BF41" s="3">
        <v>1403</v>
      </c>
      <c r="BG41" s="3">
        <v>10073</v>
      </c>
      <c r="BH41" s="3">
        <v>7274</v>
      </c>
      <c r="BI41" s="3">
        <v>3763</v>
      </c>
      <c r="BJ41" s="3">
        <v>24527</v>
      </c>
      <c r="BK41" s="3">
        <v>4351</v>
      </c>
      <c r="BL41" s="3">
        <v>2543</v>
      </c>
      <c r="BM41" s="3">
        <v>2177</v>
      </c>
      <c r="BN41" s="3">
        <v>4684</v>
      </c>
      <c r="BO41" s="3">
        <v>6388</v>
      </c>
      <c r="BP41" s="3">
        <v>11467</v>
      </c>
      <c r="BQ41" s="3">
        <v>1205</v>
      </c>
      <c r="BR41" s="3">
        <v>2294</v>
      </c>
      <c r="BS41" s="3">
        <v>4743</v>
      </c>
      <c r="BT41" s="3">
        <v>10510</v>
      </c>
      <c r="BU41" s="3">
        <v>11402</v>
      </c>
      <c r="BV41" s="3">
        <v>10811</v>
      </c>
      <c r="BW41" s="3">
        <v>2192</v>
      </c>
      <c r="BX41" s="3">
        <v>2317</v>
      </c>
      <c r="BY41" s="3">
        <v>5227</v>
      </c>
      <c r="BZ41" s="3">
        <v>12474</v>
      </c>
      <c r="CA41" s="3">
        <v>9033</v>
      </c>
      <c r="CB41" s="3">
        <v>7030</v>
      </c>
      <c r="CC41" s="3">
        <v>9570</v>
      </c>
      <c r="CD41" s="3">
        <v>8158</v>
      </c>
      <c r="CE41" s="3">
        <v>11126</v>
      </c>
      <c r="CF41" s="3">
        <v>22261</v>
      </c>
      <c r="CG41" s="3">
        <v>12863</v>
      </c>
    </row>
    <row r="42" spans="1:85" x14ac:dyDescent="0.2">
      <c r="A42" s="1" t="s">
        <v>242</v>
      </c>
      <c r="B42" s="9">
        <v>467314</v>
      </c>
      <c r="C42" s="9">
        <v>217</v>
      </c>
      <c r="D42" s="9">
        <v>202661</v>
      </c>
      <c r="E42" s="1" t="str">
        <f>HYPERLINK("http://www.genome.ad.jp/dbget-bin/www_bget?compound+  ","  ")</f>
        <v xml:space="preserve">  </v>
      </c>
      <c r="F42" s="1" t="str">
        <f>HYPERLINK("http://pubchem.ncbi.nlm.nih.gov/summary/summary.cgi?cid=169019","169019")</f>
        <v>169019</v>
      </c>
      <c r="G42" s="5" t="s">
        <v>194</v>
      </c>
      <c r="H42" s="3">
        <v>208</v>
      </c>
      <c r="I42" s="3">
        <v>300</v>
      </c>
      <c r="J42" s="3">
        <v>133</v>
      </c>
      <c r="K42" s="3">
        <v>141</v>
      </c>
      <c r="L42" s="3">
        <v>148</v>
      </c>
      <c r="M42" s="3">
        <v>280</v>
      </c>
      <c r="N42" s="3">
        <v>86</v>
      </c>
      <c r="O42" s="3">
        <v>112</v>
      </c>
      <c r="P42" s="3">
        <v>169</v>
      </c>
      <c r="Q42" s="3">
        <v>797</v>
      </c>
      <c r="R42" s="3">
        <v>151</v>
      </c>
      <c r="S42" s="3">
        <v>150</v>
      </c>
      <c r="T42" s="3">
        <v>188</v>
      </c>
      <c r="U42" s="3">
        <v>285</v>
      </c>
      <c r="V42" s="3">
        <v>115</v>
      </c>
      <c r="W42" s="3">
        <v>218</v>
      </c>
      <c r="X42" s="3">
        <v>183</v>
      </c>
      <c r="Y42" s="3">
        <v>208</v>
      </c>
      <c r="Z42" s="3">
        <v>336</v>
      </c>
      <c r="AA42" s="3">
        <v>196</v>
      </c>
      <c r="AB42" s="3">
        <v>204</v>
      </c>
      <c r="AC42" s="3">
        <v>122</v>
      </c>
      <c r="AD42" s="3">
        <v>238</v>
      </c>
      <c r="AE42" s="3">
        <v>114</v>
      </c>
      <c r="AF42" s="3">
        <v>195</v>
      </c>
      <c r="AG42" s="3">
        <v>314</v>
      </c>
      <c r="AH42" s="3">
        <v>212</v>
      </c>
      <c r="AI42" s="3">
        <v>285</v>
      </c>
      <c r="AJ42" s="3">
        <v>215</v>
      </c>
      <c r="AK42" s="3">
        <v>184</v>
      </c>
      <c r="AL42" s="3">
        <v>298</v>
      </c>
      <c r="AM42" s="3">
        <v>183</v>
      </c>
      <c r="AN42" s="3">
        <v>188</v>
      </c>
      <c r="AO42" s="3">
        <v>264</v>
      </c>
      <c r="AP42" s="3">
        <v>195</v>
      </c>
      <c r="AQ42" s="3">
        <v>333</v>
      </c>
      <c r="AR42" s="3">
        <v>194</v>
      </c>
      <c r="AS42" s="3">
        <v>217</v>
      </c>
      <c r="AT42" s="3">
        <v>331</v>
      </c>
      <c r="AU42" s="3">
        <v>211</v>
      </c>
      <c r="AV42" s="3">
        <v>100</v>
      </c>
      <c r="AW42" s="3">
        <v>142</v>
      </c>
      <c r="AX42" s="3">
        <v>107</v>
      </c>
      <c r="AY42" s="3">
        <v>91</v>
      </c>
      <c r="AZ42" s="3">
        <v>96</v>
      </c>
      <c r="BA42" s="3">
        <v>135</v>
      </c>
      <c r="BB42" s="3">
        <v>161</v>
      </c>
      <c r="BC42" s="3">
        <v>227</v>
      </c>
      <c r="BD42" s="3">
        <v>482</v>
      </c>
      <c r="BE42" s="3">
        <v>178</v>
      </c>
      <c r="BF42" s="3">
        <v>88</v>
      </c>
      <c r="BG42" s="3">
        <v>220</v>
      </c>
      <c r="BH42" s="3">
        <v>181</v>
      </c>
      <c r="BI42" s="3">
        <v>114</v>
      </c>
      <c r="BJ42" s="3">
        <v>230</v>
      </c>
      <c r="BK42" s="3">
        <v>323</v>
      </c>
      <c r="BL42" s="3">
        <v>118</v>
      </c>
      <c r="BM42" s="3">
        <v>229</v>
      </c>
      <c r="BN42" s="3">
        <v>313</v>
      </c>
      <c r="BO42" s="3">
        <v>214</v>
      </c>
      <c r="BP42" s="3">
        <v>162</v>
      </c>
      <c r="BQ42" s="3">
        <v>174</v>
      </c>
      <c r="BR42" s="3">
        <v>215</v>
      </c>
      <c r="BS42" s="3">
        <v>410</v>
      </c>
      <c r="BT42" s="3">
        <v>406</v>
      </c>
      <c r="BU42" s="3">
        <v>265</v>
      </c>
      <c r="BV42" s="3">
        <v>314</v>
      </c>
      <c r="BW42" s="3">
        <v>411</v>
      </c>
      <c r="BX42" s="3">
        <v>196</v>
      </c>
      <c r="BY42" s="3">
        <v>275</v>
      </c>
      <c r="BZ42" s="3">
        <v>205</v>
      </c>
      <c r="CA42" s="3">
        <v>165</v>
      </c>
      <c r="CB42" s="3">
        <v>202</v>
      </c>
      <c r="CC42" s="3">
        <v>127</v>
      </c>
      <c r="CD42" s="3">
        <v>249</v>
      </c>
      <c r="CE42" s="3">
        <v>350</v>
      </c>
      <c r="CF42" s="3">
        <v>255</v>
      </c>
      <c r="CG42" s="3">
        <v>531</v>
      </c>
    </row>
    <row r="43" spans="1:85" x14ac:dyDescent="0.2">
      <c r="A43" s="1" t="s">
        <v>290</v>
      </c>
      <c r="B43" s="9">
        <v>557250</v>
      </c>
      <c r="C43" s="9">
        <v>326</v>
      </c>
      <c r="D43" s="9">
        <v>234595</v>
      </c>
      <c r="E43" s="1" t="str">
        <f>HYPERLINK("http://www.genome.ad.jp/dbget-bin/www_bget?compound+C00245","C00245")</f>
        <v>C00245</v>
      </c>
      <c r="F43" s="1" t="str">
        <f>HYPERLINK("http://pubchem.ncbi.nlm.nih.gov/summary/summary.cgi?cid=1123","1123")</f>
        <v>1123</v>
      </c>
      <c r="G43" s="5" t="s">
        <v>36</v>
      </c>
      <c r="H43" s="3">
        <v>117605</v>
      </c>
      <c r="I43" s="3">
        <v>175915</v>
      </c>
      <c r="J43" s="3">
        <v>128259</v>
      </c>
      <c r="K43" s="3">
        <v>86341</v>
      </c>
      <c r="L43" s="3">
        <v>103086</v>
      </c>
      <c r="M43" s="3">
        <v>259574</v>
      </c>
      <c r="N43" s="3">
        <v>29071</v>
      </c>
      <c r="O43" s="3">
        <v>24004</v>
      </c>
      <c r="P43" s="3">
        <v>64544</v>
      </c>
      <c r="Q43" s="3">
        <v>178287</v>
      </c>
      <c r="R43" s="3">
        <v>72877</v>
      </c>
      <c r="S43" s="3">
        <v>57487</v>
      </c>
      <c r="T43" s="3">
        <v>71437</v>
      </c>
      <c r="U43" s="3">
        <v>39197</v>
      </c>
      <c r="V43" s="3">
        <v>43766</v>
      </c>
      <c r="W43" s="3">
        <v>69159</v>
      </c>
      <c r="X43" s="3">
        <v>89730</v>
      </c>
      <c r="Y43" s="3">
        <v>101202</v>
      </c>
      <c r="Z43" s="3">
        <v>197312</v>
      </c>
      <c r="AA43" s="3">
        <v>64821</v>
      </c>
      <c r="AB43" s="3">
        <v>86143</v>
      </c>
      <c r="AC43" s="3">
        <v>49204</v>
      </c>
      <c r="AD43" s="3">
        <v>95746</v>
      </c>
      <c r="AE43" s="3">
        <v>34725</v>
      </c>
      <c r="AF43" s="3">
        <v>35606</v>
      </c>
      <c r="AG43" s="3">
        <v>63629</v>
      </c>
      <c r="AH43" s="3">
        <v>140861</v>
      </c>
      <c r="AI43" s="3">
        <v>82403</v>
      </c>
      <c r="AJ43" s="3">
        <v>46466</v>
      </c>
      <c r="AK43" s="3">
        <v>236552</v>
      </c>
      <c r="AL43" s="3">
        <v>77600</v>
      </c>
      <c r="AM43" s="3">
        <v>39958</v>
      </c>
      <c r="AN43" s="3">
        <v>88489</v>
      </c>
      <c r="AO43" s="3">
        <v>70837</v>
      </c>
      <c r="AP43" s="3">
        <v>126343</v>
      </c>
      <c r="AQ43" s="3">
        <v>54421</v>
      </c>
      <c r="AR43" s="3">
        <v>94713</v>
      </c>
      <c r="AS43" s="3">
        <v>117000</v>
      </c>
      <c r="AT43" s="3">
        <v>62239</v>
      </c>
      <c r="AU43" s="3">
        <v>62314</v>
      </c>
      <c r="AV43" s="3">
        <v>66343</v>
      </c>
      <c r="AW43" s="3">
        <v>256516</v>
      </c>
      <c r="AX43" s="3">
        <v>100649</v>
      </c>
      <c r="AY43" s="3">
        <v>23408</v>
      </c>
      <c r="AZ43" s="3">
        <v>66122</v>
      </c>
      <c r="BA43" s="3">
        <v>32784</v>
      </c>
      <c r="BB43" s="3">
        <v>45359</v>
      </c>
      <c r="BC43" s="3">
        <v>142587</v>
      </c>
      <c r="BD43" s="3">
        <v>183015</v>
      </c>
      <c r="BE43" s="3">
        <v>159047</v>
      </c>
      <c r="BF43" s="3">
        <v>12301</v>
      </c>
      <c r="BG43" s="3">
        <v>291513</v>
      </c>
      <c r="BH43" s="3">
        <v>48069</v>
      </c>
      <c r="BI43" s="3">
        <v>24762</v>
      </c>
      <c r="BJ43" s="3">
        <v>138118</v>
      </c>
      <c r="BK43" s="3">
        <v>146326</v>
      </c>
      <c r="BL43" s="3">
        <v>20278</v>
      </c>
      <c r="BM43" s="3">
        <v>193135</v>
      </c>
      <c r="BN43" s="3">
        <v>134229</v>
      </c>
      <c r="BO43" s="3">
        <v>51310</v>
      </c>
      <c r="BP43" s="3">
        <v>161589</v>
      </c>
      <c r="BQ43" s="3">
        <v>141049</v>
      </c>
      <c r="BR43" s="3">
        <v>92200</v>
      </c>
      <c r="BS43" s="3">
        <v>221757</v>
      </c>
      <c r="BT43" s="3">
        <v>293282</v>
      </c>
      <c r="BU43" s="3">
        <v>316645</v>
      </c>
      <c r="BV43" s="3">
        <v>300011</v>
      </c>
      <c r="BW43" s="3">
        <v>139104</v>
      </c>
      <c r="BX43" s="3">
        <v>64570</v>
      </c>
      <c r="BY43" s="3">
        <v>52691</v>
      </c>
      <c r="BZ43" s="3">
        <v>163663</v>
      </c>
      <c r="CA43" s="3">
        <v>52253</v>
      </c>
      <c r="CB43" s="3">
        <v>184208</v>
      </c>
      <c r="CC43" s="3">
        <v>109912</v>
      </c>
      <c r="CD43" s="3">
        <v>180320</v>
      </c>
      <c r="CE43" s="3">
        <v>137472</v>
      </c>
      <c r="CF43" s="3">
        <v>375140</v>
      </c>
      <c r="CG43" s="3">
        <v>123978</v>
      </c>
    </row>
    <row r="44" spans="1:85" x14ac:dyDescent="0.2">
      <c r="A44" s="1" t="s">
        <v>247</v>
      </c>
      <c r="B44" s="9">
        <v>630162</v>
      </c>
      <c r="C44" s="9">
        <v>307</v>
      </c>
      <c r="D44" s="9">
        <v>325185</v>
      </c>
      <c r="E44" s="1" t="str">
        <f>HYPERLINK("http://www.genome.ad.jp/dbget-bin/www_bget?compound+D09007","D09007")</f>
        <v>D09007</v>
      </c>
      <c r="F44" s="1" t="str">
        <f>HYPERLINK("http://pubchem.ncbi.nlm.nih.gov/summary/summary.cgi?cid=92092","92092")</f>
        <v>92092</v>
      </c>
      <c r="G44" s="5" t="s">
        <v>195</v>
      </c>
      <c r="H44" s="3">
        <v>197</v>
      </c>
      <c r="I44" s="3">
        <v>78</v>
      </c>
      <c r="J44" s="3">
        <v>124</v>
      </c>
      <c r="K44" s="3">
        <v>96</v>
      </c>
      <c r="L44" s="3">
        <v>203</v>
      </c>
      <c r="M44" s="3">
        <v>204</v>
      </c>
      <c r="N44" s="3">
        <v>103</v>
      </c>
      <c r="O44" s="3">
        <v>77</v>
      </c>
      <c r="P44" s="3">
        <v>155</v>
      </c>
      <c r="Q44" s="3">
        <v>162</v>
      </c>
      <c r="R44" s="3">
        <v>170</v>
      </c>
      <c r="S44" s="3">
        <v>89</v>
      </c>
      <c r="T44" s="3">
        <v>137</v>
      </c>
      <c r="U44" s="3">
        <v>30</v>
      </c>
      <c r="V44" s="3">
        <v>68</v>
      </c>
      <c r="W44" s="3">
        <v>148</v>
      </c>
      <c r="X44" s="3">
        <v>131</v>
      </c>
      <c r="Y44" s="3">
        <v>146</v>
      </c>
      <c r="Z44" s="3">
        <v>127</v>
      </c>
      <c r="AA44" s="3">
        <v>164</v>
      </c>
      <c r="AB44" s="3">
        <v>88</v>
      </c>
      <c r="AC44" s="3">
        <v>74</v>
      </c>
      <c r="AD44" s="3">
        <v>112</v>
      </c>
      <c r="AE44" s="3">
        <v>121</v>
      </c>
      <c r="AF44" s="3">
        <v>100</v>
      </c>
      <c r="AG44" s="3">
        <v>135</v>
      </c>
      <c r="AH44" s="3">
        <v>195</v>
      </c>
      <c r="AI44" s="3">
        <v>146</v>
      </c>
      <c r="AJ44" s="3">
        <v>121</v>
      </c>
      <c r="AK44" s="3">
        <v>169</v>
      </c>
      <c r="AL44" s="3">
        <v>77</v>
      </c>
      <c r="AM44" s="3">
        <v>154</v>
      </c>
      <c r="AN44" s="3">
        <v>144</v>
      </c>
      <c r="AO44" s="3">
        <v>304</v>
      </c>
      <c r="AP44" s="3">
        <v>105</v>
      </c>
      <c r="AQ44" s="3">
        <v>143</v>
      </c>
      <c r="AR44" s="3">
        <v>186</v>
      </c>
      <c r="AS44" s="3">
        <v>105</v>
      </c>
      <c r="AT44" s="3">
        <v>264</v>
      </c>
      <c r="AU44" s="3">
        <v>54</v>
      </c>
      <c r="AV44" s="3">
        <v>111</v>
      </c>
      <c r="AW44" s="3">
        <v>83</v>
      </c>
      <c r="AX44" s="3">
        <v>104</v>
      </c>
      <c r="AY44" s="3">
        <v>53</v>
      </c>
      <c r="AZ44" s="3">
        <v>87</v>
      </c>
      <c r="BA44" s="3">
        <v>89</v>
      </c>
      <c r="BB44" s="3">
        <v>81</v>
      </c>
      <c r="BC44" s="3">
        <v>175</v>
      </c>
      <c r="BD44" s="3">
        <v>89</v>
      </c>
      <c r="BE44" s="3">
        <v>160</v>
      </c>
      <c r="BF44" s="3">
        <v>81</v>
      </c>
      <c r="BG44" s="3">
        <v>73</v>
      </c>
      <c r="BH44" s="3">
        <v>76</v>
      </c>
      <c r="BI44" s="3">
        <v>85</v>
      </c>
      <c r="BJ44" s="3">
        <v>110</v>
      </c>
      <c r="BK44" s="3">
        <v>137</v>
      </c>
      <c r="BL44" s="3">
        <v>79</v>
      </c>
      <c r="BM44" s="3">
        <v>84</v>
      </c>
      <c r="BN44" s="3">
        <v>175</v>
      </c>
      <c r="BO44" s="3">
        <v>141</v>
      </c>
      <c r="BP44" s="3">
        <v>104</v>
      </c>
      <c r="BQ44" s="3">
        <v>122</v>
      </c>
      <c r="BR44" s="3">
        <v>230</v>
      </c>
      <c r="BS44" s="3">
        <v>111</v>
      </c>
      <c r="BT44" s="3">
        <v>89</v>
      </c>
      <c r="BU44" s="3">
        <v>78</v>
      </c>
      <c r="BV44" s="3">
        <v>122</v>
      </c>
      <c r="BW44" s="3">
        <v>105</v>
      </c>
      <c r="BX44" s="3">
        <v>78</v>
      </c>
      <c r="BY44" s="3">
        <v>176</v>
      </c>
      <c r="BZ44" s="3">
        <v>88</v>
      </c>
      <c r="CA44" s="3">
        <v>177</v>
      </c>
      <c r="CB44" s="3">
        <v>90</v>
      </c>
      <c r="CC44" s="3">
        <v>114</v>
      </c>
      <c r="CD44" s="3">
        <v>97</v>
      </c>
      <c r="CE44" s="3">
        <v>135</v>
      </c>
      <c r="CF44" s="3">
        <v>81</v>
      </c>
      <c r="CG44" s="3">
        <v>141</v>
      </c>
    </row>
    <row r="45" spans="1:85" x14ac:dyDescent="0.2">
      <c r="A45" s="1" t="s">
        <v>278</v>
      </c>
      <c r="B45" s="9">
        <v>916949</v>
      </c>
      <c r="C45" s="9">
        <v>271</v>
      </c>
      <c r="D45" s="9">
        <v>203674</v>
      </c>
      <c r="E45" s="1" t="str">
        <f>HYPERLINK("http://www.genome.ad.jp/dbget-bin/www_bget?compound+C00089","C00089")</f>
        <v>C00089</v>
      </c>
      <c r="F45" s="1" t="str">
        <f>HYPERLINK("http://pubchem.ncbi.nlm.nih.gov/summary/summary.cgi?cid=5988","5988")</f>
        <v>5988</v>
      </c>
      <c r="G45" s="5" t="s">
        <v>37</v>
      </c>
      <c r="H45" s="3">
        <v>196</v>
      </c>
      <c r="I45" s="3">
        <v>122</v>
      </c>
      <c r="J45" s="3">
        <v>1466</v>
      </c>
      <c r="K45" s="3">
        <v>190</v>
      </c>
      <c r="L45" s="3">
        <v>129</v>
      </c>
      <c r="M45" s="3">
        <v>1606</v>
      </c>
      <c r="N45" s="3">
        <v>168</v>
      </c>
      <c r="O45" s="3">
        <v>96</v>
      </c>
      <c r="P45" s="3">
        <v>214</v>
      </c>
      <c r="Q45" s="3">
        <v>206</v>
      </c>
      <c r="R45" s="3">
        <v>59</v>
      </c>
      <c r="S45" s="3">
        <v>3291</v>
      </c>
      <c r="T45" s="3">
        <v>1553</v>
      </c>
      <c r="U45" s="3">
        <v>408</v>
      </c>
      <c r="V45" s="3">
        <v>159</v>
      </c>
      <c r="W45" s="3">
        <v>539</v>
      </c>
      <c r="X45" s="3">
        <v>212</v>
      </c>
      <c r="Y45" s="3">
        <v>127</v>
      </c>
      <c r="Z45" s="3">
        <v>202</v>
      </c>
      <c r="AA45" s="3">
        <v>202</v>
      </c>
      <c r="AB45" s="3">
        <v>190</v>
      </c>
      <c r="AC45" s="3">
        <v>101</v>
      </c>
      <c r="AD45" s="3">
        <v>275</v>
      </c>
      <c r="AE45" s="3">
        <v>1453</v>
      </c>
      <c r="AF45" s="3">
        <v>1158</v>
      </c>
      <c r="AG45" s="3">
        <v>69</v>
      </c>
      <c r="AH45" s="3">
        <v>453</v>
      </c>
      <c r="AI45" s="3">
        <v>1683</v>
      </c>
      <c r="AJ45" s="3">
        <v>29</v>
      </c>
      <c r="AK45" s="3">
        <v>2787</v>
      </c>
      <c r="AL45" s="3">
        <v>122</v>
      </c>
      <c r="AM45" s="3">
        <v>65</v>
      </c>
      <c r="AN45" s="3">
        <v>160</v>
      </c>
      <c r="AO45" s="3">
        <v>68</v>
      </c>
      <c r="AP45" s="3">
        <v>535</v>
      </c>
      <c r="AQ45" s="3">
        <v>142</v>
      </c>
      <c r="AR45" s="3">
        <v>97</v>
      </c>
      <c r="AS45" s="3">
        <v>566</v>
      </c>
      <c r="AT45" s="3">
        <v>104</v>
      </c>
      <c r="AU45" s="3">
        <v>179</v>
      </c>
      <c r="AV45" s="3">
        <v>41</v>
      </c>
      <c r="AW45" s="3">
        <v>294</v>
      </c>
      <c r="AX45" s="3">
        <v>608</v>
      </c>
      <c r="AY45" s="3">
        <v>83</v>
      </c>
      <c r="AZ45" s="3">
        <v>239</v>
      </c>
      <c r="BA45" s="3">
        <v>74</v>
      </c>
      <c r="BB45" s="3">
        <v>319</v>
      </c>
      <c r="BC45" s="3">
        <v>400</v>
      </c>
      <c r="BD45" s="3">
        <v>56</v>
      </c>
      <c r="BE45" s="3">
        <v>285</v>
      </c>
      <c r="BF45" s="3">
        <v>68</v>
      </c>
      <c r="BG45" s="3">
        <v>3483</v>
      </c>
      <c r="BH45" s="3">
        <v>33</v>
      </c>
      <c r="BI45" s="3">
        <v>259</v>
      </c>
      <c r="BJ45" s="3">
        <v>2082</v>
      </c>
      <c r="BK45" s="3">
        <v>90</v>
      </c>
      <c r="BL45" s="3">
        <v>59</v>
      </c>
      <c r="BM45" s="3">
        <v>2515</v>
      </c>
      <c r="BN45" s="3">
        <v>364</v>
      </c>
      <c r="BO45" s="3">
        <v>132</v>
      </c>
      <c r="BP45" s="3">
        <v>183</v>
      </c>
      <c r="BQ45" s="3">
        <v>108</v>
      </c>
      <c r="BR45" s="3">
        <v>108</v>
      </c>
      <c r="BS45" s="3">
        <v>137</v>
      </c>
      <c r="BT45" s="3">
        <v>647</v>
      </c>
      <c r="BU45" s="3">
        <v>159</v>
      </c>
      <c r="BV45" s="3">
        <v>143</v>
      </c>
      <c r="BW45" s="3">
        <v>314</v>
      </c>
      <c r="BX45" s="3">
        <v>2543</v>
      </c>
      <c r="BY45" s="3">
        <v>54</v>
      </c>
      <c r="BZ45" s="3">
        <v>65</v>
      </c>
      <c r="CA45" s="3">
        <v>65</v>
      </c>
      <c r="CB45" s="3">
        <v>28</v>
      </c>
      <c r="CC45" s="3">
        <v>1653</v>
      </c>
      <c r="CD45" s="3">
        <v>162</v>
      </c>
      <c r="CE45" s="3">
        <v>163</v>
      </c>
      <c r="CF45" s="3">
        <v>1017</v>
      </c>
      <c r="CG45" s="3">
        <v>508</v>
      </c>
    </row>
    <row r="46" spans="1:85" x14ac:dyDescent="0.2">
      <c r="A46" s="1" t="s">
        <v>291</v>
      </c>
      <c r="B46" s="9">
        <v>370518</v>
      </c>
      <c r="C46" s="9">
        <v>247</v>
      </c>
      <c r="D46" s="9">
        <v>199210</v>
      </c>
      <c r="E46" s="1" t="str">
        <f>HYPERLINK("http://www.genome.ad.jp/dbget-bin/www_bget?compound+C00042","C00042")</f>
        <v>C00042</v>
      </c>
      <c r="F46" s="1" t="str">
        <f>HYPERLINK("http://pubchem.ncbi.nlm.nih.gov/summary/summary.cgi?cid=1110","1110")</f>
        <v>1110</v>
      </c>
      <c r="G46" s="5" t="s">
        <v>38</v>
      </c>
      <c r="H46" s="3">
        <v>1311</v>
      </c>
      <c r="I46" s="3">
        <v>876</v>
      </c>
      <c r="J46" s="3">
        <v>1427</v>
      </c>
      <c r="K46" s="3">
        <v>736</v>
      </c>
      <c r="L46" s="3">
        <v>2030</v>
      </c>
      <c r="M46" s="3">
        <v>1740</v>
      </c>
      <c r="N46" s="3">
        <v>332</v>
      </c>
      <c r="O46" s="3">
        <v>202</v>
      </c>
      <c r="P46" s="3">
        <v>1079</v>
      </c>
      <c r="Q46" s="3">
        <v>1867</v>
      </c>
      <c r="R46" s="3">
        <v>967</v>
      </c>
      <c r="S46" s="3">
        <v>458</v>
      </c>
      <c r="T46" s="3">
        <v>1009</v>
      </c>
      <c r="U46" s="3">
        <v>1143</v>
      </c>
      <c r="V46" s="3">
        <v>396</v>
      </c>
      <c r="W46" s="3">
        <v>1611</v>
      </c>
      <c r="X46" s="3">
        <v>1166</v>
      </c>
      <c r="Y46" s="3">
        <v>830</v>
      </c>
      <c r="Z46" s="3">
        <v>1421</v>
      </c>
      <c r="AA46" s="3">
        <v>443</v>
      </c>
      <c r="AB46" s="3">
        <v>756</v>
      </c>
      <c r="AC46" s="3">
        <v>810</v>
      </c>
      <c r="AD46" s="3">
        <v>649</v>
      </c>
      <c r="AE46" s="3">
        <v>759</v>
      </c>
      <c r="AF46" s="3">
        <v>383</v>
      </c>
      <c r="AG46" s="3">
        <v>632</v>
      </c>
      <c r="AH46" s="3">
        <v>907</v>
      </c>
      <c r="AI46" s="3">
        <v>682</v>
      </c>
      <c r="AJ46" s="3">
        <v>1011</v>
      </c>
      <c r="AK46" s="3">
        <v>4123</v>
      </c>
      <c r="AL46" s="3">
        <v>1601</v>
      </c>
      <c r="AM46" s="3">
        <v>805</v>
      </c>
      <c r="AN46" s="3">
        <v>1570</v>
      </c>
      <c r="AO46" s="3">
        <v>469</v>
      </c>
      <c r="AP46" s="3">
        <v>1511</v>
      </c>
      <c r="AQ46" s="3">
        <v>736</v>
      </c>
      <c r="AR46" s="3">
        <v>615</v>
      </c>
      <c r="AS46" s="3">
        <v>1079</v>
      </c>
      <c r="AT46" s="3">
        <v>1228</v>
      </c>
      <c r="AU46" s="3">
        <v>425</v>
      </c>
      <c r="AV46" s="3">
        <v>474</v>
      </c>
      <c r="AW46" s="3">
        <v>542</v>
      </c>
      <c r="AX46" s="3">
        <v>308</v>
      </c>
      <c r="AY46" s="3">
        <v>674</v>
      </c>
      <c r="AZ46" s="3">
        <v>1311</v>
      </c>
      <c r="BA46" s="3">
        <v>545</v>
      </c>
      <c r="BB46" s="3">
        <v>388</v>
      </c>
      <c r="BC46" s="3">
        <v>4245</v>
      </c>
      <c r="BD46" s="3">
        <v>2411</v>
      </c>
      <c r="BE46" s="3">
        <v>2727</v>
      </c>
      <c r="BF46" s="3">
        <v>173</v>
      </c>
      <c r="BG46" s="3">
        <v>3005</v>
      </c>
      <c r="BH46" s="3">
        <v>942</v>
      </c>
      <c r="BI46" s="3">
        <v>669</v>
      </c>
      <c r="BJ46" s="3">
        <v>2612</v>
      </c>
      <c r="BK46" s="3">
        <v>1115</v>
      </c>
      <c r="BL46" s="3">
        <v>572</v>
      </c>
      <c r="BM46" s="3">
        <v>4461</v>
      </c>
      <c r="BN46" s="3">
        <v>223</v>
      </c>
      <c r="BO46" s="3">
        <v>1160</v>
      </c>
      <c r="BP46" s="3">
        <v>1006</v>
      </c>
      <c r="BQ46" s="3">
        <v>383</v>
      </c>
      <c r="BR46" s="3">
        <v>1798</v>
      </c>
      <c r="BS46" s="3">
        <v>3102</v>
      </c>
      <c r="BT46" s="3">
        <v>11759</v>
      </c>
      <c r="BU46" s="3">
        <v>558</v>
      </c>
      <c r="BV46" s="3">
        <v>1490</v>
      </c>
      <c r="BW46" s="3">
        <v>1001</v>
      </c>
      <c r="BX46" s="3">
        <v>843</v>
      </c>
      <c r="BY46" s="3">
        <v>1184</v>
      </c>
      <c r="BZ46" s="3">
        <v>1974</v>
      </c>
      <c r="CA46" s="3">
        <v>1325</v>
      </c>
      <c r="CB46" s="3">
        <v>307</v>
      </c>
      <c r="CC46" s="3">
        <v>652</v>
      </c>
      <c r="CD46" s="3">
        <v>1926</v>
      </c>
      <c r="CE46" s="3">
        <v>484</v>
      </c>
      <c r="CF46" s="3">
        <v>2302</v>
      </c>
      <c r="CG46" s="3">
        <v>1932</v>
      </c>
    </row>
    <row r="47" spans="1:85" x14ac:dyDescent="0.2">
      <c r="A47" s="1" t="s">
        <v>234</v>
      </c>
      <c r="B47" s="9">
        <v>1111133</v>
      </c>
      <c r="C47" s="9">
        <v>129</v>
      </c>
      <c r="D47" s="9">
        <v>321615</v>
      </c>
      <c r="E47" s="1" t="str">
        <f>HYPERLINK("http://www.genome.ad.jp/dbget-bin/www_bget?compound+C05442","C05442")</f>
        <v>C05442</v>
      </c>
      <c r="F47" s="1" t="str">
        <f>HYPERLINK("http://pubchem.ncbi.nlm.nih.gov/summary/summary.cgi?cid=5280794","5280794")</f>
        <v>5280794</v>
      </c>
      <c r="G47" s="5" t="s">
        <v>39</v>
      </c>
      <c r="H47" s="3">
        <v>324</v>
      </c>
      <c r="I47" s="3">
        <v>210</v>
      </c>
      <c r="J47" s="3">
        <v>219</v>
      </c>
      <c r="K47" s="3">
        <v>348</v>
      </c>
      <c r="L47" s="3">
        <v>260</v>
      </c>
      <c r="M47" s="3">
        <v>181</v>
      </c>
      <c r="N47" s="3">
        <v>233</v>
      </c>
      <c r="O47" s="3">
        <v>225</v>
      </c>
      <c r="P47" s="3">
        <v>227</v>
      </c>
      <c r="Q47" s="3">
        <v>314</v>
      </c>
      <c r="R47" s="3">
        <v>165</v>
      </c>
      <c r="S47" s="3">
        <v>199</v>
      </c>
      <c r="T47" s="3">
        <v>240</v>
      </c>
      <c r="U47" s="3">
        <v>82</v>
      </c>
      <c r="V47" s="3">
        <v>268</v>
      </c>
      <c r="W47" s="3">
        <v>139</v>
      </c>
      <c r="X47" s="3">
        <v>256</v>
      </c>
      <c r="Y47" s="3">
        <v>274</v>
      </c>
      <c r="Z47" s="3">
        <v>247</v>
      </c>
      <c r="AA47" s="3">
        <v>242</v>
      </c>
      <c r="AB47" s="3">
        <v>219</v>
      </c>
      <c r="AC47" s="3">
        <v>124</v>
      </c>
      <c r="AD47" s="3">
        <v>215</v>
      </c>
      <c r="AE47" s="3">
        <v>198</v>
      </c>
      <c r="AF47" s="3">
        <v>271</v>
      </c>
      <c r="AG47" s="3">
        <v>43</v>
      </c>
      <c r="AH47" s="3">
        <v>156</v>
      </c>
      <c r="AI47" s="3">
        <v>220</v>
      </c>
      <c r="AJ47" s="3">
        <v>185</v>
      </c>
      <c r="AK47" s="3">
        <v>155</v>
      </c>
      <c r="AL47" s="3">
        <v>200</v>
      </c>
      <c r="AM47" s="3">
        <v>256</v>
      </c>
      <c r="AN47" s="3">
        <v>173</v>
      </c>
      <c r="AO47" s="3">
        <v>137</v>
      </c>
      <c r="AP47" s="3">
        <v>294</v>
      </c>
      <c r="AQ47" s="3">
        <v>144</v>
      </c>
      <c r="AR47" s="3">
        <v>197</v>
      </c>
      <c r="AS47" s="3">
        <v>152</v>
      </c>
      <c r="AT47" s="3">
        <v>224</v>
      </c>
      <c r="AU47" s="3">
        <v>209</v>
      </c>
      <c r="AV47" s="3">
        <v>122</v>
      </c>
      <c r="AW47" s="3">
        <v>294</v>
      </c>
      <c r="AX47" s="3">
        <v>212</v>
      </c>
      <c r="AY47" s="3">
        <v>197</v>
      </c>
      <c r="AZ47" s="3">
        <v>285</v>
      </c>
      <c r="BA47" s="3">
        <v>171</v>
      </c>
      <c r="BB47" s="3">
        <v>219</v>
      </c>
      <c r="BC47" s="3">
        <v>194</v>
      </c>
      <c r="BD47" s="3">
        <v>258</v>
      </c>
      <c r="BE47" s="3">
        <v>264</v>
      </c>
      <c r="BF47" s="3">
        <v>209</v>
      </c>
      <c r="BG47" s="3">
        <v>189</v>
      </c>
      <c r="BH47" s="3">
        <v>210</v>
      </c>
      <c r="BI47" s="3">
        <v>210</v>
      </c>
      <c r="BJ47" s="3">
        <v>274</v>
      </c>
      <c r="BK47" s="3">
        <v>228</v>
      </c>
      <c r="BL47" s="3">
        <v>140</v>
      </c>
      <c r="BM47" s="3">
        <v>192</v>
      </c>
      <c r="BN47" s="3">
        <v>330</v>
      </c>
      <c r="BO47" s="3">
        <v>282</v>
      </c>
      <c r="BP47" s="3">
        <v>340</v>
      </c>
      <c r="BQ47" s="3">
        <v>289</v>
      </c>
      <c r="BR47" s="3">
        <v>189</v>
      </c>
      <c r="BS47" s="3">
        <v>224</v>
      </c>
      <c r="BT47" s="3">
        <v>270</v>
      </c>
      <c r="BU47" s="3">
        <v>333</v>
      </c>
      <c r="BV47" s="3">
        <v>255</v>
      </c>
      <c r="BW47" s="3">
        <v>187</v>
      </c>
      <c r="BX47" s="3">
        <v>165</v>
      </c>
      <c r="BY47" s="3">
        <v>190</v>
      </c>
      <c r="BZ47" s="3">
        <v>213</v>
      </c>
      <c r="CA47" s="3">
        <v>175</v>
      </c>
      <c r="CB47" s="3">
        <v>158</v>
      </c>
      <c r="CC47" s="3">
        <v>234</v>
      </c>
      <c r="CD47" s="3">
        <v>186</v>
      </c>
      <c r="CE47" s="3">
        <v>236</v>
      </c>
      <c r="CF47" s="3">
        <v>193</v>
      </c>
      <c r="CG47" s="3">
        <v>202</v>
      </c>
    </row>
    <row r="48" spans="1:85" x14ac:dyDescent="0.2">
      <c r="A48" s="1" t="s">
        <v>283</v>
      </c>
      <c r="B48" s="9">
        <v>787358</v>
      </c>
      <c r="C48" s="9">
        <v>117</v>
      </c>
      <c r="D48" s="9">
        <v>199195</v>
      </c>
      <c r="E48" s="1" t="str">
        <f>HYPERLINK("http://www.genome.ad.jp/dbget-bin/www_bget?compound+C01530","C01530")</f>
        <v>C01530</v>
      </c>
      <c r="F48" s="1" t="str">
        <f>HYPERLINK("http://pubchem.ncbi.nlm.nih.gov/summary/summary.cgi?cid=5281","5281")</f>
        <v>5281</v>
      </c>
      <c r="G48" s="5" t="s">
        <v>40</v>
      </c>
      <c r="H48" s="3">
        <v>316959</v>
      </c>
      <c r="I48" s="3">
        <v>334617</v>
      </c>
      <c r="J48" s="3">
        <v>422684</v>
      </c>
      <c r="K48" s="3">
        <v>395026</v>
      </c>
      <c r="L48" s="3">
        <v>250557</v>
      </c>
      <c r="M48" s="3">
        <v>423958</v>
      </c>
      <c r="N48" s="3">
        <v>250897</v>
      </c>
      <c r="O48" s="3">
        <v>137674</v>
      </c>
      <c r="P48" s="3">
        <v>96212</v>
      </c>
      <c r="Q48" s="3">
        <v>330990</v>
      </c>
      <c r="R48" s="3">
        <v>103869</v>
      </c>
      <c r="S48" s="3">
        <v>316554</v>
      </c>
      <c r="T48" s="3">
        <v>91094</v>
      </c>
      <c r="U48" s="3">
        <v>348121</v>
      </c>
      <c r="V48" s="3">
        <v>272257</v>
      </c>
      <c r="W48" s="3">
        <v>417355</v>
      </c>
      <c r="X48" s="3">
        <v>99286</v>
      </c>
      <c r="Y48" s="3">
        <v>238195</v>
      </c>
      <c r="Z48" s="3">
        <v>380450</v>
      </c>
      <c r="AA48" s="3">
        <v>113968</v>
      </c>
      <c r="AB48" s="3">
        <v>179706</v>
      </c>
      <c r="AC48" s="3">
        <v>161178</v>
      </c>
      <c r="AD48" s="3">
        <v>148464</v>
      </c>
      <c r="AE48" s="3">
        <v>127478</v>
      </c>
      <c r="AF48" s="3">
        <v>102006</v>
      </c>
      <c r="AG48" s="3">
        <v>127662</v>
      </c>
      <c r="AH48" s="3">
        <v>372891</v>
      </c>
      <c r="AI48" s="3">
        <v>315030</v>
      </c>
      <c r="AJ48" s="3">
        <v>117786</v>
      </c>
      <c r="AK48" s="3">
        <v>476666</v>
      </c>
      <c r="AL48" s="3">
        <v>142096</v>
      </c>
      <c r="AM48" s="3">
        <v>109907</v>
      </c>
      <c r="AN48" s="3">
        <v>114275</v>
      </c>
      <c r="AO48" s="3">
        <v>106434</v>
      </c>
      <c r="AP48" s="3">
        <v>461758</v>
      </c>
      <c r="AQ48" s="3">
        <v>359134</v>
      </c>
      <c r="AR48" s="3">
        <v>112874</v>
      </c>
      <c r="AS48" s="3">
        <v>252925</v>
      </c>
      <c r="AT48" s="3">
        <v>102431</v>
      </c>
      <c r="AU48" s="3">
        <v>226256</v>
      </c>
      <c r="AV48" s="3">
        <v>93836</v>
      </c>
      <c r="AW48" s="3">
        <v>302800</v>
      </c>
      <c r="AX48" s="3">
        <v>131480</v>
      </c>
      <c r="AY48" s="3">
        <v>88883</v>
      </c>
      <c r="AZ48" s="3">
        <v>347881</v>
      </c>
      <c r="BA48" s="3">
        <v>88675</v>
      </c>
      <c r="BB48" s="3">
        <v>87083</v>
      </c>
      <c r="BC48" s="3">
        <v>260595</v>
      </c>
      <c r="BD48" s="3">
        <v>107876</v>
      </c>
      <c r="BE48" s="3">
        <v>208374</v>
      </c>
      <c r="BF48" s="3">
        <v>91725</v>
      </c>
      <c r="BG48" s="3">
        <v>261166</v>
      </c>
      <c r="BH48" s="3">
        <v>84437</v>
      </c>
      <c r="BI48" s="3">
        <v>571060</v>
      </c>
      <c r="BJ48" s="3">
        <v>465327</v>
      </c>
      <c r="BK48" s="3">
        <v>130021</v>
      </c>
      <c r="BL48" s="3">
        <v>91521</v>
      </c>
      <c r="BM48" s="3">
        <v>148849</v>
      </c>
      <c r="BN48" s="3">
        <v>280197</v>
      </c>
      <c r="BO48" s="3">
        <v>108703</v>
      </c>
      <c r="BP48" s="3">
        <v>256763</v>
      </c>
      <c r="BQ48" s="3">
        <v>158228</v>
      </c>
      <c r="BR48" s="3">
        <v>154189</v>
      </c>
      <c r="BS48" s="3">
        <v>354225</v>
      </c>
      <c r="BT48" s="3">
        <v>314537</v>
      </c>
      <c r="BU48" s="3">
        <v>218011</v>
      </c>
      <c r="BV48" s="3">
        <v>449089</v>
      </c>
      <c r="BW48" s="3">
        <v>112984</v>
      </c>
      <c r="BX48" s="3">
        <v>120689</v>
      </c>
      <c r="BY48" s="3">
        <v>97803</v>
      </c>
      <c r="BZ48" s="3">
        <v>171138</v>
      </c>
      <c r="CA48" s="3">
        <v>126250</v>
      </c>
      <c r="CB48" s="3">
        <v>111757</v>
      </c>
      <c r="CC48" s="3">
        <v>118727</v>
      </c>
      <c r="CD48" s="3">
        <v>220452</v>
      </c>
      <c r="CE48" s="3">
        <v>348905</v>
      </c>
      <c r="CF48" s="3">
        <v>315683</v>
      </c>
      <c r="CG48" s="3">
        <v>201611</v>
      </c>
    </row>
    <row r="49" spans="1:85" x14ac:dyDescent="0.2">
      <c r="A49" s="1" t="s">
        <v>292</v>
      </c>
      <c r="B49" s="9">
        <v>792258</v>
      </c>
      <c r="C49" s="9">
        <v>144</v>
      </c>
      <c r="D49" s="9">
        <v>200990</v>
      </c>
      <c r="E49" s="1" t="str">
        <f>HYPERLINK("http://www.genome.ad.jp/dbget-bin/www_bget?compound+C00315","C00315")</f>
        <v>C00315</v>
      </c>
      <c r="F49" s="1" t="str">
        <f>HYPERLINK("http://pubchem.ncbi.nlm.nih.gov/summary/summary.cgi?cid=1102","1102")</f>
        <v>1102</v>
      </c>
      <c r="G49" s="5" t="s">
        <v>196</v>
      </c>
      <c r="H49" s="3">
        <v>782</v>
      </c>
      <c r="I49" s="3">
        <v>263</v>
      </c>
      <c r="J49" s="3">
        <v>231</v>
      </c>
      <c r="K49" s="3">
        <v>247</v>
      </c>
      <c r="L49" s="3">
        <v>282</v>
      </c>
      <c r="M49" s="3">
        <v>318</v>
      </c>
      <c r="N49" s="3">
        <v>229</v>
      </c>
      <c r="O49" s="3">
        <v>207</v>
      </c>
      <c r="P49" s="3">
        <v>145</v>
      </c>
      <c r="Q49" s="3">
        <v>261</v>
      </c>
      <c r="R49" s="3">
        <v>224</v>
      </c>
      <c r="S49" s="3">
        <v>108</v>
      </c>
      <c r="T49" s="3">
        <v>224</v>
      </c>
      <c r="U49" s="3">
        <v>301</v>
      </c>
      <c r="V49" s="3">
        <v>206</v>
      </c>
      <c r="W49" s="3">
        <v>274</v>
      </c>
      <c r="X49" s="3">
        <v>271</v>
      </c>
      <c r="Y49" s="3">
        <v>599</v>
      </c>
      <c r="Z49" s="3">
        <v>157</v>
      </c>
      <c r="AA49" s="3">
        <v>227</v>
      </c>
      <c r="AB49" s="3">
        <v>186</v>
      </c>
      <c r="AC49" s="3">
        <v>137</v>
      </c>
      <c r="AD49" s="3">
        <v>264</v>
      </c>
      <c r="AE49" s="3">
        <v>210</v>
      </c>
      <c r="AF49" s="3">
        <v>216</v>
      </c>
      <c r="AG49" s="3">
        <v>135</v>
      </c>
      <c r="AH49" s="3">
        <v>335</v>
      </c>
      <c r="AI49" s="3">
        <v>230</v>
      </c>
      <c r="AJ49" s="3">
        <v>285</v>
      </c>
      <c r="AK49" s="3">
        <v>186</v>
      </c>
      <c r="AL49" s="3">
        <v>253</v>
      </c>
      <c r="AM49" s="3">
        <v>165</v>
      </c>
      <c r="AN49" s="3">
        <v>185</v>
      </c>
      <c r="AO49" s="3">
        <v>233</v>
      </c>
      <c r="AP49" s="3">
        <v>139</v>
      </c>
      <c r="AQ49" s="3">
        <v>374</v>
      </c>
      <c r="AR49" s="3">
        <v>219</v>
      </c>
      <c r="AS49" s="3">
        <v>433</v>
      </c>
      <c r="AT49" s="3">
        <v>178</v>
      </c>
      <c r="AU49" s="3">
        <v>130</v>
      </c>
      <c r="AV49" s="3">
        <v>111</v>
      </c>
      <c r="AW49" s="3">
        <v>223</v>
      </c>
      <c r="AX49" s="3">
        <v>153</v>
      </c>
      <c r="AY49" s="3">
        <v>115</v>
      </c>
      <c r="AZ49" s="3">
        <v>232</v>
      </c>
      <c r="BA49" s="3">
        <v>202</v>
      </c>
      <c r="BB49" s="3">
        <v>181</v>
      </c>
      <c r="BC49" s="3">
        <v>221</v>
      </c>
      <c r="BD49" s="3">
        <v>102</v>
      </c>
      <c r="BE49" s="3">
        <v>209</v>
      </c>
      <c r="BF49" s="3">
        <v>139</v>
      </c>
      <c r="BG49" s="3">
        <v>163</v>
      </c>
      <c r="BH49" s="3">
        <v>278</v>
      </c>
      <c r="BI49" s="3">
        <v>174</v>
      </c>
      <c r="BJ49" s="3">
        <v>244</v>
      </c>
      <c r="BK49" s="3">
        <v>173</v>
      </c>
      <c r="BL49" s="3">
        <v>98</v>
      </c>
      <c r="BM49" s="3">
        <v>137</v>
      </c>
      <c r="BN49" s="3">
        <v>449</v>
      </c>
      <c r="BO49" s="3">
        <v>212</v>
      </c>
      <c r="BP49" s="3">
        <v>523</v>
      </c>
      <c r="BQ49" s="3">
        <v>180</v>
      </c>
      <c r="BR49" s="3">
        <v>213</v>
      </c>
      <c r="BS49" s="3">
        <v>148</v>
      </c>
      <c r="BT49" s="3">
        <v>194</v>
      </c>
      <c r="BU49" s="3">
        <v>241</v>
      </c>
      <c r="BV49" s="3">
        <v>168</v>
      </c>
      <c r="BW49" s="3">
        <v>138</v>
      </c>
      <c r="BX49" s="3">
        <v>120</v>
      </c>
      <c r="BY49" s="3">
        <v>134</v>
      </c>
      <c r="BZ49" s="3">
        <v>117</v>
      </c>
      <c r="CA49" s="3">
        <v>112</v>
      </c>
      <c r="CB49" s="3">
        <v>98</v>
      </c>
      <c r="CC49" s="3">
        <v>183</v>
      </c>
      <c r="CD49" s="3">
        <v>130</v>
      </c>
      <c r="CE49" s="3">
        <v>356</v>
      </c>
      <c r="CF49" s="3">
        <v>108</v>
      </c>
      <c r="CG49" s="3">
        <v>175</v>
      </c>
    </row>
    <row r="50" spans="1:85" x14ac:dyDescent="0.2">
      <c r="A50" s="1" t="s">
        <v>281</v>
      </c>
      <c r="B50" s="9">
        <v>667682</v>
      </c>
      <c r="C50" s="9">
        <v>319</v>
      </c>
      <c r="D50" s="9">
        <v>204185</v>
      </c>
      <c r="E50" s="1" t="str">
        <f>HYPERLINK("http://www.genome.ad.jp/dbget-bin/www_bget?compound+C00794","C00794")</f>
        <v>C00794</v>
      </c>
      <c r="F50" s="1" t="str">
        <f>HYPERLINK("http://pubchem.ncbi.nlm.nih.gov/summary/summary.cgi?cid=5780","5780")</f>
        <v>5780</v>
      </c>
      <c r="G50" s="5" t="s">
        <v>41</v>
      </c>
      <c r="H50" s="3">
        <v>514</v>
      </c>
      <c r="I50" s="3">
        <v>40</v>
      </c>
      <c r="J50" s="3">
        <v>535</v>
      </c>
      <c r="K50" s="3">
        <v>192</v>
      </c>
      <c r="L50" s="3">
        <v>961</v>
      </c>
      <c r="M50" s="3">
        <v>592</v>
      </c>
      <c r="N50" s="3">
        <v>146</v>
      </c>
      <c r="O50" s="3">
        <v>114</v>
      </c>
      <c r="P50" s="3">
        <v>908</v>
      </c>
      <c r="Q50" s="3">
        <v>448</v>
      </c>
      <c r="R50" s="3">
        <v>915</v>
      </c>
      <c r="S50" s="3">
        <v>56</v>
      </c>
      <c r="T50" s="3">
        <v>34</v>
      </c>
      <c r="U50" s="3">
        <v>634</v>
      </c>
      <c r="V50" s="3">
        <v>352</v>
      </c>
      <c r="W50" s="3">
        <v>55</v>
      </c>
      <c r="X50" s="3">
        <v>287</v>
      </c>
      <c r="Y50" s="3">
        <v>506</v>
      </c>
      <c r="Z50" s="3">
        <v>123</v>
      </c>
      <c r="AA50" s="3">
        <v>391</v>
      </c>
      <c r="AB50" s="3">
        <v>69</v>
      </c>
      <c r="AC50" s="3">
        <v>57</v>
      </c>
      <c r="AD50" s="3">
        <v>311</v>
      </c>
      <c r="AE50" s="3">
        <v>268</v>
      </c>
      <c r="AF50" s="3">
        <v>310</v>
      </c>
      <c r="AG50" s="3">
        <v>425</v>
      </c>
      <c r="AH50" s="3">
        <v>36</v>
      </c>
      <c r="AI50" s="3">
        <v>56</v>
      </c>
      <c r="AJ50" s="3">
        <v>228</v>
      </c>
      <c r="AK50" s="3">
        <v>18187</v>
      </c>
      <c r="AL50" s="3">
        <v>561</v>
      </c>
      <c r="AM50" s="3">
        <v>1175</v>
      </c>
      <c r="AN50" s="3">
        <v>535</v>
      </c>
      <c r="AO50" s="3">
        <v>458</v>
      </c>
      <c r="AP50" s="3">
        <v>783</v>
      </c>
      <c r="AQ50" s="3">
        <v>377</v>
      </c>
      <c r="AR50" s="3">
        <v>214</v>
      </c>
      <c r="AS50" s="3">
        <v>534</v>
      </c>
      <c r="AT50" s="3">
        <v>119</v>
      </c>
      <c r="AU50" s="3">
        <v>984</v>
      </c>
      <c r="AV50" s="3">
        <v>194</v>
      </c>
      <c r="AW50" s="3">
        <v>178</v>
      </c>
      <c r="AX50" s="3">
        <v>628</v>
      </c>
      <c r="AY50" s="3">
        <v>396</v>
      </c>
      <c r="AZ50" s="3">
        <v>290</v>
      </c>
      <c r="BA50" s="3">
        <v>175</v>
      </c>
      <c r="BB50" s="3">
        <v>376</v>
      </c>
      <c r="BC50" s="3">
        <v>159</v>
      </c>
      <c r="BD50" s="3">
        <v>138</v>
      </c>
      <c r="BE50" s="3">
        <v>984</v>
      </c>
      <c r="BF50" s="3">
        <v>150</v>
      </c>
      <c r="BG50" s="3">
        <v>989</v>
      </c>
      <c r="BH50" s="3">
        <v>387</v>
      </c>
      <c r="BI50" s="3">
        <v>275</v>
      </c>
      <c r="BJ50" s="3">
        <v>587</v>
      </c>
      <c r="BK50" s="3">
        <v>555</v>
      </c>
      <c r="BL50" s="3">
        <v>148</v>
      </c>
      <c r="BM50" s="3">
        <v>35</v>
      </c>
      <c r="BN50" s="3">
        <v>6529</v>
      </c>
      <c r="BO50" s="3">
        <v>92</v>
      </c>
      <c r="BP50" s="3">
        <v>67</v>
      </c>
      <c r="BQ50" s="3">
        <v>783</v>
      </c>
      <c r="BR50" s="3">
        <v>156</v>
      </c>
      <c r="BS50" s="3">
        <v>434</v>
      </c>
      <c r="BT50" s="3">
        <v>1310</v>
      </c>
      <c r="BU50" s="3">
        <v>845</v>
      </c>
      <c r="BV50" s="3">
        <v>220</v>
      </c>
      <c r="BW50" s="3">
        <v>34</v>
      </c>
      <c r="BX50" s="3">
        <v>770</v>
      </c>
      <c r="BY50" s="3">
        <v>946</v>
      </c>
      <c r="BZ50" s="3">
        <v>40</v>
      </c>
      <c r="CA50" s="3">
        <v>378</v>
      </c>
      <c r="CB50" s="3">
        <v>93</v>
      </c>
      <c r="CC50" s="3">
        <v>632</v>
      </c>
      <c r="CD50" s="3">
        <v>157</v>
      </c>
      <c r="CE50" s="3">
        <v>377</v>
      </c>
      <c r="CF50" s="3">
        <v>1183</v>
      </c>
      <c r="CG50" s="3">
        <v>638</v>
      </c>
    </row>
    <row r="51" spans="1:85" x14ac:dyDescent="0.2">
      <c r="A51" s="1" t="s">
        <v>257</v>
      </c>
      <c r="B51" s="9">
        <v>610984</v>
      </c>
      <c r="C51" s="9">
        <v>204</v>
      </c>
      <c r="D51" s="9">
        <v>199162</v>
      </c>
      <c r="E51" s="1" t="str">
        <f>HYPERLINK("http://www.genome.ad.jp/dbget-bin/www_bget?compound+C00493","C00493")</f>
        <v>C00493</v>
      </c>
      <c r="F51" s="1" t="str">
        <f>HYPERLINK("http://pubchem.ncbi.nlm.nih.gov/summary/summary.cgi?cid=8742","8742")</f>
        <v>8742</v>
      </c>
      <c r="G51" s="5" t="s">
        <v>42</v>
      </c>
      <c r="H51" s="3">
        <v>214</v>
      </c>
      <c r="I51" s="3">
        <v>675</v>
      </c>
      <c r="J51" s="3">
        <v>273</v>
      </c>
      <c r="K51" s="3">
        <v>361</v>
      </c>
      <c r="L51" s="3">
        <v>1006</v>
      </c>
      <c r="M51" s="3">
        <v>289</v>
      </c>
      <c r="N51" s="3">
        <v>216</v>
      </c>
      <c r="O51" s="3">
        <v>152</v>
      </c>
      <c r="P51" s="3">
        <v>192</v>
      </c>
      <c r="Q51" s="3">
        <v>243</v>
      </c>
      <c r="R51" s="3">
        <v>198</v>
      </c>
      <c r="S51" s="3">
        <v>242</v>
      </c>
      <c r="T51" s="3">
        <v>191</v>
      </c>
      <c r="U51" s="3">
        <v>279</v>
      </c>
      <c r="V51" s="3">
        <v>361</v>
      </c>
      <c r="W51" s="3">
        <v>241</v>
      </c>
      <c r="X51" s="3">
        <v>173</v>
      </c>
      <c r="Y51" s="3">
        <v>238</v>
      </c>
      <c r="Z51" s="3">
        <v>278</v>
      </c>
      <c r="AA51" s="3">
        <v>172</v>
      </c>
      <c r="AB51" s="3">
        <v>220</v>
      </c>
      <c r="AC51" s="3">
        <v>153</v>
      </c>
      <c r="AD51" s="3">
        <v>167</v>
      </c>
      <c r="AE51" s="3">
        <v>175</v>
      </c>
      <c r="AF51" s="3">
        <v>224</v>
      </c>
      <c r="AG51" s="3">
        <v>376</v>
      </c>
      <c r="AH51" s="3">
        <v>231</v>
      </c>
      <c r="AI51" s="3">
        <v>392</v>
      </c>
      <c r="AJ51" s="3">
        <v>161</v>
      </c>
      <c r="AK51" s="3">
        <v>453</v>
      </c>
      <c r="AL51" s="3">
        <v>163</v>
      </c>
      <c r="AM51" s="3">
        <v>184</v>
      </c>
      <c r="AN51" s="3">
        <v>196</v>
      </c>
      <c r="AO51" s="3">
        <v>252</v>
      </c>
      <c r="AP51" s="3">
        <v>341</v>
      </c>
      <c r="AQ51" s="3">
        <v>191</v>
      </c>
      <c r="AR51" s="3">
        <v>146</v>
      </c>
      <c r="AS51" s="3">
        <v>330</v>
      </c>
      <c r="AT51" s="3">
        <v>222</v>
      </c>
      <c r="AU51" s="3">
        <v>210</v>
      </c>
      <c r="AV51" s="3">
        <v>161</v>
      </c>
      <c r="AW51" s="3">
        <v>278</v>
      </c>
      <c r="AX51" s="3">
        <v>1195</v>
      </c>
      <c r="AY51" s="3">
        <v>175</v>
      </c>
      <c r="AZ51" s="3">
        <v>311</v>
      </c>
      <c r="BA51" s="3">
        <v>502</v>
      </c>
      <c r="BB51" s="3">
        <v>274</v>
      </c>
      <c r="BC51" s="3">
        <v>235</v>
      </c>
      <c r="BD51" s="3">
        <v>172</v>
      </c>
      <c r="BE51" s="3">
        <v>156</v>
      </c>
      <c r="BF51" s="3">
        <v>139</v>
      </c>
      <c r="BG51" s="3">
        <v>271</v>
      </c>
      <c r="BH51" s="3">
        <v>406</v>
      </c>
      <c r="BI51" s="3">
        <v>449</v>
      </c>
      <c r="BJ51" s="3">
        <v>192</v>
      </c>
      <c r="BK51" s="3">
        <v>187</v>
      </c>
      <c r="BL51" s="3">
        <v>273</v>
      </c>
      <c r="BM51" s="3">
        <v>719</v>
      </c>
      <c r="BN51" s="3">
        <v>193</v>
      </c>
      <c r="BO51" s="3">
        <v>133</v>
      </c>
      <c r="BP51" s="3">
        <v>234</v>
      </c>
      <c r="BQ51" s="3">
        <v>168</v>
      </c>
      <c r="BR51" s="3">
        <v>201</v>
      </c>
      <c r="BS51" s="3">
        <v>639</v>
      </c>
      <c r="BT51" s="3">
        <v>363</v>
      </c>
      <c r="BU51" s="3">
        <v>246</v>
      </c>
      <c r="BV51" s="3">
        <v>330</v>
      </c>
      <c r="BW51" s="3">
        <v>387</v>
      </c>
      <c r="BX51" s="3">
        <v>187</v>
      </c>
      <c r="BY51" s="3">
        <v>252</v>
      </c>
      <c r="BZ51" s="3">
        <v>189</v>
      </c>
      <c r="CA51" s="3">
        <v>452</v>
      </c>
      <c r="CB51" s="3">
        <v>179</v>
      </c>
      <c r="CC51" s="3">
        <v>223</v>
      </c>
      <c r="CD51" s="3">
        <v>310</v>
      </c>
      <c r="CE51" s="3">
        <v>716</v>
      </c>
      <c r="CF51" s="3">
        <v>211</v>
      </c>
      <c r="CG51" s="3">
        <v>256</v>
      </c>
    </row>
    <row r="52" spans="1:85" x14ac:dyDescent="0.2">
      <c r="A52" s="1" t="s">
        <v>220</v>
      </c>
      <c r="B52" s="9">
        <v>396734</v>
      </c>
      <c r="C52" s="9">
        <v>204</v>
      </c>
      <c r="D52" s="9">
        <v>486007</v>
      </c>
      <c r="E52" s="1" t="s">
        <v>225</v>
      </c>
      <c r="F52" s="9">
        <v>5951</v>
      </c>
      <c r="G52" s="5" t="s">
        <v>43</v>
      </c>
      <c r="H52" s="3">
        <v>76959</v>
      </c>
      <c r="I52" s="3">
        <v>94282</v>
      </c>
      <c r="J52" s="3">
        <v>31243</v>
      </c>
      <c r="K52" s="3">
        <v>32183</v>
      </c>
      <c r="L52" s="3">
        <v>88543</v>
      </c>
      <c r="M52" s="3">
        <v>77280</v>
      </c>
      <c r="N52" s="3">
        <v>17643</v>
      </c>
      <c r="O52" s="3">
        <v>40057</v>
      </c>
      <c r="P52" s="3">
        <v>19817</v>
      </c>
      <c r="Q52" s="3">
        <v>32863</v>
      </c>
      <c r="R52" s="3">
        <v>20225</v>
      </c>
      <c r="S52" s="3">
        <v>24276</v>
      </c>
      <c r="T52" s="3">
        <v>22773</v>
      </c>
      <c r="U52" s="3">
        <v>58980</v>
      </c>
      <c r="V52" s="3">
        <v>43221</v>
      </c>
      <c r="W52" s="3">
        <v>27992</v>
      </c>
      <c r="X52" s="3">
        <v>24410</v>
      </c>
      <c r="Y52" s="3">
        <v>57259</v>
      </c>
      <c r="Z52" s="3">
        <v>93405</v>
      </c>
      <c r="AA52" s="3">
        <v>37658</v>
      </c>
      <c r="AB52" s="3">
        <v>19097</v>
      </c>
      <c r="AC52" s="3">
        <v>48215</v>
      </c>
      <c r="AD52" s="3">
        <v>110526</v>
      </c>
      <c r="AE52" s="3">
        <v>56644</v>
      </c>
      <c r="AF52" s="3">
        <v>41860</v>
      </c>
      <c r="AG52" s="3">
        <v>43552</v>
      </c>
      <c r="AH52" s="3">
        <v>71664</v>
      </c>
      <c r="AI52" s="3">
        <v>39980</v>
      </c>
      <c r="AJ52" s="3">
        <v>44717</v>
      </c>
      <c r="AK52" s="3">
        <v>30067</v>
      </c>
      <c r="AL52" s="3">
        <v>28142</v>
      </c>
      <c r="AM52" s="3">
        <v>24485</v>
      </c>
      <c r="AN52" s="3">
        <v>28729</v>
      </c>
      <c r="AO52" s="3">
        <v>63047</v>
      </c>
      <c r="AP52" s="3">
        <v>96655</v>
      </c>
      <c r="AQ52" s="3">
        <v>36429</v>
      </c>
      <c r="AR52" s="3">
        <v>43588</v>
      </c>
      <c r="AS52" s="3">
        <v>35614</v>
      </c>
      <c r="AT52" s="3">
        <v>28305</v>
      </c>
      <c r="AU52" s="3">
        <v>46802</v>
      </c>
      <c r="AV52" s="3">
        <v>20794</v>
      </c>
      <c r="AW52" s="3">
        <v>64073</v>
      </c>
      <c r="AX52" s="3">
        <v>83939</v>
      </c>
      <c r="AY52" s="3">
        <v>27288</v>
      </c>
      <c r="AZ52" s="3">
        <v>46667</v>
      </c>
      <c r="BA52" s="3">
        <v>33343</v>
      </c>
      <c r="BB52" s="3">
        <v>48619</v>
      </c>
      <c r="BC52" s="3">
        <v>36025</v>
      </c>
      <c r="BD52" s="3">
        <v>30301</v>
      </c>
      <c r="BE52" s="3">
        <v>36983</v>
      </c>
      <c r="BF52" s="3">
        <v>13613</v>
      </c>
      <c r="BG52" s="3">
        <v>55981</v>
      </c>
      <c r="BH52" s="3">
        <v>29863</v>
      </c>
      <c r="BI52" s="3">
        <v>25375</v>
      </c>
      <c r="BJ52" s="3">
        <v>35271</v>
      </c>
      <c r="BK52" s="3">
        <v>60928</v>
      </c>
      <c r="BL52" s="3">
        <v>14187</v>
      </c>
      <c r="BM52" s="3">
        <v>76557</v>
      </c>
      <c r="BN52" s="3">
        <v>53450</v>
      </c>
      <c r="BO52" s="3">
        <v>13715</v>
      </c>
      <c r="BP52" s="3">
        <v>51134</v>
      </c>
      <c r="BQ52" s="3">
        <v>70856</v>
      </c>
      <c r="BR52" s="3">
        <v>122799</v>
      </c>
      <c r="BS52" s="3">
        <v>75840</v>
      </c>
      <c r="BT52" s="3">
        <v>45565</v>
      </c>
      <c r="BU52" s="3">
        <v>58582</v>
      </c>
      <c r="BV52" s="3">
        <v>43341</v>
      </c>
      <c r="BW52" s="3">
        <v>79679</v>
      </c>
      <c r="BX52" s="3">
        <v>45049</v>
      </c>
      <c r="BY52" s="3">
        <v>34870</v>
      </c>
      <c r="BZ52" s="3">
        <v>61081</v>
      </c>
      <c r="CA52" s="3">
        <v>53597</v>
      </c>
      <c r="CB52" s="3">
        <v>39750</v>
      </c>
      <c r="CC52" s="3">
        <v>43696</v>
      </c>
      <c r="CD52" s="3">
        <v>75736</v>
      </c>
      <c r="CE52" s="3">
        <v>73632</v>
      </c>
      <c r="CF52" s="3">
        <v>38537</v>
      </c>
      <c r="CG52" s="3">
        <v>29128</v>
      </c>
    </row>
    <row r="53" spans="1:85" x14ac:dyDescent="0.2">
      <c r="A53" s="1" t="s">
        <v>263</v>
      </c>
      <c r="B53" s="9">
        <v>406706</v>
      </c>
      <c r="C53" s="9">
        <v>193</v>
      </c>
      <c r="D53" s="9">
        <v>228532</v>
      </c>
      <c r="E53" s="1" t="str">
        <f>HYPERLINK("http://www.genome.ad.jp/dbget-bin/www_bget?compound+C06202","C06202")</f>
        <v>C06202</v>
      </c>
      <c r="F53" s="1" t="str">
        <f>HYPERLINK("http://pubchem.ncbi.nlm.nih.gov/summary/summary.cgi?cid=6998","6998")</f>
        <v>6998</v>
      </c>
      <c r="G53" s="5" t="s">
        <v>44</v>
      </c>
      <c r="H53" s="3">
        <v>621</v>
      </c>
      <c r="I53" s="3">
        <v>1160</v>
      </c>
      <c r="J53" s="3">
        <v>1235</v>
      </c>
      <c r="K53" s="3">
        <v>1478</v>
      </c>
      <c r="L53" s="3">
        <v>676</v>
      </c>
      <c r="M53" s="3">
        <v>1091</v>
      </c>
      <c r="N53" s="3">
        <v>732</v>
      </c>
      <c r="O53" s="3">
        <v>246</v>
      </c>
      <c r="P53" s="3">
        <v>520</v>
      </c>
      <c r="Q53" s="3">
        <v>542</v>
      </c>
      <c r="R53" s="3">
        <v>271</v>
      </c>
      <c r="S53" s="3">
        <v>1420</v>
      </c>
      <c r="T53" s="3">
        <v>380</v>
      </c>
      <c r="U53" s="3">
        <v>587</v>
      </c>
      <c r="V53" s="3">
        <v>686</v>
      </c>
      <c r="W53" s="3">
        <v>1019</v>
      </c>
      <c r="X53" s="3">
        <v>474</v>
      </c>
      <c r="Y53" s="3">
        <v>1264</v>
      </c>
      <c r="Z53" s="3">
        <v>483</v>
      </c>
      <c r="AA53" s="3">
        <v>326</v>
      </c>
      <c r="AB53" s="3">
        <v>644</v>
      </c>
      <c r="AC53" s="3">
        <v>398</v>
      </c>
      <c r="AD53" s="3">
        <v>611</v>
      </c>
      <c r="AE53" s="3">
        <v>540</v>
      </c>
      <c r="AF53" s="3">
        <v>476</v>
      </c>
      <c r="AG53" s="3">
        <v>687</v>
      </c>
      <c r="AH53" s="3">
        <v>1349</v>
      </c>
      <c r="AI53" s="3">
        <v>1427</v>
      </c>
      <c r="AJ53" s="3">
        <v>262</v>
      </c>
      <c r="AK53" s="3">
        <v>1291</v>
      </c>
      <c r="AL53" s="3">
        <v>249</v>
      </c>
      <c r="AM53" s="3">
        <v>337</v>
      </c>
      <c r="AN53" s="3">
        <v>477</v>
      </c>
      <c r="AO53" s="3">
        <v>433</v>
      </c>
      <c r="AP53" s="3">
        <v>1741</v>
      </c>
      <c r="AQ53" s="3">
        <v>949</v>
      </c>
      <c r="AR53" s="3">
        <v>492</v>
      </c>
      <c r="AS53" s="3">
        <v>611</v>
      </c>
      <c r="AT53" s="3">
        <v>423</v>
      </c>
      <c r="AU53" s="3">
        <v>1853</v>
      </c>
      <c r="AV53" s="3">
        <v>575</v>
      </c>
      <c r="AW53" s="3">
        <v>512</v>
      </c>
      <c r="AX53" s="3">
        <v>594</v>
      </c>
      <c r="AY53" s="3">
        <v>538</v>
      </c>
      <c r="AZ53" s="3">
        <v>431</v>
      </c>
      <c r="BA53" s="3">
        <v>320</v>
      </c>
      <c r="BB53" s="3">
        <v>590</v>
      </c>
      <c r="BC53" s="3">
        <v>647</v>
      </c>
      <c r="BD53" s="3">
        <v>560</v>
      </c>
      <c r="BE53" s="3">
        <v>583</v>
      </c>
      <c r="BF53" s="3">
        <v>437</v>
      </c>
      <c r="BG53" s="3">
        <v>1240</v>
      </c>
      <c r="BH53" s="3">
        <v>659</v>
      </c>
      <c r="BI53" s="3">
        <v>1105</v>
      </c>
      <c r="BJ53" s="3">
        <v>1303</v>
      </c>
      <c r="BK53" s="3">
        <v>338</v>
      </c>
      <c r="BL53" s="3">
        <v>314</v>
      </c>
      <c r="BM53" s="3">
        <v>539</v>
      </c>
      <c r="BN53" s="3">
        <v>723</v>
      </c>
      <c r="BO53" s="3">
        <v>465</v>
      </c>
      <c r="BP53" s="3">
        <v>602</v>
      </c>
      <c r="BQ53" s="3">
        <v>651</v>
      </c>
      <c r="BR53" s="3">
        <v>412</v>
      </c>
      <c r="BS53" s="3">
        <v>1501</v>
      </c>
      <c r="BT53" s="3">
        <v>687</v>
      </c>
      <c r="BU53" s="3">
        <v>651</v>
      </c>
      <c r="BV53" s="3">
        <v>557</v>
      </c>
      <c r="BW53" s="3">
        <v>289</v>
      </c>
      <c r="BX53" s="3">
        <v>555</v>
      </c>
      <c r="BY53" s="3">
        <v>291</v>
      </c>
      <c r="BZ53" s="3">
        <v>385</v>
      </c>
      <c r="CA53" s="3">
        <v>306</v>
      </c>
      <c r="CB53" s="3">
        <v>344</v>
      </c>
      <c r="CC53" s="3">
        <v>573</v>
      </c>
      <c r="CD53" s="3">
        <v>1690</v>
      </c>
      <c r="CE53" s="3">
        <v>838</v>
      </c>
      <c r="CF53" s="3">
        <v>1611</v>
      </c>
      <c r="CG53" s="3">
        <v>1430</v>
      </c>
    </row>
    <row r="54" spans="1:85" x14ac:dyDescent="0.2">
      <c r="A54" s="1" t="s">
        <v>282</v>
      </c>
      <c r="B54" s="9">
        <v>553411</v>
      </c>
      <c r="C54" s="9">
        <v>307</v>
      </c>
      <c r="D54" s="9">
        <v>204210</v>
      </c>
      <c r="E54" s="1" t="str">
        <f>HYPERLINK("http://www.genome.ad.jp/dbget-bin/www_bget?compound+C00121","C00121")</f>
        <v>C00121</v>
      </c>
      <c r="F54" s="1" t="str">
        <f>HYPERLINK("http://pubchem.ncbi.nlm.nih.gov/summary/summary.cgi?cid=5779","5779")</f>
        <v>5779</v>
      </c>
      <c r="G54" s="5" t="s">
        <v>45</v>
      </c>
      <c r="H54" s="3">
        <v>1550</v>
      </c>
      <c r="I54" s="3">
        <v>1099</v>
      </c>
      <c r="J54" s="3">
        <v>194</v>
      </c>
      <c r="K54" s="3">
        <v>2440</v>
      </c>
      <c r="L54" s="3">
        <v>1264</v>
      </c>
      <c r="M54" s="3">
        <v>687</v>
      </c>
      <c r="N54" s="3">
        <v>418</v>
      </c>
      <c r="O54" s="3">
        <v>895</v>
      </c>
      <c r="P54" s="3">
        <v>494</v>
      </c>
      <c r="Q54" s="3">
        <v>808</v>
      </c>
      <c r="R54" s="3">
        <v>199</v>
      </c>
      <c r="S54" s="3">
        <v>792</v>
      </c>
      <c r="T54" s="3">
        <v>557</v>
      </c>
      <c r="U54" s="3">
        <v>1199</v>
      </c>
      <c r="V54" s="3">
        <v>549</v>
      </c>
      <c r="W54" s="3">
        <v>852</v>
      </c>
      <c r="X54" s="3">
        <v>356</v>
      </c>
      <c r="Y54" s="3">
        <v>1274</v>
      </c>
      <c r="Z54" s="3">
        <v>615</v>
      </c>
      <c r="AA54" s="3">
        <v>359</v>
      </c>
      <c r="AB54" s="3">
        <v>878</v>
      </c>
      <c r="AC54" s="3">
        <v>422</v>
      </c>
      <c r="AD54" s="3">
        <v>384</v>
      </c>
      <c r="AE54" s="3">
        <v>142</v>
      </c>
      <c r="AF54" s="3">
        <v>177</v>
      </c>
      <c r="AG54" s="3">
        <v>722</v>
      </c>
      <c r="AH54" s="3">
        <v>611</v>
      </c>
      <c r="AI54" s="3">
        <v>345</v>
      </c>
      <c r="AJ54" s="3">
        <v>412</v>
      </c>
      <c r="AK54" s="3">
        <v>135</v>
      </c>
      <c r="AL54" s="3">
        <v>483</v>
      </c>
      <c r="AM54" s="3">
        <v>370</v>
      </c>
      <c r="AN54" s="3">
        <v>468</v>
      </c>
      <c r="AO54" s="3">
        <v>405</v>
      </c>
      <c r="AP54" s="3">
        <v>554</v>
      </c>
      <c r="AQ54" s="3">
        <v>269</v>
      </c>
      <c r="AR54" s="3">
        <v>341</v>
      </c>
      <c r="AS54" s="3">
        <v>399</v>
      </c>
      <c r="AT54" s="3">
        <v>874</v>
      </c>
      <c r="AU54" s="3">
        <v>1644</v>
      </c>
      <c r="AV54" s="3">
        <v>159</v>
      </c>
      <c r="AW54" s="3">
        <v>391</v>
      </c>
      <c r="AX54" s="3">
        <v>1644</v>
      </c>
      <c r="AY54" s="3">
        <v>941</v>
      </c>
      <c r="AZ54" s="3">
        <v>773</v>
      </c>
      <c r="BA54" s="3">
        <v>530</v>
      </c>
      <c r="BB54" s="3">
        <v>1183</v>
      </c>
      <c r="BC54" s="3">
        <v>315</v>
      </c>
      <c r="BD54" s="3">
        <v>586</v>
      </c>
      <c r="BE54" s="3">
        <v>543</v>
      </c>
      <c r="BF54" s="3">
        <v>240</v>
      </c>
      <c r="BG54" s="3">
        <v>291</v>
      </c>
      <c r="BH54" s="3">
        <v>715</v>
      </c>
      <c r="BI54" s="3">
        <v>1103</v>
      </c>
      <c r="BJ54" s="3">
        <v>1006</v>
      </c>
      <c r="BK54" s="3">
        <v>731</v>
      </c>
      <c r="BL54" s="3">
        <v>359</v>
      </c>
      <c r="BM54" s="3">
        <v>344</v>
      </c>
      <c r="BN54" s="3">
        <v>711</v>
      </c>
      <c r="BO54" s="3">
        <v>274</v>
      </c>
      <c r="BP54" s="3">
        <v>1454</v>
      </c>
      <c r="BQ54" s="3">
        <v>233</v>
      </c>
      <c r="BR54" s="3">
        <v>310</v>
      </c>
      <c r="BS54" s="3">
        <v>609</v>
      </c>
      <c r="BT54" s="3">
        <v>497</v>
      </c>
      <c r="BU54" s="3">
        <v>1098</v>
      </c>
      <c r="BV54" s="3">
        <v>345</v>
      </c>
      <c r="BW54" s="3">
        <v>771</v>
      </c>
      <c r="BX54" s="3">
        <v>174</v>
      </c>
      <c r="BY54" s="3">
        <v>641</v>
      </c>
      <c r="BZ54" s="3">
        <v>510</v>
      </c>
      <c r="CA54" s="3">
        <v>815</v>
      </c>
      <c r="CB54" s="3">
        <v>508</v>
      </c>
      <c r="CC54" s="3">
        <v>1187</v>
      </c>
      <c r="CD54" s="3">
        <v>272</v>
      </c>
      <c r="CE54" s="3">
        <v>1016</v>
      </c>
      <c r="CF54" s="3">
        <v>297</v>
      </c>
      <c r="CG54" s="3">
        <v>223</v>
      </c>
    </row>
    <row r="55" spans="1:85" x14ac:dyDescent="0.2">
      <c r="A55" s="1" t="s">
        <v>232</v>
      </c>
      <c r="B55" s="9">
        <v>598019</v>
      </c>
      <c r="C55" s="9">
        <v>292</v>
      </c>
      <c r="D55" s="9">
        <v>199341</v>
      </c>
      <c r="E55" s="1" t="str">
        <f>HYPERLINK("http://www.genome.ad.jp/dbget-bin/www_bget?compound+C01685","C01685")</f>
        <v>C01685</v>
      </c>
      <c r="F55" s="1" t="str">
        <f>HYPERLINK("http://pubchem.ncbi.nlm.nih.gov/summary/summary.cgi?cid=5460677","5460677")</f>
        <v>5460677</v>
      </c>
      <c r="G55" s="5" t="s">
        <v>46</v>
      </c>
      <c r="H55" s="3">
        <v>238</v>
      </c>
      <c r="I55" s="3">
        <v>264</v>
      </c>
      <c r="J55" s="3">
        <v>312</v>
      </c>
      <c r="K55" s="3">
        <v>195</v>
      </c>
      <c r="L55" s="3">
        <v>209</v>
      </c>
      <c r="M55" s="3">
        <v>280</v>
      </c>
      <c r="N55" s="3">
        <v>135</v>
      </c>
      <c r="O55" s="3">
        <v>131</v>
      </c>
      <c r="P55" s="3">
        <v>171</v>
      </c>
      <c r="Q55" s="3">
        <v>296</v>
      </c>
      <c r="R55" s="3">
        <v>268</v>
      </c>
      <c r="S55" s="3">
        <v>164</v>
      </c>
      <c r="T55" s="3">
        <v>315</v>
      </c>
      <c r="U55" s="3">
        <v>289</v>
      </c>
      <c r="V55" s="3">
        <v>123</v>
      </c>
      <c r="W55" s="3">
        <v>227</v>
      </c>
      <c r="X55" s="3">
        <v>745</v>
      </c>
      <c r="Y55" s="3">
        <v>1154</v>
      </c>
      <c r="Z55" s="3">
        <v>196</v>
      </c>
      <c r="AA55" s="3">
        <v>757</v>
      </c>
      <c r="AB55" s="3">
        <v>316</v>
      </c>
      <c r="AC55" s="3">
        <v>479</v>
      </c>
      <c r="AD55" s="3">
        <v>526</v>
      </c>
      <c r="AE55" s="3">
        <v>147</v>
      </c>
      <c r="AF55" s="3">
        <v>262</v>
      </c>
      <c r="AG55" s="3">
        <v>207</v>
      </c>
      <c r="AH55" s="3">
        <v>253</v>
      </c>
      <c r="AI55" s="3">
        <v>173</v>
      </c>
      <c r="AJ55" s="3">
        <v>425</v>
      </c>
      <c r="AK55" s="3">
        <v>548</v>
      </c>
      <c r="AL55" s="3">
        <v>431</v>
      </c>
      <c r="AM55" s="3">
        <v>188</v>
      </c>
      <c r="AN55" s="3">
        <v>220</v>
      </c>
      <c r="AO55" s="3">
        <v>291</v>
      </c>
      <c r="AP55" s="3">
        <v>597</v>
      </c>
      <c r="AQ55" s="3">
        <v>123</v>
      </c>
      <c r="AR55" s="3">
        <v>236</v>
      </c>
      <c r="AS55" s="3">
        <v>202</v>
      </c>
      <c r="AT55" s="3">
        <v>335</v>
      </c>
      <c r="AU55" s="3">
        <v>234</v>
      </c>
      <c r="AV55" s="3">
        <v>163</v>
      </c>
      <c r="AW55" s="3">
        <v>185</v>
      </c>
      <c r="AX55" s="3">
        <v>161</v>
      </c>
      <c r="AY55" s="3">
        <v>139</v>
      </c>
      <c r="AZ55" s="3">
        <v>187</v>
      </c>
      <c r="BA55" s="3">
        <v>141</v>
      </c>
      <c r="BB55" s="3">
        <v>260</v>
      </c>
      <c r="BC55" s="3">
        <v>313</v>
      </c>
      <c r="BD55" s="3">
        <v>418</v>
      </c>
      <c r="BE55" s="3">
        <v>307</v>
      </c>
      <c r="BF55" s="3">
        <v>99</v>
      </c>
      <c r="BG55" s="3">
        <v>209</v>
      </c>
      <c r="BH55" s="3">
        <v>246</v>
      </c>
      <c r="BI55" s="3">
        <v>162</v>
      </c>
      <c r="BJ55" s="3">
        <v>416</v>
      </c>
      <c r="BK55" s="3">
        <v>208</v>
      </c>
      <c r="BL55" s="3">
        <v>825</v>
      </c>
      <c r="BM55" s="3">
        <v>249</v>
      </c>
      <c r="BN55" s="3">
        <v>348</v>
      </c>
      <c r="BO55" s="3">
        <v>565</v>
      </c>
      <c r="BP55" s="3">
        <v>1590</v>
      </c>
      <c r="BQ55" s="3">
        <v>192</v>
      </c>
      <c r="BR55" s="3">
        <v>219</v>
      </c>
      <c r="BS55" s="3">
        <v>210</v>
      </c>
      <c r="BT55" s="3">
        <v>514</v>
      </c>
      <c r="BU55" s="3">
        <v>188</v>
      </c>
      <c r="BV55" s="3">
        <v>131</v>
      </c>
      <c r="BW55" s="3">
        <v>126</v>
      </c>
      <c r="BX55" s="3">
        <v>188</v>
      </c>
      <c r="BY55" s="3">
        <v>349</v>
      </c>
      <c r="BZ55" s="3">
        <v>261</v>
      </c>
      <c r="CA55" s="3">
        <v>317</v>
      </c>
      <c r="CB55" s="3">
        <v>256</v>
      </c>
      <c r="CC55" s="3">
        <v>422</v>
      </c>
      <c r="CD55" s="3">
        <v>181</v>
      </c>
      <c r="CE55" s="3">
        <v>194</v>
      </c>
      <c r="CF55" s="3">
        <v>883</v>
      </c>
      <c r="CG55" s="3">
        <v>465</v>
      </c>
    </row>
    <row r="56" spans="1:85" x14ac:dyDescent="0.2">
      <c r="A56" s="1" t="s">
        <v>302</v>
      </c>
      <c r="B56" s="9">
        <v>576156</v>
      </c>
      <c r="C56" s="9">
        <v>217</v>
      </c>
      <c r="D56" s="9">
        <v>367970</v>
      </c>
      <c r="E56" s="1" t="str">
        <f>HYPERLINK("http://www.genome.ad.jp/dbget-bin/www_bget?compound+C00474","C00474")</f>
        <v>C00474</v>
      </c>
      <c r="F56" s="1" t="str">
        <f>HYPERLINK("http://pubchem.ncbi.nlm.nih.gov/summary/summary.cgi?cid=827","827")</f>
        <v>827</v>
      </c>
      <c r="G56" s="5" t="s">
        <v>47</v>
      </c>
      <c r="H56" s="3">
        <v>230</v>
      </c>
      <c r="I56" s="3">
        <v>298</v>
      </c>
      <c r="J56" s="3">
        <v>211</v>
      </c>
      <c r="K56" s="3">
        <v>253</v>
      </c>
      <c r="L56" s="3">
        <v>380</v>
      </c>
      <c r="M56" s="3">
        <v>413</v>
      </c>
      <c r="N56" s="3">
        <v>144</v>
      </c>
      <c r="O56" s="3">
        <v>137</v>
      </c>
      <c r="P56" s="3">
        <v>430</v>
      </c>
      <c r="Q56" s="3">
        <v>399</v>
      </c>
      <c r="R56" s="3">
        <v>170</v>
      </c>
      <c r="S56" s="3">
        <v>540</v>
      </c>
      <c r="T56" s="3">
        <v>210</v>
      </c>
      <c r="U56" s="3">
        <v>238</v>
      </c>
      <c r="V56" s="3">
        <v>163</v>
      </c>
      <c r="W56" s="3">
        <v>337</v>
      </c>
      <c r="X56" s="3">
        <v>291</v>
      </c>
      <c r="Y56" s="3">
        <v>344</v>
      </c>
      <c r="Z56" s="3">
        <v>452</v>
      </c>
      <c r="AA56" s="3">
        <v>273</v>
      </c>
      <c r="AB56" s="3">
        <v>292</v>
      </c>
      <c r="AC56" s="3">
        <v>201</v>
      </c>
      <c r="AD56" s="3">
        <v>392</v>
      </c>
      <c r="AE56" s="3">
        <v>180</v>
      </c>
      <c r="AF56" s="3">
        <v>124</v>
      </c>
      <c r="AG56" s="3">
        <v>482</v>
      </c>
      <c r="AH56" s="3">
        <v>277</v>
      </c>
      <c r="AI56" s="3">
        <v>484</v>
      </c>
      <c r="AJ56" s="3">
        <v>240</v>
      </c>
      <c r="AK56" s="3">
        <v>615</v>
      </c>
      <c r="AL56" s="3">
        <v>261</v>
      </c>
      <c r="AM56" s="3">
        <v>376</v>
      </c>
      <c r="AN56" s="3">
        <v>273</v>
      </c>
      <c r="AO56" s="3">
        <v>176</v>
      </c>
      <c r="AP56" s="3">
        <v>1277</v>
      </c>
      <c r="AQ56" s="3">
        <v>190</v>
      </c>
      <c r="AR56" s="3">
        <v>178</v>
      </c>
      <c r="AS56" s="3">
        <v>292</v>
      </c>
      <c r="AT56" s="3">
        <v>624</v>
      </c>
      <c r="AU56" s="3">
        <v>531</v>
      </c>
      <c r="AV56" s="3">
        <v>152</v>
      </c>
      <c r="AW56" s="3">
        <v>775</v>
      </c>
      <c r="AX56" s="3">
        <v>560</v>
      </c>
      <c r="AY56" s="3">
        <v>574</v>
      </c>
      <c r="AZ56" s="3">
        <v>330</v>
      </c>
      <c r="BA56" s="3">
        <v>285</v>
      </c>
      <c r="BB56" s="3">
        <v>435</v>
      </c>
      <c r="BC56" s="3">
        <v>691</v>
      </c>
      <c r="BD56" s="3">
        <v>832</v>
      </c>
      <c r="BE56" s="3">
        <v>821</v>
      </c>
      <c r="BF56" s="3">
        <v>166</v>
      </c>
      <c r="BG56" s="3">
        <v>940</v>
      </c>
      <c r="BH56" s="3">
        <v>206</v>
      </c>
      <c r="BI56" s="3">
        <v>255</v>
      </c>
      <c r="BJ56" s="3">
        <v>1195</v>
      </c>
      <c r="BK56" s="3">
        <v>490</v>
      </c>
      <c r="BL56" s="3">
        <v>135</v>
      </c>
      <c r="BM56" s="3">
        <v>1097</v>
      </c>
      <c r="BN56" s="3">
        <v>608</v>
      </c>
      <c r="BO56" s="3">
        <v>184</v>
      </c>
      <c r="BP56" s="3">
        <v>620</v>
      </c>
      <c r="BQ56" s="3">
        <v>1529</v>
      </c>
      <c r="BR56" s="3">
        <v>1098</v>
      </c>
      <c r="BS56" s="3">
        <v>1189</v>
      </c>
      <c r="BT56" s="3">
        <v>1082</v>
      </c>
      <c r="BU56" s="3">
        <v>920</v>
      </c>
      <c r="BV56" s="3">
        <v>1313</v>
      </c>
      <c r="BW56" s="3">
        <v>2013</v>
      </c>
      <c r="BX56" s="3">
        <v>506</v>
      </c>
      <c r="BY56" s="3">
        <v>528</v>
      </c>
      <c r="BZ56" s="3">
        <v>549</v>
      </c>
      <c r="CA56" s="3">
        <v>297</v>
      </c>
      <c r="CB56" s="3">
        <v>621</v>
      </c>
      <c r="CC56" s="3">
        <v>1231</v>
      </c>
      <c r="CD56" s="3">
        <v>1156</v>
      </c>
      <c r="CE56" s="3">
        <v>662</v>
      </c>
      <c r="CF56" s="3">
        <v>963</v>
      </c>
      <c r="CG56" s="3">
        <v>215</v>
      </c>
    </row>
    <row r="57" spans="1:85" x14ac:dyDescent="0.2">
      <c r="A57" s="1" t="s">
        <v>266</v>
      </c>
      <c r="B57" s="9">
        <v>630216</v>
      </c>
      <c r="C57" s="9">
        <v>255</v>
      </c>
      <c r="D57" s="9">
        <v>227967</v>
      </c>
      <c r="E57" s="1" t="str">
        <f>HYPERLINK("http://www.genome.ad.jp/dbget-bin/www_bget?compound+C00296","C00296")</f>
        <v>C00296</v>
      </c>
      <c r="F57" s="1" t="str">
        <f>HYPERLINK("http://pubchem.ncbi.nlm.nih.gov/summary/summary.cgi?cid=6508","6508")</f>
        <v>6508</v>
      </c>
      <c r="G57" s="5" t="s">
        <v>48</v>
      </c>
      <c r="H57" s="3">
        <v>522</v>
      </c>
      <c r="I57" s="3">
        <v>93</v>
      </c>
      <c r="J57" s="3">
        <v>111</v>
      </c>
      <c r="K57" s="3">
        <v>80</v>
      </c>
      <c r="L57" s="3">
        <v>194</v>
      </c>
      <c r="M57" s="3">
        <v>117</v>
      </c>
      <c r="N57" s="3">
        <v>87</v>
      </c>
      <c r="O57" s="3">
        <v>80</v>
      </c>
      <c r="P57" s="3">
        <v>92</v>
      </c>
      <c r="Q57" s="3">
        <v>95</v>
      </c>
      <c r="R57" s="3">
        <v>110</v>
      </c>
      <c r="S57" s="3">
        <v>99</v>
      </c>
      <c r="T57" s="3">
        <v>77</v>
      </c>
      <c r="U57" s="3">
        <v>86</v>
      </c>
      <c r="V57" s="3">
        <v>81</v>
      </c>
      <c r="W57" s="3">
        <v>102</v>
      </c>
      <c r="X57" s="3">
        <v>87</v>
      </c>
      <c r="Y57" s="3">
        <v>732</v>
      </c>
      <c r="Z57" s="3">
        <v>87</v>
      </c>
      <c r="AA57" s="3">
        <v>90</v>
      </c>
      <c r="AB57" s="3">
        <v>94</v>
      </c>
      <c r="AC57" s="3">
        <v>68</v>
      </c>
      <c r="AD57" s="3">
        <v>76</v>
      </c>
      <c r="AE57" s="3">
        <v>80</v>
      </c>
      <c r="AF57" s="3">
        <v>85</v>
      </c>
      <c r="AG57" s="3">
        <v>94</v>
      </c>
      <c r="AH57" s="3">
        <v>111</v>
      </c>
      <c r="AI57" s="3">
        <v>100</v>
      </c>
      <c r="AJ57" s="3">
        <v>103</v>
      </c>
      <c r="AK57" s="3">
        <v>1107</v>
      </c>
      <c r="AL57" s="3">
        <v>77</v>
      </c>
      <c r="AM57" s="3">
        <v>67</v>
      </c>
      <c r="AN57" s="3">
        <v>344</v>
      </c>
      <c r="AO57" s="3">
        <v>82</v>
      </c>
      <c r="AP57" s="3">
        <v>77</v>
      </c>
      <c r="AQ57" s="3">
        <v>74</v>
      </c>
      <c r="AR57" s="3">
        <v>95</v>
      </c>
      <c r="AS57" s="3">
        <v>98</v>
      </c>
      <c r="AT57" s="3">
        <v>1750</v>
      </c>
      <c r="AU57" s="3">
        <v>77</v>
      </c>
      <c r="AV57" s="3">
        <v>95</v>
      </c>
      <c r="AW57" s="3">
        <v>50</v>
      </c>
      <c r="AX57" s="3">
        <v>86</v>
      </c>
      <c r="AY57" s="3">
        <v>76</v>
      </c>
      <c r="AZ57" s="3">
        <v>75</v>
      </c>
      <c r="BA57" s="3">
        <v>76</v>
      </c>
      <c r="BB57" s="3">
        <v>89</v>
      </c>
      <c r="BC57" s="3">
        <v>92</v>
      </c>
      <c r="BD57" s="3">
        <v>52</v>
      </c>
      <c r="BE57" s="3">
        <v>107</v>
      </c>
      <c r="BF57" s="3">
        <v>84</v>
      </c>
      <c r="BG57" s="3">
        <v>105</v>
      </c>
      <c r="BH57" s="3">
        <v>63</v>
      </c>
      <c r="BI57" s="3">
        <v>93</v>
      </c>
      <c r="BJ57" s="3">
        <v>101</v>
      </c>
      <c r="BK57" s="3">
        <v>63</v>
      </c>
      <c r="BL57" s="3">
        <v>185</v>
      </c>
      <c r="BM57" s="3">
        <v>93</v>
      </c>
      <c r="BN57" s="3">
        <v>71</v>
      </c>
      <c r="BO57" s="3">
        <v>74</v>
      </c>
      <c r="BP57" s="3">
        <v>352</v>
      </c>
      <c r="BQ57" s="3">
        <v>83</v>
      </c>
      <c r="BR57" s="3">
        <v>85</v>
      </c>
      <c r="BS57" s="3">
        <v>82</v>
      </c>
      <c r="BT57" s="3">
        <v>86</v>
      </c>
      <c r="BU57" s="3">
        <v>107</v>
      </c>
      <c r="BV57" s="3">
        <v>92</v>
      </c>
      <c r="BW57" s="3">
        <v>94</v>
      </c>
      <c r="BX57" s="3">
        <v>66</v>
      </c>
      <c r="BY57" s="3">
        <v>80</v>
      </c>
      <c r="BZ57" s="3">
        <v>92</v>
      </c>
      <c r="CA57" s="3">
        <v>94</v>
      </c>
      <c r="CB57" s="3">
        <v>83</v>
      </c>
      <c r="CC57" s="3">
        <v>81</v>
      </c>
      <c r="CD57" s="3">
        <v>101</v>
      </c>
      <c r="CE57" s="3">
        <v>103</v>
      </c>
      <c r="CF57" s="3">
        <v>77</v>
      </c>
      <c r="CG57" s="3">
        <v>2356</v>
      </c>
    </row>
    <row r="58" spans="1:85" x14ac:dyDescent="0.2">
      <c r="A58" s="1" t="s">
        <v>294</v>
      </c>
      <c r="B58" s="9">
        <v>546635</v>
      </c>
      <c r="C58" s="9">
        <v>451</v>
      </c>
      <c r="D58" s="9">
        <v>235832</v>
      </c>
      <c r="E58" s="1" t="str">
        <f>HYPERLINK("http://www.genome.ad.jp/dbget-bin/www_bget?compound+C00013","C00013")</f>
        <v>C00013</v>
      </c>
      <c r="F58" s="1" t="str">
        <f>HYPERLINK("http://pubchem.ncbi.nlm.nih.gov/summary/summary.cgi?cid=1023","1023")</f>
        <v>1023</v>
      </c>
      <c r="G58" s="5" t="s">
        <v>49</v>
      </c>
      <c r="H58" s="3">
        <v>532</v>
      </c>
      <c r="I58" s="3">
        <v>391</v>
      </c>
      <c r="J58" s="3">
        <v>734</v>
      </c>
      <c r="K58" s="3">
        <v>183</v>
      </c>
      <c r="L58" s="3">
        <v>336</v>
      </c>
      <c r="M58" s="3">
        <v>510</v>
      </c>
      <c r="N58" s="3">
        <v>473</v>
      </c>
      <c r="O58" s="3">
        <v>195</v>
      </c>
      <c r="P58" s="3">
        <v>259</v>
      </c>
      <c r="Q58" s="3">
        <v>933</v>
      </c>
      <c r="R58" s="3">
        <v>468</v>
      </c>
      <c r="S58" s="3">
        <v>737</v>
      </c>
      <c r="T58" s="3">
        <v>125</v>
      </c>
      <c r="U58" s="3">
        <v>669</v>
      </c>
      <c r="V58" s="3">
        <v>324</v>
      </c>
      <c r="W58" s="3">
        <v>359</v>
      </c>
      <c r="X58" s="3">
        <v>157</v>
      </c>
      <c r="Y58" s="3">
        <v>517</v>
      </c>
      <c r="Z58" s="3">
        <v>848</v>
      </c>
      <c r="AA58" s="3">
        <v>142</v>
      </c>
      <c r="AB58" s="3">
        <v>308</v>
      </c>
      <c r="AC58" s="3">
        <v>508</v>
      </c>
      <c r="AD58" s="3">
        <v>365</v>
      </c>
      <c r="AE58" s="3">
        <v>338</v>
      </c>
      <c r="AF58" s="3">
        <v>134</v>
      </c>
      <c r="AG58" s="3">
        <v>282</v>
      </c>
      <c r="AH58" s="3">
        <v>441</v>
      </c>
      <c r="AI58" s="3">
        <v>179</v>
      </c>
      <c r="AJ58" s="3">
        <v>234</v>
      </c>
      <c r="AK58" s="3">
        <v>695</v>
      </c>
      <c r="AL58" s="3">
        <v>224</v>
      </c>
      <c r="AM58" s="3">
        <v>484</v>
      </c>
      <c r="AN58" s="3">
        <v>684</v>
      </c>
      <c r="AO58" s="3">
        <v>210</v>
      </c>
      <c r="AP58" s="3">
        <v>567</v>
      </c>
      <c r="AQ58" s="3">
        <v>301</v>
      </c>
      <c r="AR58" s="3">
        <v>410</v>
      </c>
      <c r="AS58" s="3">
        <v>410</v>
      </c>
      <c r="AT58" s="3">
        <v>278</v>
      </c>
      <c r="AU58" s="3">
        <v>290</v>
      </c>
      <c r="AV58" s="3">
        <v>322</v>
      </c>
      <c r="AW58" s="3">
        <v>595</v>
      </c>
      <c r="AX58" s="3">
        <v>111</v>
      </c>
      <c r="AY58" s="3">
        <v>332</v>
      </c>
      <c r="AZ58" s="3">
        <v>376</v>
      </c>
      <c r="BA58" s="3">
        <v>129</v>
      </c>
      <c r="BB58" s="3">
        <v>186</v>
      </c>
      <c r="BC58" s="3">
        <v>503</v>
      </c>
      <c r="BD58" s="3">
        <v>813</v>
      </c>
      <c r="BE58" s="3">
        <v>635</v>
      </c>
      <c r="BF58" s="3">
        <v>151</v>
      </c>
      <c r="BG58" s="3">
        <v>652</v>
      </c>
      <c r="BH58" s="3">
        <v>109</v>
      </c>
      <c r="BI58" s="3">
        <v>966</v>
      </c>
      <c r="BJ58" s="3">
        <v>631</v>
      </c>
      <c r="BK58" s="3">
        <v>304</v>
      </c>
      <c r="BL58" s="3">
        <v>168</v>
      </c>
      <c r="BM58" s="3">
        <v>885</v>
      </c>
      <c r="BN58" s="3">
        <v>281</v>
      </c>
      <c r="BO58" s="3">
        <v>264</v>
      </c>
      <c r="BP58" s="3">
        <v>435</v>
      </c>
      <c r="BQ58" s="3">
        <v>370</v>
      </c>
      <c r="BR58" s="3">
        <v>185</v>
      </c>
      <c r="BS58" s="3">
        <v>497</v>
      </c>
      <c r="BT58" s="3">
        <v>1055</v>
      </c>
      <c r="BU58" s="3">
        <v>463</v>
      </c>
      <c r="BV58" s="3">
        <v>815</v>
      </c>
      <c r="BW58" s="3">
        <v>456</v>
      </c>
      <c r="BX58" s="3">
        <v>281</v>
      </c>
      <c r="BY58" s="3">
        <v>293</v>
      </c>
      <c r="BZ58" s="3">
        <v>583</v>
      </c>
      <c r="CA58" s="3">
        <v>399</v>
      </c>
      <c r="CB58" s="3">
        <v>257</v>
      </c>
      <c r="CC58" s="3">
        <v>490</v>
      </c>
      <c r="CD58" s="3">
        <v>374</v>
      </c>
      <c r="CE58" s="3">
        <v>105</v>
      </c>
      <c r="CF58" s="3">
        <v>699</v>
      </c>
      <c r="CG58" s="3">
        <v>525</v>
      </c>
    </row>
    <row r="59" spans="1:85" x14ac:dyDescent="0.2">
      <c r="A59" s="1" t="s">
        <v>293</v>
      </c>
      <c r="B59" s="9">
        <v>588249</v>
      </c>
      <c r="C59" s="9">
        <v>174</v>
      </c>
      <c r="D59" s="9">
        <v>200452</v>
      </c>
      <c r="E59" s="1" t="str">
        <f>HYPERLINK("http://www.genome.ad.jp/dbget-bin/www_bget?compound+C00134","C00134")</f>
        <v>C00134</v>
      </c>
      <c r="F59" s="1" t="str">
        <f>HYPERLINK("http://pubchem.ncbi.nlm.nih.gov/summary/summary.cgi?cid=1045","1045")</f>
        <v>1045</v>
      </c>
      <c r="G59" s="5" t="s">
        <v>50</v>
      </c>
      <c r="H59" s="3">
        <v>1429</v>
      </c>
      <c r="I59" s="3">
        <v>286</v>
      </c>
      <c r="J59" s="3">
        <v>229</v>
      </c>
      <c r="K59" s="3">
        <v>249</v>
      </c>
      <c r="L59" s="3">
        <v>519</v>
      </c>
      <c r="M59" s="3">
        <v>274</v>
      </c>
      <c r="N59" s="3">
        <v>410</v>
      </c>
      <c r="O59" s="3">
        <v>166</v>
      </c>
      <c r="P59" s="3">
        <v>277</v>
      </c>
      <c r="Q59" s="3">
        <v>294</v>
      </c>
      <c r="R59" s="3">
        <v>136</v>
      </c>
      <c r="S59" s="3">
        <v>178</v>
      </c>
      <c r="T59" s="3">
        <v>330</v>
      </c>
      <c r="U59" s="3">
        <v>293</v>
      </c>
      <c r="V59" s="3">
        <v>311</v>
      </c>
      <c r="W59" s="3">
        <v>327</v>
      </c>
      <c r="X59" s="3">
        <v>189</v>
      </c>
      <c r="Y59" s="3">
        <v>535</v>
      </c>
      <c r="Z59" s="3">
        <v>336</v>
      </c>
      <c r="AA59" s="3">
        <v>527</v>
      </c>
      <c r="AB59" s="3">
        <v>187</v>
      </c>
      <c r="AC59" s="3">
        <v>370</v>
      </c>
      <c r="AD59" s="3">
        <v>263</v>
      </c>
      <c r="AE59" s="3">
        <v>217</v>
      </c>
      <c r="AF59" s="3">
        <v>255</v>
      </c>
      <c r="AG59" s="3">
        <v>208</v>
      </c>
      <c r="AH59" s="3">
        <v>294</v>
      </c>
      <c r="AI59" s="3">
        <v>185</v>
      </c>
      <c r="AJ59" s="3">
        <v>201</v>
      </c>
      <c r="AK59" s="3">
        <v>604</v>
      </c>
      <c r="AL59" s="3">
        <v>269</v>
      </c>
      <c r="AM59" s="3">
        <v>928</v>
      </c>
      <c r="AN59" s="3">
        <v>367</v>
      </c>
      <c r="AO59" s="3">
        <v>347</v>
      </c>
      <c r="AP59" s="3">
        <v>354</v>
      </c>
      <c r="AQ59" s="3">
        <v>425</v>
      </c>
      <c r="AR59" s="3">
        <v>193</v>
      </c>
      <c r="AS59" s="3">
        <v>291</v>
      </c>
      <c r="AT59" s="3">
        <v>305</v>
      </c>
      <c r="AU59" s="3">
        <v>217</v>
      </c>
      <c r="AV59" s="3">
        <v>179</v>
      </c>
      <c r="AW59" s="3">
        <v>680</v>
      </c>
      <c r="AX59" s="3">
        <v>1107</v>
      </c>
      <c r="AY59" s="3">
        <v>233</v>
      </c>
      <c r="AZ59" s="3">
        <v>258</v>
      </c>
      <c r="BA59" s="3">
        <v>817</v>
      </c>
      <c r="BB59" s="3">
        <v>471</v>
      </c>
      <c r="BC59" s="3">
        <v>774</v>
      </c>
      <c r="BD59" s="3">
        <v>723</v>
      </c>
      <c r="BE59" s="3">
        <v>1111</v>
      </c>
      <c r="BF59" s="3">
        <v>262</v>
      </c>
      <c r="BG59" s="3">
        <v>264</v>
      </c>
      <c r="BH59" s="3">
        <v>183</v>
      </c>
      <c r="BI59" s="3">
        <v>173</v>
      </c>
      <c r="BJ59" s="3">
        <v>299</v>
      </c>
      <c r="BK59" s="3">
        <v>1045</v>
      </c>
      <c r="BL59" s="3">
        <v>170</v>
      </c>
      <c r="BM59" s="3">
        <v>480</v>
      </c>
      <c r="BN59" s="3">
        <v>392</v>
      </c>
      <c r="BO59" s="3">
        <v>179</v>
      </c>
      <c r="BP59" s="3">
        <v>331</v>
      </c>
      <c r="BQ59" s="3">
        <v>233</v>
      </c>
      <c r="BR59" s="3">
        <v>310</v>
      </c>
      <c r="BS59" s="3">
        <v>278</v>
      </c>
      <c r="BT59" s="3">
        <v>599</v>
      </c>
      <c r="BU59" s="3">
        <v>229</v>
      </c>
      <c r="BV59" s="3">
        <v>211</v>
      </c>
      <c r="BW59" s="3">
        <v>578</v>
      </c>
      <c r="BX59" s="3">
        <v>1069</v>
      </c>
      <c r="BY59" s="3">
        <v>195</v>
      </c>
      <c r="BZ59" s="3">
        <v>397</v>
      </c>
      <c r="CA59" s="3">
        <v>148</v>
      </c>
      <c r="CB59" s="3">
        <v>403</v>
      </c>
      <c r="CC59" s="3">
        <v>438</v>
      </c>
      <c r="CD59" s="3">
        <v>152</v>
      </c>
      <c r="CE59" s="3">
        <v>367</v>
      </c>
      <c r="CF59" s="3">
        <v>249</v>
      </c>
      <c r="CG59" s="3">
        <v>559</v>
      </c>
    </row>
    <row r="60" spans="1:85" x14ac:dyDescent="0.2">
      <c r="A60" s="1" t="s">
        <v>252</v>
      </c>
      <c r="B60" s="9">
        <v>813829</v>
      </c>
      <c r="C60" s="9">
        <v>217</v>
      </c>
      <c r="D60" s="9">
        <v>213381</v>
      </c>
      <c r="E60" s="1" t="str">
        <f>HYPERLINK("http://www.genome.ad.jp/dbget-bin/www_bget?compound+C02067","C02067")</f>
        <v>C02067</v>
      </c>
      <c r="F60" s="1" t="str">
        <f>HYPERLINK("http://pubchem.ncbi.nlm.nih.gov/summary/summary.cgi?cid=15047","15047")</f>
        <v>15047</v>
      </c>
      <c r="G60" s="5" t="s">
        <v>51</v>
      </c>
      <c r="H60" s="3">
        <v>1402</v>
      </c>
      <c r="I60" s="3">
        <v>631</v>
      </c>
      <c r="J60" s="3">
        <v>372</v>
      </c>
      <c r="K60" s="3">
        <v>256</v>
      </c>
      <c r="L60" s="3">
        <v>1585</v>
      </c>
      <c r="M60" s="3">
        <v>906</v>
      </c>
      <c r="N60" s="3">
        <v>210</v>
      </c>
      <c r="O60" s="3">
        <v>337</v>
      </c>
      <c r="P60" s="3">
        <v>692</v>
      </c>
      <c r="Q60" s="3">
        <v>1824</v>
      </c>
      <c r="R60" s="3">
        <v>585</v>
      </c>
      <c r="S60" s="3">
        <v>469</v>
      </c>
      <c r="T60" s="3">
        <v>727</v>
      </c>
      <c r="U60" s="3">
        <v>1269</v>
      </c>
      <c r="V60" s="3">
        <v>476</v>
      </c>
      <c r="W60" s="3">
        <v>602</v>
      </c>
      <c r="X60" s="3">
        <v>961</v>
      </c>
      <c r="Y60" s="3">
        <v>849</v>
      </c>
      <c r="Z60" s="3">
        <v>1433</v>
      </c>
      <c r="AA60" s="3">
        <v>943</v>
      </c>
      <c r="AB60" s="3">
        <v>673</v>
      </c>
      <c r="AC60" s="3">
        <v>518</v>
      </c>
      <c r="AD60" s="3">
        <v>902</v>
      </c>
      <c r="AE60" s="3">
        <v>443</v>
      </c>
      <c r="AF60" s="3">
        <v>636</v>
      </c>
      <c r="AG60" s="3">
        <v>1498</v>
      </c>
      <c r="AH60" s="3">
        <v>831</v>
      </c>
      <c r="AI60" s="3">
        <v>1017</v>
      </c>
      <c r="AJ60" s="3">
        <v>451</v>
      </c>
      <c r="AK60" s="3">
        <v>1635</v>
      </c>
      <c r="AL60" s="3">
        <v>950</v>
      </c>
      <c r="AM60" s="3">
        <v>646</v>
      </c>
      <c r="AN60" s="3">
        <v>758</v>
      </c>
      <c r="AO60" s="3">
        <v>570</v>
      </c>
      <c r="AP60" s="3">
        <v>1177</v>
      </c>
      <c r="AQ60" s="3">
        <v>1142</v>
      </c>
      <c r="AR60" s="3">
        <v>700</v>
      </c>
      <c r="AS60" s="3">
        <v>930</v>
      </c>
      <c r="AT60" s="3">
        <v>1209</v>
      </c>
      <c r="AU60" s="3">
        <v>1253</v>
      </c>
      <c r="AV60" s="3">
        <v>351</v>
      </c>
      <c r="AW60" s="3">
        <v>877</v>
      </c>
      <c r="AX60" s="3">
        <v>665</v>
      </c>
      <c r="AY60" s="3">
        <v>396</v>
      </c>
      <c r="AZ60" s="3">
        <v>433</v>
      </c>
      <c r="BA60" s="3">
        <v>310</v>
      </c>
      <c r="BB60" s="3">
        <v>382</v>
      </c>
      <c r="BC60" s="3">
        <v>856</v>
      </c>
      <c r="BD60" s="3">
        <v>1291</v>
      </c>
      <c r="BE60" s="3">
        <v>1223</v>
      </c>
      <c r="BF60" s="3">
        <v>238</v>
      </c>
      <c r="BG60" s="3">
        <v>1224</v>
      </c>
      <c r="BH60" s="3">
        <v>569</v>
      </c>
      <c r="BI60" s="3">
        <v>351</v>
      </c>
      <c r="BJ60" s="3">
        <v>977</v>
      </c>
      <c r="BK60" s="3">
        <v>927</v>
      </c>
      <c r="BL60" s="3">
        <v>224</v>
      </c>
      <c r="BM60" s="3">
        <v>1326</v>
      </c>
      <c r="BN60" s="3">
        <v>1768</v>
      </c>
      <c r="BO60" s="3">
        <v>628</v>
      </c>
      <c r="BP60" s="3">
        <v>892</v>
      </c>
      <c r="BQ60" s="3">
        <v>1162</v>
      </c>
      <c r="BR60" s="3">
        <v>905</v>
      </c>
      <c r="BS60" s="3">
        <v>2396</v>
      </c>
      <c r="BT60" s="3">
        <v>1681</v>
      </c>
      <c r="BU60" s="3">
        <v>1610</v>
      </c>
      <c r="BV60" s="3">
        <v>1306</v>
      </c>
      <c r="BW60" s="3">
        <v>1084</v>
      </c>
      <c r="BX60" s="3">
        <v>1327</v>
      </c>
      <c r="BY60" s="3">
        <v>904</v>
      </c>
      <c r="BZ60" s="3">
        <v>529</v>
      </c>
      <c r="CA60" s="3">
        <v>767</v>
      </c>
      <c r="CB60" s="3">
        <v>565</v>
      </c>
      <c r="CC60" s="3">
        <v>594</v>
      </c>
      <c r="CD60" s="3">
        <v>1279</v>
      </c>
      <c r="CE60" s="3">
        <v>1415</v>
      </c>
      <c r="CF60" s="3">
        <v>1169</v>
      </c>
      <c r="CG60" s="3">
        <v>1627</v>
      </c>
    </row>
    <row r="61" spans="1:85" x14ac:dyDescent="0.2">
      <c r="A61" s="1" t="s">
        <v>244</v>
      </c>
      <c r="B61" s="9">
        <v>364232</v>
      </c>
      <c r="C61" s="9">
        <v>142</v>
      </c>
      <c r="D61" s="9">
        <v>199611</v>
      </c>
      <c r="E61" s="1" t="str">
        <f>HYPERLINK("http://www.genome.ad.jp/dbget-bin/www_bget?compound+C00148","C00148")</f>
        <v>C00148</v>
      </c>
      <c r="F61" s="1" t="str">
        <f>HYPERLINK("http://pubchem.ncbi.nlm.nih.gov/summary/summary.cgi?cid=145742","145742")</f>
        <v>145742</v>
      </c>
      <c r="G61" s="5" t="s">
        <v>52</v>
      </c>
      <c r="H61" s="3">
        <v>86284</v>
      </c>
      <c r="I61" s="3">
        <v>97543</v>
      </c>
      <c r="J61" s="3">
        <v>18911</v>
      </c>
      <c r="K61" s="3">
        <v>23790</v>
      </c>
      <c r="L61" s="3">
        <v>123363</v>
      </c>
      <c r="M61" s="3">
        <v>67080</v>
      </c>
      <c r="N61" s="3">
        <v>15366</v>
      </c>
      <c r="O61" s="3">
        <v>48364</v>
      </c>
      <c r="P61" s="3">
        <v>26453</v>
      </c>
      <c r="Q61" s="3">
        <v>44315</v>
      </c>
      <c r="R61" s="3">
        <v>25401</v>
      </c>
      <c r="S61" s="3">
        <v>62839</v>
      </c>
      <c r="T61" s="3">
        <v>29097</v>
      </c>
      <c r="U61" s="3">
        <v>83025</v>
      </c>
      <c r="V61" s="3">
        <v>52624</v>
      </c>
      <c r="W61" s="3">
        <v>22171</v>
      </c>
      <c r="X61" s="3">
        <v>39796</v>
      </c>
      <c r="Y61" s="3">
        <v>62930</v>
      </c>
      <c r="Z61" s="3">
        <v>117050</v>
      </c>
      <c r="AA61" s="3">
        <v>48853</v>
      </c>
      <c r="AB61" s="3">
        <v>25295</v>
      </c>
      <c r="AC61" s="3">
        <v>56079</v>
      </c>
      <c r="AD61" s="3">
        <v>297302</v>
      </c>
      <c r="AE61" s="3">
        <v>64771</v>
      </c>
      <c r="AF61" s="3">
        <v>46213</v>
      </c>
      <c r="AG61" s="3">
        <v>121206</v>
      </c>
      <c r="AH61" s="3">
        <v>72314</v>
      </c>
      <c r="AI61" s="3">
        <v>76852</v>
      </c>
      <c r="AJ61" s="3">
        <v>50962</v>
      </c>
      <c r="AK61" s="3">
        <v>24095</v>
      </c>
      <c r="AL61" s="3">
        <v>47934</v>
      </c>
      <c r="AM61" s="3">
        <v>23639</v>
      </c>
      <c r="AN61" s="3">
        <v>47469</v>
      </c>
      <c r="AO61" s="3">
        <v>84875</v>
      </c>
      <c r="AP61" s="3">
        <v>197169</v>
      </c>
      <c r="AQ61" s="3">
        <v>34619</v>
      </c>
      <c r="AR61" s="3">
        <v>52634</v>
      </c>
      <c r="AS61" s="3">
        <v>46841</v>
      </c>
      <c r="AT61" s="3">
        <v>59190</v>
      </c>
      <c r="AU61" s="3">
        <v>70685</v>
      </c>
      <c r="AV61" s="3">
        <v>20913</v>
      </c>
      <c r="AW61" s="3">
        <v>136694</v>
      </c>
      <c r="AX61" s="3">
        <v>217442</v>
      </c>
      <c r="AY61" s="3">
        <v>43809</v>
      </c>
      <c r="AZ61" s="3">
        <v>45604</v>
      </c>
      <c r="BA61" s="3">
        <v>45884</v>
      </c>
      <c r="BB61" s="3">
        <v>91429</v>
      </c>
      <c r="BC61" s="3">
        <v>51846</v>
      </c>
      <c r="BD61" s="3">
        <v>128607</v>
      </c>
      <c r="BE61" s="3">
        <v>94530</v>
      </c>
      <c r="BF61" s="3">
        <v>11896</v>
      </c>
      <c r="BG61" s="3">
        <v>91964</v>
      </c>
      <c r="BH61" s="3">
        <v>82496</v>
      </c>
      <c r="BI61" s="3">
        <v>22857</v>
      </c>
      <c r="BJ61" s="3">
        <v>44476</v>
      </c>
      <c r="BK61" s="3">
        <v>100598</v>
      </c>
      <c r="BL61" s="3">
        <v>15011</v>
      </c>
      <c r="BM61" s="3">
        <v>436372</v>
      </c>
      <c r="BN61" s="3">
        <v>218144</v>
      </c>
      <c r="BO61" s="3">
        <v>18973</v>
      </c>
      <c r="BP61" s="3">
        <v>70287</v>
      </c>
      <c r="BQ61" s="3">
        <v>177970</v>
      </c>
      <c r="BR61" s="3">
        <v>266787</v>
      </c>
      <c r="BS61" s="3">
        <v>181958</v>
      </c>
      <c r="BT61" s="3">
        <v>175676</v>
      </c>
      <c r="BU61" s="3">
        <v>224563</v>
      </c>
      <c r="BV61" s="3">
        <v>125478</v>
      </c>
      <c r="BW61" s="3">
        <v>88414</v>
      </c>
      <c r="BX61" s="3">
        <v>127416</v>
      </c>
      <c r="BY61" s="3">
        <v>58204</v>
      </c>
      <c r="BZ61" s="3">
        <v>99419</v>
      </c>
      <c r="CA61" s="3">
        <v>72138</v>
      </c>
      <c r="CB61" s="3">
        <v>84008</v>
      </c>
      <c r="CC61" s="3">
        <v>104502</v>
      </c>
      <c r="CD61" s="3">
        <v>79769</v>
      </c>
      <c r="CE61" s="3">
        <v>120315</v>
      </c>
      <c r="CF61" s="3">
        <v>107213</v>
      </c>
      <c r="CG61" s="3">
        <v>70161</v>
      </c>
    </row>
    <row r="62" spans="1:85" x14ac:dyDescent="0.2">
      <c r="A62" s="1" t="s">
        <v>240</v>
      </c>
      <c r="B62" s="9">
        <v>403598</v>
      </c>
      <c r="C62" s="9">
        <v>156</v>
      </c>
      <c r="D62" s="9">
        <v>200382</v>
      </c>
      <c r="E62" s="1" t="str">
        <f>HYPERLINK("http://www.genome.ad.jp/dbget-bin/www_bget?compound+C00408","C00408")</f>
        <v>C00408</v>
      </c>
      <c r="F62" s="1" t="str">
        <f>HYPERLINK("http://pubchem.ncbi.nlm.nih.gov/summary/summary.cgi?cid=439227","439227")</f>
        <v>439227</v>
      </c>
      <c r="G62" s="5" t="s">
        <v>53</v>
      </c>
      <c r="H62" s="3">
        <v>219</v>
      </c>
      <c r="I62" s="3">
        <v>235</v>
      </c>
      <c r="J62" s="3">
        <v>146</v>
      </c>
      <c r="K62" s="3">
        <v>146</v>
      </c>
      <c r="L62" s="3">
        <v>367</v>
      </c>
      <c r="M62" s="3">
        <v>239</v>
      </c>
      <c r="N62" s="3">
        <v>113</v>
      </c>
      <c r="O62" s="3">
        <v>126</v>
      </c>
      <c r="P62" s="3">
        <v>189</v>
      </c>
      <c r="Q62" s="3">
        <v>198</v>
      </c>
      <c r="R62" s="3">
        <v>174</v>
      </c>
      <c r="S62" s="3">
        <v>200</v>
      </c>
      <c r="T62" s="3">
        <v>190</v>
      </c>
      <c r="U62" s="3">
        <v>232</v>
      </c>
      <c r="V62" s="3">
        <v>117</v>
      </c>
      <c r="W62" s="3">
        <v>277</v>
      </c>
      <c r="X62" s="3">
        <v>166</v>
      </c>
      <c r="Y62" s="3">
        <v>122</v>
      </c>
      <c r="Z62" s="3">
        <v>247</v>
      </c>
      <c r="AA62" s="3">
        <v>189</v>
      </c>
      <c r="AB62" s="3">
        <v>123</v>
      </c>
      <c r="AC62" s="3">
        <v>171</v>
      </c>
      <c r="AD62" s="3">
        <v>270</v>
      </c>
      <c r="AE62" s="3">
        <v>105</v>
      </c>
      <c r="AF62" s="3">
        <v>119</v>
      </c>
      <c r="AG62" s="3">
        <v>247</v>
      </c>
      <c r="AH62" s="3">
        <v>165</v>
      </c>
      <c r="AI62" s="3">
        <v>149</v>
      </c>
      <c r="AJ62" s="3">
        <v>131</v>
      </c>
      <c r="AK62" s="3">
        <v>214</v>
      </c>
      <c r="AL62" s="3">
        <v>217</v>
      </c>
      <c r="AM62" s="3">
        <v>174</v>
      </c>
      <c r="AN62" s="3">
        <v>220</v>
      </c>
      <c r="AO62" s="3">
        <v>188</v>
      </c>
      <c r="AP62" s="3">
        <v>291</v>
      </c>
      <c r="AQ62" s="3">
        <v>194</v>
      </c>
      <c r="AR62" s="3">
        <v>185</v>
      </c>
      <c r="AS62" s="3">
        <v>265</v>
      </c>
      <c r="AT62" s="3">
        <v>166</v>
      </c>
      <c r="AU62" s="3">
        <v>175</v>
      </c>
      <c r="AV62" s="3">
        <v>142</v>
      </c>
      <c r="AW62" s="3">
        <v>230</v>
      </c>
      <c r="AX62" s="3">
        <v>258</v>
      </c>
      <c r="AY62" s="3">
        <v>234</v>
      </c>
      <c r="AZ62" s="3">
        <v>100</v>
      </c>
      <c r="BA62" s="3">
        <v>200</v>
      </c>
      <c r="BB62" s="3">
        <v>333</v>
      </c>
      <c r="BC62" s="3">
        <v>160</v>
      </c>
      <c r="BD62" s="3">
        <v>211</v>
      </c>
      <c r="BE62" s="3">
        <v>380</v>
      </c>
      <c r="BF62" s="3">
        <v>107</v>
      </c>
      <c r="BG62" s="3">
        <v>298</v>
      </c>
      <c r="BH62" s="3">
        <v>195</v>
      </c>
      <c r="BI62" s="3">
        <v>121</v>
      </c>
      <c r="BJ62" s="3">
        <v>351</v>
      </c>
      <c r="BK62" s="3">
        <v>218</v>
      </c>
      <c r="BL62" s="3">
        <v>106</v>
      </c>
      <c r="BM62" s="3">
        <v>267</v>
      </c>
      <c r="BN62" s="3">
        <v>387</v>
      </c>
      <c r="BO62" s="3">
        <v>159</v>
      </c>
      <c r="BP62" s="3">
        <v>180</v>
      </c>
      <c r="BQ62" s="3">
        <v>343</v>
      </c>
      <c r="BR62" s="3">
        <v>222</v>
      </c>
      <c r="BS62" s="3">
        <v>309</v>
      </c>
      <c r="BT62" s="3">
        <v>200</v>
      </c>
      <c r="BU62" s="3">
        <v>426</v>
      </c>
      <c r="BV62" s="3">
        <v>180</v>
      </c>
      <c r="BW62" s="3">
        <v>181</v>
      </c>
      <c r="BX62" s="3">
        <v>318</v>
      </c>
      <c r="BY62" s="3">
        <v>191</v>
      </c>
      <c r="BZ62" s="3">
        <v>256</v>
      </c>
      <c r="CA62" s="3">
        <v>192</v>
      </c>
      <c r="CB62" s="3">
        <v>255</v>
      </c>
      <c r="CC62" s="3">
        <v>226</v>
      </c>
      <c r="CD62" s="3">
        <v>268</v>
      </c>
      <c r="CE62" s="3">
        <v>305</v>
      </c>
      <c r="CF62" s="3">
        <v>453</v>
      </c>
      <c r="CG62" s="3">
        <v>238</v>
      </c>
    </row>
    <row r="63" spans="1:85" x14ac:dyDescent="0.2">
      <c r="A63" s="1" t="s">
        <v>296</v>
      </c>
      <c r="B63" s="9">
        <v>342472</v>
      </c>
      <c r="C63" s="9">
        <v>314</v>
      </c>
      <c r="D63" s="9">
        <v>218342</v>
      </c>
      <c r="E63" s="1" t="str">
        <f>HYPERLINK("http://www.genome.ad.jp/dbget-bin/www_bget?compound+C00009","C00009")</f>
        <v>C00009</v>
      </c>
      <c r="F63" s="1" t="str">
        <f>HYPERLINK("http://pubchem.ncbi.nlm.nih.gov/summary/summary.cgi?cid=1004","1004")</f>
        <v>1004</v>
      </c>
      <c r="G63" s="5" t="s">
        <v>54</v>
      </c>
      <c r="H63" s="3">
        <v>29918</v>
      </c>
      <c r="I63" s="3">
        <v>27210</v>
      </c>
      <c r="J63" s="3">
        <v>45608</v>
      </c>
      <c r="K63" s="3">
        <v>42462</v>
      </c>
      <c r="L63" s="3">
        <v>27438</v>
      </c>
      <c r="M63" s="3">
        <v>57080</v>
      </c>
      <c r="N63" s="3">
        <v>16072</v>
      </c>
      <c r="O63" s="3">
        <v>10756</v>
      </c>
      <c r="P63" s="3">
        <v>30504</v>
      </c>
      <c r="Q63" s="3">
        <v>31257</v>
      </c>
      <c r="R63" s="3">
        <v>17581</v>
      </c>
      <c r="S63" s="3">
        <v>24065</v>
      </c>
      <c r="T63" s="3">
        <v>26351</v>
      </c>
      <c r="U63" s="3">
        <v>18732</v>
      </c>
      <c r="V63" s="3">
        <v>25472</v>
      </c>
      <c r="W63" s="3">
        <v>37130</v>
      </c>
      <c r="X63" s="3">
        <v>22095</v>
      </c>
      <c r="Y63" s="3">
        <v>33270</v>
      </c>
      <c r="Z63" s="3">
        <v>29685</v>
      </c>
      <c r="AA63" s="3">
        <v>18721</v>
      </c>
      <c r="AB63" s="3">
        <v>2784</v>
      </c>
      <c r="AC63" s="3">
        <v>36493</v>
      </c>
      <c r="AD63" s="3">
        <v>12068</v>
      </c>
      <c r="AE63" s="3">
        <v>33666</v>
      </c>
      <c r="AF63" s="3">
        <v>24153</v>
      </c>
      <c r="AG63" s="3">
        <v>16352</v>
      </c>
      <c r="AH63" s="3">
        <v>35249</v>
      </c>
      <c r="AI63" s="3">
        <v>13873</v>
      </c>
      <c r="AJ63" s="3">
        <v>19917</v>
      </c>
      <c r="AK63" s="3">
        <v>54995</v>
      </c>
      <c r="AL63" s="3">
        <v>20916</v>
      </c>
      <c r="AM63" s="3">
        <v>20773</v>
      </c>
      <c r="AN63" s="3">
        <v>27342</v>
      </c>
      <c r="AO63" s="3">
        <v>19814</v>
      </c>
      <c r="AP63" s="3">
        <v>28927</v>
      </c>
      <c r="AQ63" s="3">
        <v>18486</v>
      </c>
      <c r="AR63" s="3">
        <v>14297</v>
      </c>
      <c r="AS63" s="3">
        <v>26136</v>
      </c>
      <c r="AT63" s="3">
        <v>27186</v>
      </c>
      <c r="AU63" s="3">
        <v>14733</v>
      </c>
      <c r="AV63" s="3">
        <v>14112</v>
      </c>
      <c r="AW63" s="3">
        <v>31294</v>
      </c>
      <c r="AX63" s="3">
        <v>30673</v>
      </c>
      <c r="AY63" s="3">
        <v>40257</v>
      </c>
      <c r="AZ63" s="3">
        <v>34074</v>
      </c>
      <c r="BA63" s="3">
        <v>17342</v>
      </c>
      <c r="BB63" s="3">
        <v>31015</v>
      </c>
      <c r="BC63" s="3">
        <v>38890</v>
      </c>
      <c r="BD63" s="3">
        <v>30545</v>
      </c>
      <c r="BE63" s="3">
        <v>39475</v>
      </c>
      <c r="BF63" s="3">
        <v>11702</v>
      </c>
      <c r="BG63" s="3">
        <v>60707</v>
      </c>
      <c r="BH63" s="3">
        <v>23699</v>
      </c>
      <c r="BI63" s="3">
        <v>37285</v>
      </c>
      <c r="BJ63" s="3">
        <v>37898</v>
      </c>
      <c r="BK63" s="3">
        <v>21953</v>
      </c>
      <c r="BL63" s="3">
        <v>25721</v>
      </c>
      <c r="BM63" s="3">
        <v>64471</v>
      </c>
      <c r="BN63" s="3">
        <v>25128</v>
      </c>
      <c r="BO63" s="3">
        <v>22481</v>
      </c>
      <c r="BP63" s="3">
        <v>23313</v>
      </c>
      <c r="BQ63" s="3">
        <v>33509</v>
      </c>
      <c r="BR63" s="3">
        <v>35146</v>
      </c>
      <c r="BS63" s="3">
        <v>55602</v>
      </c>
      <c r="BT63" s="3">
        <v>55968</v>
      </c>
      <c r="BU63" s="3">
        <v>39128</v>
      </c>
      <c r="BV63" s="3">
        <v>45573</v>
      </c>
      <c r="BW63" s="3">
        <v>50900</v>
      </c>
      <c r="BX63" s="3">
        <v>36441</v>
      </c>
      <c r="BY63" s="3">
        <v>17533</v>
      </c>
      <c r="BZ63" s="3">
        <v>39494</v>
      </c>
      <c r="CA63" s="3">
        <v>13438</v>
      </c>
      <c r="CB63" s="3">
        <v>10537</v>
      </c>
      <c r="CC63" s="3">
        <v>28098</v>
      </c>
      <c r="CD63" s="3">
        <v>60550</v>
      </c>
      <c r="CE63" s="3">
        <v>19511</v>
      </c>
      <c r="CF63" s="3">
        <v>66438</v>
      </c>
      <c r="CG63" s="3">
        <v>43382</v>
      </c>
    </row>
    <row r="64" spans="1:85" x14ac:dyDescent="0.2">
      <c r="A64" s="1" t="s">
        <v>295</v>
      </c>
      <c r="B64" s="9">
        <v>604454</v>
      </c>
      <c r="C64" s="9">
        <v>100</v>
      </c>
      <c r="D64" s="9">
        <v>199628</v>
      </c>
      <c r="E64" s="1" t="str">
        <f>HYPERLINK("http://www.genome.ad.jp/dbget-bin/www_bget?compound+C00346","C00346")</f>
        <v>C00346</v>
      </c>
      <c r="F64" s="1" t="str">
        <f>HYPERLINK("http://pubchem.ncbi.nlm.nih.gov/summary/summary.cgi?cid=1015","1015")</f>
        <v>1015</v>
      </c>
      <c r="G64" s="5" t="s">
        <v>55</v>
      </c>
      <c r="H64" s="3">
        <v>14496</v>
      </c>
      <c r="I64" s="3">
        <v>19754</v>
      </c>
      <c r="J64" s="3">
        <v>27967</v>
      </c>
      <c r="K64" s="3">
        <v>4480</v>
      </c>
      <c r="L64" s="3">
        <v>11567</v>
      </c>
      <c r="M64" s="3">
        <v>32537</v>
      </c>
      <c r="N64" s="3">
        <v>6227</v>
      </c>
      <c r="O64" s="3">
        <v>8679</v>
      </c>
      <c r="P64" s="3">
        <v>2144</v>
      </c>
      <c r="Q64" s="3">
        <v>30449</v>
      </c>
      <c r="R64" s="3">
        <v>21034</v>
      </c>
      <c r="S64" s="3">
        <v>7968</v>
      </c>
      <c r="T64" s="3">
        <v>11018</v>
      </c>
      <c r="U64" s="3">
        <v>10966</v>
      </c>
      <c r="V64" s="3">
        <v>10216</v>
      </c>
      <c r="W64" s="3">
        <v>23017</v>
      </c>
      <c r="X64" s="3">
        <v>7111</v>
      </c>
      <c r="Y64" s="3">
        <v>18544</v>
      </c>
      <c r="Z64" s="3">
        <v>34918</v>
      </c>
      <c r="AA64" s="3">
        <v>5501</v>
      </c>
      <c r="AB64" s="3">
        <v>5337</v>
      </c>
      <c r="AC64" s="3">
        <v>7383</v>
      </c>
      <c r="AD64" s="3">
        <v>6057</v>
      </c>
      <c r="AE64" s="3">
        <v>16779</v>
      </c>
      <c r="AF64" s="3">
        <v>2389</v>
      </c>
      <c r="AG64" s="3">
        <v>4064</v>
      </c>
      <c r="AH64" s="3">
        <v>15775</v>
      </c>
      <c r="AI64" s="3">
        <v>2043</v>
      </c>
      <c r="AJ64" s="3">
        <v>11330</v>
      </c>
      <c r="AK64" s="3">
        <v>16692</v>
      </c>
      <c r="AL64" s="3">
        <v>17110</v>
      </c>
      <c r="AM64" s="3">
        <v>4229</v>
      </c>
      <c r="AN64" s="3">
        <v>14958</v>
      </c>
      <c r="AO64" s="3">
        <v>1658</v>
      </c>
      <c r="AP64" s="3">
        <v>11040</v>
      </c>
      <c r="AQ64" s="3">
        <v>7732</v>
      </c>
      <c r="AR64" s="3">
        <v>13540</v>
      </c>
      <c r="AS64" s="3">
        <v>16804</v>
      </c>
      <c r="AT64" s="3">
        <v>15182</v>
      </c>
      <c r="AU64" s="3">
        <v>1046</v>
      </c>
      <c r="AV64" s="3">
        <v>2074</v>
      </c>
      <c r="AW64" s="3">
        <v>37063</v>
      </c>
      <c r="AX64" s="3">
        <v>7350</v>
      </c>
      <c r="AY64" s="3">
        <v>25528</v>
      </c>
      <c r="AZ64" s="3">
        <v>26643</v>
      </c>
      <c r="BA64" s="3">
        <v>4928</v>
      </c>
      <c r="BB64" s="3">
        <v>15049</v>
      </c>
      <c r="BC64" s="3">
        <v>48203</v>
      </c>
      <c r="BD64" s="3">
        <v>30788</v>
      </c>
      <c r="BE64" s="3">
        <v>46376</v>
      </c>
      <c r="BF64" s="3">
        <v>3219</v>
      </c>
      <c r="BG64" s="3">
        <v>34868</v>
      </c>
      <c r="BH64" s="3">
        <v>476</v>
      </c>
      <c r="BI64" s="3">
        <v>15486</v>
      </c>
      <c r="BJ64" s="3">
        <v>25437</v>
      </c>
      <c r="BK64" s="3">
        <v>5059</v>
      </c>
      <c r="BL64" s="3">
        <v>6666</v>
      </c>
      <c r="BM64" s="3">
        <v>15407</v>
      </c>
      <c r="BN64" s="3">
        <v>15193</v>
      </c>
      <c r="BO64" s="3">
        <v>5002</v>
      </c>
      <c r="BP64" s="3">
        <v>19482</v>
      </c>
      <c r="BQ64" s="3">
        <v>10058</v>
      </c>
      <c r="BR64" s="3">
        <v>15378</v>
      </c>
      <c r="BS64" s="3">
        <v>17077</v>
      </c>
      <c r="BT64" s="3">
        <v>54549</v>
      </c>
      <c r="BU64" s="3">
        <v>34177</v>
      </c>
      <c r="BV64" s="3">
        <v>57422</v>
      </c>
      <c r="BW64" s="3">
        <v>28258</v>
      </c>
      <c r="BX64" s="3">
        <v>16816</v>
      </c>
      <c r="BY64" s="3">
        <v>11340</v>
      </c>
      <c r="BZ64" s="3">
        <v>9809</v>
      </c>
      <c r="CA64" s="3">
        <v>14795</v>
      </c>
      <c r="CB64" s="3">
        <v>27448</v>
      </c>
      <c r="CC64" s="3">
        <v>22139</v>
      </c>
      <c r="CD64" s="3">
        <v>22039</v>
      </c>
      <c r="CE64" s="3">
        <v>6777</v>
      </c>
      <c r="CF64" s="3">
        <v>30207</v>
      </c>
      <c r="CG64" s="3">
        <v>19553</v>
      </c>
    </row>
    <row r="65" spans="1:85" x14ac:dyDescent="0.2">
      <c r="A65" s="1" t="s">
        <v>297</v>
      </c>
      <c r="B65" s="9">
        <v>516882</v>
      </c>
      <c r="C65" s="9">
        <v>116</v>
      </c>
      <c r="D65" s="9">
        <v>236874</v>
      </c>
      <c r="E65" s="1" t="str">
        <f>HYPERLINK("http://www.genome.ad.jp/dbget-bin/www_bget?compound+C00166","C00166")</f>
        <v>C00166</v>
      </c>
      <c r="F65" s="1" t="str">
        <f>HYPERLINK("http://pubchem.ncbi.nlm.nih.gov/summary/summary.cgi?cid=997","997")</f>
        <v>997</v>
      </c>
      <c r="G65" s="5" t="s">
        <v>56</v>
      </c>
      <c r="H65" s="3">
        <v>438</v>
      </c>
      <c r="I65" s="3">
        <v>379</v>
      </c>
      <c r="J65" s="3">
        <v>321</v>
      </c>
      <c r="K65" s="3">
        <v>245</v>
      </c>
      <c r="L65" s="3">
        <v>748</v>
      </c>
      <c r="M65" s="3">
        <v>379</v>
      </c>
      <c r="N65" s="3">
        <v>274</v>
      </c>
      <c r="O65" s="3">
        <v>372</v>
      </c>
      <c r="P65" s="3">
        <v>349</v>
      </c>
      <c r="Q65" s="3">
        <v>468</v>
      </c>
      <c r="R65" s="3">
        <v>217</v>
      </c>
      <c r="S65" s="3">
        <v>423</v>
      </c>
      <c r="T65" s="3">
        <v>274</v>
      </c>
      <c r="U65" s="3">
        <v>319</v>
      </c>
      <c r="V65" s="3">
        <v>304</v>
      </c>
      <c r="W65" s="3">
        <v>285</v>
      </c>
      <c r="X65" s="3">
        <v>248</v>
      </c>
      <c r="Y65" s="3">
        <v>459</v>
      </c>
      <c r="Z65" s="3">
        <v>673</v>
      </c>
      <c r="AA65" s="3">
        <v>228</v>
      </c>
      <c r="AB65" s="3">
        <v>260</v>
      </c>
      <c r="AC65" s="3">
        <v>298</v>
      </c>
      <c r="AD65" s="3">
        <v>388</v>
      </c>
      <c r="AE65" s="3">
        <v>231</v>
      </c>
      <c r="AF65" s="3">
        <v>331</v>
      </c>
      <c r="AG65" s="3">
        <v>1174</v>
      </c>
      <c r="AH65" s="3">
        <v>411</v>
      </c>
      <c r="AI65" s="3">
        <v>295</v>
      </c>
      <c r="AJ65" s="3">
        <v>240</v>
      </c>
      <c r="AK65" s="3">
        <v>728</v>
      </c>
      <c r="AL65" s="3">
        <v>279</v>
      </c>
      <c r="AM65" s="3">
        <v>236</v>
      </c>
      <c r="AN65" s="3">
        <v>302</v>
      </c>
      <c r="AO65" s="3">
        <v>387</v>
      </c>
      <c r="AP65" s="3">
        <v>515</v>
      </c>
      <c r="AQ65" s="3">
        <v>237</v>
      </c>
      <c r="AR65" s="3">
        <v>277</v>
      </c>
      <c r="AS65" s="3">
        <v>368</v>
      </c>
      <c r="AT65" s="3">
        <v>318</v>
      </c>
      <c r="AU65" s="3">
        <v>392</v>
      </c>
      <c r="AV65" s="3">
        <v>227</v>
      </c>
      <c r="AW65" s="3">
        <v>755</v>
      </c>
      <c r="AX65" s="3">
        <v>507</v>
      </c>
      <c r="AY65" s="3">
        <v>260</v>
      </c>
      <c r="AZ65" s="3">
        <v>287</v>
      </c>
      <c r="BA65" s="3">
        <v>213</v>
      </c>
      <c r="BB65" s="3">
        <v>549</v>
      </c>
      <c r="BC65" s="3">
        <v>423</v>
      </c>
      <c r="BD65" s="3">
        <v>446</v>
      </c>
      <c r="BE65" s="3">
        <v>580</v>
      </c>
      <c r="BF65" s="3">
        <v>169</v>
      </c>
      <c r="BG65" s="3">
        <v>484</v>
      </c>
      <c r="BH65" s="3">
        <v>355</v>
      </c>
      <c r="BI65" s="3">
        <v>284</v>
      </c>
      <c r="BJ65" s="3">
        <v>439</v>
      </c>
      <c r="BK65" s="3">
        <v>394</v>
      </c>
      <c r="BL65" s="3">
        <v>222</v>
      </c>
      <c r="BM65" s="3">
        <v>645</v>
      </c>
      <c r="BN65" s="3">
        <v>488</v>
      </c>
      <c r="BO65" s="3">
        <v>223</v>
      </c>
      <c r="BP65" s="3">
        <v>515</v>
      </c>
      <c r="BQ65" s="3">
        <v>638</v>
      </c>
      <c r="BR65" s="3">
        <v>386</v>
      </c>
      <c r="BS65" s="3">
        <v>1195</v>
      </c>
      <c r="BT65" s="3">
        <v>531</v>
      </c>
      <c r="BU65" s="3">
        <v>682</v>
      </c>
      <c r="BV65" s="3">
        <v>500</v>
      </c>
      <c r="BW65" s="3">
        <v>395</v>
      </c>
      <c r="BX65" s="3">
        <v>510</v>
      </c>
      <c r="BY65" s="3">
        <v>257</v>
      </c>
      <c r="BZ65" s="3">
        <v>505</v>
      </c>
      <c r="CA65" s="3">
        <v>367</v>
      </c>
      <c r="CB65" s="3">
        <v>404</v>
      </c>
      <c r="CC65" s="3">
        <v>396</v>
      </c>
      <c r="CD65" s="3">
        <v>441</v>
      </c>
      <c r="CE65" s="3">
        <v>635</v>
      </c>
      <c r="CF65" s="3">
        <v>535</v>
      </c>
      <c r="CG65" s="3">
        <v>327</v>
      </c>
    </row>
    <row r="66" spans="1:85" x14ac:dyDescent="0.2">
      <c r="A66" s="1" t="s">
        <v>221</v>
      </c>
      <c r="B66" s="9">
        <v>510041</v>
      </c>
      <c r="C66" s="9">
        <v>174</v>
      </c>
      <c r="D66" s="9">
        <v>438065</v>
      </c>
      <c r="E66" s="1" t="s">
        <v>226</v>
      </c>
      <c r="F66" s="9">
        <v>1001</v>
      </c>
      <c r="G66" s="5" t="s">
        <v>57</v>
      </c>
      <c r="H66" s="3">
        <v>1153</v>
      </c>
      <c r="I66" s="3">
        <v>3405</v>
      </c>
      <c r="J66" s="3">
        <v>1858</v>
      </c>
      <c r="K66" s="3">
        <v>2044</v>
      </c>
      <c r="L66" s="3">
        <v>2009</v>
      </c>
      <c r="M66" s="3">
        <v>2168</v>
      </c>
      <c r="N66" s="3">
        <v>387</v>
      </c>
      <c r="O66" s="3">
        <v>198</v>
      </c>
      <c r="P66" s="3">
        <v>422</v>
      </c>
      <c r="Q66" s="3">
        <v>7877</v>
      </c>
      <c r="R66" s="3">
        <v>593</v>
      </c>
      <c r="S66" s="3">
        <v>1387</v>
      </c>
      <c r="T66" s="3">
        <v>479</v>
      </c>
      <c r="U66" s="3">
        <v>497</v>
      </c>
      <c r="V66" s="3">
        <v>308</v>
      </c>
      <c r="W66" s="3">
        <v>2252</v>
      </c>
      <c r="X66" s="3">
        <v>1318</v>
      </c>
      <c r="Y66" s="3">
        <v>3320</v>
      </c>
      <c r="Z66" s="3">
        <v>3165</v>
      </c>
      <c r="AA66" s="3">
        <v>215</v>
      </c>
      <c r="AB66" s="3">
        <v>3250</v>
      </c>
      <c r="AC66" s="3">
        <v>671</v>
      </c>
      <c r="AD66" s="3">
        <v>2697</v>
      </c>
      <c r="AE66" s="3">
        <v>220</v>
      </c>
      <c r="AF66" s="3">
        <v>212</v>
      </c>
      <c r="AG66" s="3">
        <v>2614</v>
      </c>
      <c r="AH66" s="3">
        <v>1907</v>
      </c>
      <c r="AI66" s="3">
        <v>6490</v>
      </c>
      <c r="AJ66" s="3">
        <v>1365</v>
      </c>
      <c r="AK66" s="3">
        <v>303</v>
      </c>
      <c r="AL66" s="3">
        <v>1996</v>
      </c>
      <c r="AM66" s="3">
        <v>275</v>
      </c>
      <c r="AN66" s="3">
        <v>2894</v>
      </c>
      <c r="AO66" s="3">
        <v>477</v>
      </c>
      <c r="AP66" s="3">
        <v>1021</v>
      </c>
      <c r="AQ66" s="3">
        <v>441</v>
      </c>
      <c r="AR66" s="3">
        <v>2036</v>
      </c>
      <c r="AS66" s="3">
        <v>1761</v>
      </c>
      <c r="AT66" s="3">
        <v>1346</v>
      </c>
      <c r="AU66" s="3">
        <v>985</v>
      </c>
      <c r="AV66" s="3">
        <v>384</v>
      </c>
      <c r="AW66" s="3">
        <v>2336</v>
      </c>
      <c r="AX66" s="3">
        <v>592</v>
      </c>
      <c r="AY66" s="3">
        <v>518</v>
      </c>
      <c r="AZ66" s="3">
        <v>1268</v>
      </c>
      <c r="BA66" s="3">
        <v>235</v>
      </c>
      <c r="BB66" s="3">
        <v>513</v>
      </c>
      <c r="BC66" s="3">
        <v>3041</v>
      </c>
      <c r="BD66" s="3">
        <v>3090</v>
      </c>
      <c r="BE66" s="3">
        <v>2026</v>
      </c>
      <c r="BF66" s="3">
        <v>295</v>
      </c>
      <c r="BG66" s="3">
        <v>569</v>
      </c>
      <c r="BH66" s="3">
        <v>428</v>
      </c>
      <c r="BI66" s="3">
        <v>346</v>
      </c>
      <c r="BJ66" s="3">
        <v>3179</v>
      </c>
      <c r="BK66" s="3">
        <v>398</v>
      </c>
      <c r="BL66" s="3">
        <v>523</v>
      </c>
      <c r="BM66" s="3">
        <v>801</v>
      </c>
      <c r="BN66" s="3">
        <v>930</v>
      </c>
      <c r="BO66" s="3">
        <v>1016</v>
      </c>
      <c r="BP66" s="3">
        <v>2585</v>
      </c>
      <c r="BQ66" s="3">
        <v>1382</v>
      </c>
      <c r="BR66" s="3">
        <v>4277</v>
      </c>
      <c r="BS66" s="3">
        <v>1429</v>
      </c>
      <c r="BT66" s="3">
        <v>3249</v>
      </c>
      <c r="BU66" s="3">
        <v>1118</v>
      </c>
      <c r="BV66" s="3">
        <v>3097</v>
      </c>
      <c r="BW66" s="3">
        <v>1004</v>
      </c>
      <c r="BX66" s="3">
        <v>752</v>
      </c>
      <c r="BY66" s="3">
        <v>2353</v>
      </c>
      <c r="BZ66" s="3">
        <v>382</v>
      </c>
      <c r="CA66" s="3">
        <v>373</v>
      </c>
      <c r="CB66" s="3">
        <v>1216</v>
      </c>
      <c r="CC66" s="3">
        <v>509</v>
      </c>
      <c r="CD66" s="3">
        <v>2783</v>
      </c>
      <c r="CE66" s="3">
        <v>2938</v>
      </c>
      <c r="CF66" s="3">
        <v>1830</v>
      </c>
      <c r="CG66" s="3">
        <v>1174</v>
      </c>
    </row>
    <row r="67" spans="1:85" x14ac:dyDescent="0.2">
      <c r="A67" s="1" t="s">
        <v>272</v>
      </c>
      <c r="B67" s="9">
        <v>538016</v>
      </c>
      <c r="C67" s="9">
        <v>218</v>
      </c>
      <c r="D67" s="9">
        <v>217642</v>
      </c>
      <c r="E67" s="1" t="str">
        <f>HYPERLINK("http://www.genome.ad.jp/dbget-bin/www_bget?compound+C00079","C00079")</f>
        <v>C00079</v>
      </c>
      <c r="F67" s="1" t="str">
        <f>HYPERLINK("http://pubchem.ncbi.nlm.nih.gov/summary/summary.cgi?cid=6140","6140")</f>
        <v>6140</v>
      </c>
      <c r="G67" s="5" t="s">
        <v>58</v>
      </c>
      <c r="H67" s="3">
        <v>37763</v>
      </c>
      <c r="I67" s="3">
        <v>41452</v>
      </c>
      <c r="J67" s="3">
        <v>10029</v>
      </c>
      <c r="K67" s="3">
        <v>11499</v>
      </c>
      <c r="L67" s="3">
        <v>63139</v>
      </c>
      <c r="M67" s="3">
        <v>27760</v>
      </c>
      <c r="N67" s="3">
        <v>8175</v>
      </c>
      <c r="O67" s="3">
        <v>16162</v>
      </c>
      <c r="P67" s="3">
        <v>14041</v>
      </c>
      <c r="Q67" s="3">
        <v>17436</v>
      </c>
      <c r="R67" s="3">
        <v>7388</v>
      </c>
      <c r="S67" s="3">
        <v>13760</v>
      </c>
      <c r="T67" s="3">
        <v>11320</v>
      </c>
      <c r="U67" s="3">
        <v>26277</v>
      </c>
      <c r="V67" s="3">
        <v>23785</v>
      </c>
      <c r="W67" s="3">
        <v>10208</v>
      </c>
      <c r="X67" s="3">
        <v>12757</v>
      </c>
      <c r="Y67" s="3">
        <v>27659</v>
      </c>
      <c r="Z67" s="3">
        <v>50337</v>
      </c>
      <c r="AA67" s="3">
        <v>16555</v>
      </c>
      <c r="AB67" s="3">
        <v>17233</v>
      </c>
      <c r="AC67" s="3">
        <v>15056</v>
      </c>
      <c r="AD67" s="3">
        <v>62909</v>
      </c>
      <c r="AE67" s="3">
        <v>15011</v>
      </c>
      <c r="AF67" s="3">
        <v>22395</v>
      </c>
      <c r="AG67" s="3">
        <v>44871</v>
      </c>
      <c r="AH67" s="3">
        <v>29105</v>
      </c>
      <c r="AI67" s="3">
        <v>31532</v>
      </c>
      <c r="AJ67" s="3">
        <v>18132</v>
      </c>
      <c r="AK67" s="3">
        <v>19837</v>
      </c>
      <c r="AL67" s="3">
        <v>12483</v>
      </c>
      <c r="AM67" s="3">
        <v>9196</v>
      </c>
      <c r="AN67" s="3">
        <v>14175</v>
      </c>
      <c r="AO67" s="3">
        <v>46584</v>
      </c>
      <c r="AP67" s="3">
        <v>73150</v>
      </c>
      <c r="AQ67" s="3">
        <v>17011</v>
      </c>
      <c r="AR67" s="3">
        <v>27342</v>
      </c>
      <c r="AS67" s="3">
        <v>20021</v>
      </c>
      <c r="AT67" s="3">
        <v>16209</v>
      </c>
      <c r="AU67" s="3">
        <v>39467</v>
      </c>
      <c r="AV67" s="3">
        <v>5974</v>
      </c>
      <c r="AW67" s="3">
        <v>39235</v>
      </c>
      <c r="AX67" s="3">
        <v>104448</v>
      </c>
      <c r="AY67" s="3">
        <v>14769</v>
      </c>
      <c r="AZ67" s="3">
        <v>17196</v>
      </c>
      <c r="BA67" s="3">
        <v>13745</v>
      </c>
      <c r="BB67" s="3">
        <v>22785</v>
      </c>
      <c r="BC67" s="3">
        <v>16965</v>
      </c>
      <c r="BD67" s="3">
        <v>21390</v>
      </c>
      <c r="BE67" s="3">
        <v>21229</v>
      </c>
      <c r="BF67" s="3">
        <v>8911</v>
      </c>
      <c r="BG67" s="3">
        <v>32118</v>
      </c>
      <c r="BH67" s="3">
        <v>13930</v>
      </c>
      <c r="BI67" s="3">
        <v>10557</v>
      </c>
      <c r="BJ67" s="3">
        <v>16011</v>
      </c>
      <c r="BK67" s="3">
        <v>40423</v>
      </c>
      <c r="BL67" s="3">
        <v>5773</v>
      </c>
      <c r="BM67" s="3">
        <v>70507</v>
      </c>
      <c r="BN67" s="3">
        <v>38121</v>
      </c>
      <c r="BO67" s="3">
        <v>6660</v>
      </c>
      <c r="BP67" s="3">
        <v>29375</v>
      </c>
      <c r="BQ67" s="3">
        <v>58912</v>
      </c>
      <c r="BR67" s="3">
        <v>53483</v>
      </c>
      <c r="BS67" s="3">
        <v>47061</v>
      </c>
      <c r="BT67" s="3">
        <v>36298</v>
      </c>
      <c r="BU67" s="3">
        <v>39328</v>
      </c>
      <c r="BV67" s="3">
        <v>28300</v>
      </c>
      <c r="BW67" s="3">
        <v>42969</v>
      </c>
      <c r="BX67" s="3">
        <v>44668</v>
      </c>
      <c r="BY67" s="3">
        <v>20254</v>
      </c>
      <c r="BZ67" s="3">
        <v>29473</v>
      </c>
      <c r="CA67" s="3">
        <v>28422</v>
      </c>
      <c r="CB67" s="3">
        <v>22616</v>
      </c>
      <c r="CC67" s="3">
        <v>40160</v>
      </c>
      <c r="CD67" s="3">
        <v>45435</v>
      </c>
      <c r="CE67" s="3">
        <v>50546</v>
      </c>
      <c r="CF67" s="3">
        <v>24490</v>
      </c>
      <c r="CG67" s="3">
        <v>13703</v>
      </c>
    </row>
    <row r="68" spans="1:85" x14ac:dyDescent="0.2">
      <c r="A68" s="1" t="s">
        <v>254</v>
      </c>
      <c r="B68" s="9">
        <v>674704</v>
      </c>
      <c r="C68" s="9">
        <v>117</v>
      </c>
      <c r="D68" s="9">
        <v>203296</v>
      </c>
      <c r="E68" s="1" t="str">
        <f>HYPERLINK("http://www.genome.ad.jp/dbget-bin/www_bget?compound+C16537","C16537")</f>
        <v>C16537</v>
      </c>
      <c r="F68" s="1" t="str">
        <f>HYPERLINK("http://pubchem.ncbi.nlm.nih.gov/summary/summary.cgi?cid=13849","13849")</f>
        <v>13849</v>
      </c>
      <c r="G68" s="5" t="s">
        <v>59</v>
      </c>
      <c r="H68" s="3">
        <v>3796</v>
      </c>
      <c r="I68" s="3">
        <v>3892</v>
      </c>
      <c r="J68" s="3">
        <v>3509</v>
      </c>
      <c r="K68" s="3">
        <v>2547</v>
      </c>
      <c r="L68" s="3">
        <v>4379</v>
      </c>
      <c r="M68" s="3">
        <v>4911</v>
      </c>
      <c r="N68" s="3">
        <v>2500</v>
      </c>
      <c r="O68" s="3">
        <v>1570</v>
      </c>
      <c r="P68" s="3">
        <v>2845</v>
      </c>
      <c r="Q68" s="3">
        <v>4105</v>
      </c>
      <c r="R68" s="3">
        <v>2528</v>
      </c>
      <c r="S68" s="3">
        <v>2747</v>
      </c>
      <c r="T68" s="3">
        <v>3425</v>
      </c>
      <c r="U68" s="3">
        <v>4639</v>
      </c>
      <c r="V68" s="3">
        <v>3187</v>
      </c>
      <c r="W68" s="3">
        <v>3311</v>
      </c>
      <c r="X68" s="3">
        <v>3166</v>
      </c>
      <c r="Y68" s="3">
        <v>3155</v>
      </c>
      <c r="Z68" s="3">
        <v>4173</v>
      </c>
      <c r="AA68" s="3">
        <v>3908</v>
      </c>
      <c r="AB68" s="3">
        <v>3161</v>
      </c>
      <c r="AC68" s="3">
        <v>2363</v>
      </c>
      <c r="AD68" s="3">
        <v>3639</v>
      </c>
      <c r="AE68" s="3">
        <v>2473</v>
      </c>
      <c r="AF68" s="3">
        <v>3040</v>
      </c>
      <c r="AG68" s="3">
        <v>6728</v>
      </c>
      <c r="AH68" s="3">
        <v>3648</v>
      </c>
      <c r="AI68" s="3">
        <v>3419</v>
      </c>
      <c r="AJ68" s="3">
        <v>1977</v>
      </c>
      <c r="AK68" s="3">
        <v>2787</v>
      </c>
      <c r="AL68" s="3">
        <v>3388</v>
      </c>
      <c r="AM68" s="3">
        <v>2857</v>
      </c>
      <c r="AN68" s="3">
        <v>3444</v>
      </c>
      <c r="AO68" s="3">
        <v>3041</v>
      </c>
      <c r="AP68" s="3">
        <v>4353</v>
      </c>
      <c r="AQ68" s="3">
        <v>3167</v>
      </c>
      <c r="AR68" s="3">
        <v>2996</v>
      </c>
      <c r="AS68" s="3">
        <v>3134</v>
      </c>
      <c r="AT68" s="3">
        <v>2786</v>
      </c>
      <c r="AU68" s="3">
        <v>3597</v>
      </c>
      <c r="AV68" s="3">
        <v>2050</v>
      </c>
      <c r="AW68" s="3">
        <v>2567</v>
      </c>
      <c r="AX68" s="3">
        <v>6366</v>
      </c>
      <c r="AY68" s="3">
        <v>2822</v>
      </c>
      <c r="AZ68" s="3">
        <v>3275</v>
      </c>
      <c r="BA68" s="3">
        <v>1576</v>
      </c>
      <c r="BB68" s="3">
        <v>2133</v>
      </c>
      <c r="BC68" s="3">
        <v>1795</v>
      </c>
      <c r="BD68" s="3">
        <v>2666</v>
      </c>
      <c r="BE68" s="3">
        <v>3588</v>
      </c>
      <c r="BF68" s="3">
        <v>1170</v>
      </c>
      <c r="BG68" s="3">
        <v>2279</v>
      </c>
      <c r="BH68" s="3">
        <v>2001</v>
      </c>
      <c r="BI68" s="3">
        <v>3099</v>
      </c>
      <c r="BJ68" s="3">
        <v>3279</v>
      </c>
      <c r="BK68" s="3">
        <v>2779</v>
      </c>
      <c r="BL68" s="3">
        <v>2685</v>
      </c>
      <c r="BM68" s="3">
        <v>1471</v>
      </c>
      <c r="BN68" s="3">
        <v>6216</v>
      </c>
      <c r="BO68" s="3">
        <v>2651</v>
      </c>
      <c r="BP68" s="3">
        <v>3879</v>
      </c>
      <c r="BQ68" s="3">
        <v>5588</v>
      </c>
      <c r="BR68" s="3">
        <v>3828</v>
      </c>
      <c r="BS68" s="3">
        <v>2871</v>
      </c>
      <c r="BT68" s="3">
        <v>2616</v>
      </c>
      <c r="BU68" s="3">
        <v>2175</v>
      </c>
      <c r="BV68" s="3">
        <v>9573</v>
      </c>
      <c r="BW68" s="3">
        <v>1463</v>
      </c>
      <c r="BX68" s="3">
        <v>3201</v>
      </c>
      <c r="BY68" s="3">
        <v>2118</v>
      </c>
      <c r="BZ68" s="3">
        <v>1551</v>
      </c>
      <c r="CA68" s="3">
        <v>2314</v>
      </c>
      <c r="CB68" s="3">
        <v>2155</v>
      </c>
      <c r="CC68" s="3">
        <v>3488</v>
      </c>
      <c r="CD68" s="3">
        <v>2888</v>
      </c>
      <c r="CE68" s="3">
        <v>4272</v>
      </c>
      <c r="CF68" s="3">
        <v>2705</v>
      </c>
      <c r="CG68" s="3">
        <v>3304</v>
      </c>
    </row>
    <row r="69" spans="1:85" x14ac:dyDescent="0.2">
      <c r="A69" s="1" t="s">
        <v>259</v>
      </c>
      <c r="B69" s="9">
        <v>399163</v>
      </c>
      <c r="C69" s="9">
        <v>117</v>
      </c>
      <c r="D69" s="9">
        <v>201810</v>
      </c>
      <c r="E69" s="1" t="str">
        <f>HYPERLINK("http://www.genome.ad.jp/dbget-bin/www_bget?compound+C01601","C01601")</f>
        <v>C01601</v>
      </c>
      <c r="F69" s="1" t="str">
        <f>HYPERLINK("http://pubchem.ncbi.nlm.nih.gov/summary/summary.cgi?cid=8158","8158")</f>
        <v>8158</v>
      </c>
      <c r="G69" s="5" t="s">
        <v>60</v>
      </c>
      <c r="H69" s="3">
        <v>17867</v>
      </c>
      <c r="I69" s="3">
        <v>17812</v>
      </c>
      <c r="J69" s="3">
        <v>22192</v>
      </c>
      <c r="K69" s="3">
        <v>20704</v>
      </c>
      <c r="L69" s="3">
        <v>14792</v>
      </c>
      <c r="M69" s="3">
        <v>19599</v>
      </c>
      <c r="N69" s="3">
        <v>12241</v>
      </c>
      <c r="O69" s="3">
        <v>14185</v>
      </c>
      <c r="P69" s="3">
        <v>8912</v>
      </c>
      <c r="Q69" s="3">
        <v>20733</v>
      </c>
      <c r="R69" s="3">
        <v>17563</v>
      </c>
      <c r="S69" s="3">
        <v>12215</v>
      </c>
      <c r="T69" s="3">
        <v>22781</v>
      </c>
      <c r="U69" s="3">
        <v>16699</v>
      </c>
      <c r="V69" s="3">
        <v>15118</v>
      </c>
      <c r="W69" s="3">
        <v>19515</v>
      </c>
      <c r="X69" s="3">
        <v>12143</v>
      </c>
      <c r="Y69" s="3">
        <v>27622</v>
      </c>
      <c r="Z69" s="3">
        <v>17205</v>
      </c>
      <c r="AA69" s="3">
        <v>15753</v>
      </c>
      <c r="AB69" s="3">
        <v>13118</v>
      </c>
      <c r="AC69" s="3">
        <v>22436</v>
      </c>
      <c r="AD69" s="3">
        <v>12690</v>
      </c>
      <c r="AE69" s="3">
        <v>8519</v>
      </c>
      <c r="AF69" s="3">
        <v>9270</v>
      </c>
      <c r="AG69" s="3">
        <v>17806</v>
      </c>
      <c r="AH69" s="3">
        <v>19595</v>
      </c>
      <c r="AI69" s="3">
        <v>10370</v>
      </c>
      <c r="AJ69" s="3">
        <v>19851</v>
      </c>
      <c r="AK69" s="3">
        <v>16974</v>
      </c>
      <c r="AL69" s="3">
        <v>19383</v>
      </c>
      <c r="AM69" s="3">
        <v>15055</v>
      </c>
      <c r="AN69" s="3">
        <v>8127</v>
      </c>
      <c r="AO69" s="3">
        <v>14409</v>
      </c>
      <c r="AP69" s="3">
        <v>11308</v>
      </c>
      <c r="AQ69" s="3">
        <v>21443</v>
      </c>
      <c r="AR69" s="3">
        <v>8269</v>
      </c>
      <c r="AS69" s="3">
        <v>12622</v>
      </c>
      <c r="AT69" s="3">
        <v>17759</v>
      </c>
      <c r="AU69" s="3">
        <v>16550</v>
      </c>
      <c r="AV69" s="3">
        <v>12682</v>
      </c>
      <c r="AW69" s="3">
        <v>14207</v>
      </c>
      <c r="AX69" s="3">
        <v>12466</v>
      </c>
      <c r="AY69" s="3">
        <v>8244</v>
      </c>
      <c r="AZ69" s="3">
        <v>10266</v>
      </c>
      <c r="BA69" s="3">
        <v>9631</v>
      </c>
      <c r="BB69" s="3">
        <v>17423</v>
      </c>
      <c r="BC69" s="3">
        <v>13950</v>
      </c>
      <c r="BD69" s="3">
        <v>7488</v>
      </c>
      <c r="BE69" s="3">
        <v>13573</v>
      </c>
      <c r="BF69" s="3">
        <v>10578</v>
      </c>
      <c r="BG69" s="3">
        <v>24015</v>
      </c>
      <c r="BH69" s="3">
        <v>14372</v>
      </c>
      <c r="BI69" s="3">
        <v>14341</v>
      </c>
      <c r="BJ69" s="3">
        <v>29326</v>
      </c>
      <c r="BK69" s="3">
        <v>8836</v>
      </c>
      <c r="BL69" s="3">
        <v>7427</v>
      </c>
      <c r="BM69" s="3">
        <v>18024</v>
      </c>
      <c r="BN69" s="3">
        <v>9094</v>
      </c>
      <c r="BO69" s="3">
        <v>19577</v>
      </c>
      <c r="BP69" s="3">
        <v>14556</v>
      </c>
      <c r="BQ69" s="3">
        <v>11134</v>
      </c>
      <c r="BR69" s="3">
        <v>23355</v>
      </c>
      <c r="BS69" s="3">
        <v>19087</v>
      </c>
      <c r="BT69" s="3">
        <v>13542</v>
      </c>
      <c r="BU69" s="3">
        <v>13086</v>
      </c>
      <c r="BV69" s="3">
        <v>12463</v>
      </c>
      <c r="BW69" s="3">
        <v>16218</v>
      </c>
      <c r="BX69" s="3">
        <v>8226</v>
      </c>
      <c r="BY69" s="3">
        <v>12545</v>
      </c>
      <c r="BZ69" s="3">
        <v>20200</v>
      </c>
      <c r="CA69" s="3">
        <v>12541</v>
      </c>
      <c r="CB69" s="3">
        <v>11364</v>
      </c>
      <c r="CC69" s="3">
        <v>13488</v>
      </c>
      <c r="CD69" s="3">
        <v>18261</v>
      </c>
      <c r="CE69" s="3">
        <v>9535</v>
      </c>
      <c r="CF69" s="3">
        <v>13501</v>
      </c>
      <c r="CG69" s="3">
        <v>15777</v>
      </c>
    </row>
    <row r="70" spans="1:85" x14ac:dyDescent="0.2">
      <c r="A70" s="1" t="s">
        <v>265</v>
      </c>
      <c r="B70" s="9">
        <v>691214</v>
      </c>
      <c r="C70" s="9">
        <v>103</v>
      </c>
      <c r="D70" s="9">
        <v>205158</v>
      </c>
      <c r="E70" s="1" t="str">
        <f>HYPERLINK("http://www.genome.ad.jp/dbget-bin/www_bget?compound+C00864","C00864")</f>
        <v>C00864</v>
      </c>
      <c r="F70" s="1" t="str">
        <f>HYPERLINK("http://pubchem.ncbi.nlm.nih.gov/summary/summary.cgi?cid=6613","6613")</f>
        <v>6613</v>
      </c>
      <c r="G70" s="5" t="s">
        <v>61</v>
      </c>
      <c r="H70" s="3">
        <v>1427</v>
      </c>
      <c r="I70" s="3">
        <v>1930</v>
      </c>
      <c r="J70" s="3">
        <v>550</v>
      </c>
      <c r="K70" s="3">
        <v>801</v>
      </c>
      <c r="L70" s="3">
        <v>742</v>
      </c>
      <c r="M70" s="3">
        <v>1078</v>
      </c>
      <c r="N70" s="3">
        <v>530</v>
      </c>
      <c r="O70" s="3">
        <v>677</v>
      </c>
      <c r="P70" s="3">
        <v>591</v>
      </c>
      <c r="Q70" s="3">
        <v>769</v>
      </c>
      <c r="R70" s="3">
        <v>566</v>
      </c>
      <c r="S70" s="3">
        <v>824</v>
      </c>
      <c r="T70" s="3">
        <v>680</v>
      </c>
      <c r="U70" s="3">
        <v>1740</v>
      </c>
      <c r="V70" s="3">
        <v>562</v>
      </c>
      <c r="W70" s="3">
        <v>640</v>
      </c>
      <c r="X70" s="3">
        <v>755</v>
      </c>
      <c r="Y70" s="3">
        <v>761</v>
      </c>
      <c r="Z70" s="3">
        <v>1643</v>
      </c>
      <c r="AA70" s="3">
        <v>1060</v>
      </c>
      <c r="AB70" s="3">
        <v>664</v>
      </c>
      <c r="AC70" s="3">
        <v>518</v>
      </c>
      <c r="AD70" s="3">
        <v>1350</v>
      </c>
      <c r="AE70" s="3">
        <v>645</v>
      </c>
      <c r="AF70" s="3">
        <v>1005</v>
      </c>
      <c r="AG70" s="3">
        <v>731</v>
      </c>
      <c r="AH70" s="3">
        <v>992</v>
      </c>
      <c r="AI70" s="3">
        <v>5068</v>
      </c>
      <c r="AJ70" s="3">
        <v>866</v>
      </c>
      <c r="AK70" s="3">
        <v>337</v>
      </c>
      <c r="AL70" s="3">
        <v>548</v>
      </c>
      <c r="AM70" s="3">
        <v>435</v>
      </c>
      <c r="AN70" s="3">
        <v>964</v>
      </c>
      <c r="AO70" s="3">
        <v>590</v>
      </c>
      <c r="AP70" s="3">
        <v>981</v>
      </c>
      <c r="AQ70" s="3">
        <v>1528</v>
      </c>
      <c r="AR70" s="3">
        <v>1305</v>
      </c>
      <c r="AS70" s="3">
        <v>760</v>
      </c>
      <c r="AT70" s="3">
        <v>1464</v>
      </c>
      <c r="AU70" s="3">
        <v>1031</v>
      </c>
      <c r="AV70" s="3">
        <v>552</v>
      </c>
      <c r="AW70" s="3">
        <v>1050</v>
      </c>
      <c r="AX70" s="3">
        <v>620</v>
      </c>
      <c r="AY70" s="3">
        <v>450</v>
      </c>
      <c r="AZ70" s="3">
        <v>822</v>
      </c>
      <c r="BA70" s="3">
        <v>562</v>
      </c>
      <c r="BB70" s="3">
        <v>957</v>
      </c>
      <c r="BC70" s="3">
        <v>824</v>
      </c>
      <c r="BD70" s="3">
        <v>654</v>
      </c>
      <c r="BE70" s="3">
        <v>1094</v>
      </c>
      <c r="BF70" s="3">
        <v>396</v>
      </c>
      <c r="BG70" s="3">
        <v>1028</v>
      </c>
      <c r="BH70" s="3">
        <v>751</v>
      </c>
      <c r="BI70" s="3">
        <v>640</v>
      </c>
      <c r="BJ70" s="3">
        <v>810</v>
      </c>
      <c r="BK70" s="3">
        <v>917</v>
      </c>
      <c r="BL70" s="3">
        <v>312</v>
      </c>
      <c r="BM70" s="3">
        <v>1207</v>
      </c>
      <c r="BN70" s="3">
        <v>1006</v>
      </c>
      <c r="BO70" s="3">
        <v>767</v>
      </c>
      <c r="BP70" s="3">
        <v>784</v>
      </c>
      <c r="BQ70" s="3">
        <v>1202</v>
      </c>
      <c r="BR70" s="3">
        <v>1442</v>
      </c>
      <c r="BS70" s="3">
        <v>1284</v>
      </c>
      <c r="BT70" s="3">
        <v>644</v>
      </c>
      <c r="BU70" s="3">
        <v>1414</v>
      </c>
      <c r="BV70" s="3">
        <v>2245</v>
      </c>
      <c r="BW70" s="3">
        <v>1417</v>
      </c>
      <c r="BX70" s="3">
        <v>857</v>
      </c>
      <c r="BY70" s="3">
        <v>719</v>
      </c>
      <c r="BZ70" s="3">
        <v>765</v>
      </c>
      <c r="CA70" s="3">
        <v>857</v>
      </c>
      <c r="CB70" s="3">
        <v>863</v>
      </c>
      <c r="CC70" s="3">
        <v>967</v>
      </c>
      <c r="CD70" s="3">
        <v>2414</v>
      </c>
      <c r="CE70" s="3">
        <v>2704</v>
      </c>
      <c r="CF70" s="3">
        <v>1195</v>
      </c>
      <c r="CG70" s="3">
        <v>964</v>
      </c>
    </row>
    <row r="71" spans="1:85" x14ac:dyDescent="0.2">
      <c r="A71" s="1" t="s">
        <v>298</v>
      </c>
      <c r="B71" s="9">
        <v>711066</v>
      </c>
      <c r="C71" s="9">
        <v>313</v>
      </c>
      <c r="D71" s="9">
        <v>227993</v>
      </c>
      <c r="E71" s="1" t="str">
        <f>HYPERLINK("http://www.genome.ad.jp/dbget-bin/www_bget?compound+C00249","C00249")</f>
        <v>C00249</v>
      </c>
      <c r="F71" s="1" t="str">
        <f>HYPERLINK("http://pubchem.ncbi.nlm.nih.gov/summary/summary.cgi?cid=985","985")</f>
        <v>985</v>
      </c>
      <c r="G71" s="5" t="s">
        <v>62</v>
      </c>
      <c r="H71" s="3">
        <v>44052</v>
      </c>
      <c r="I71" s="3">
        <v>49363</v>
      </c>
      <c r="J71" s="3">
        <v>58311</v>
      </c>
      <c r="K71" s="3">
        <v>48445</v>
      </c>
      <c r="L71" s="3">
        <v>43564</v>
      </c>
      <c r="M71" s="3">
        <v>61440</v>
      </c>
      <c r="N71" s="3">
        <v>37761</v>
      </c>
      <c r="O71" s="3">
        <v>22979</v>
      </c>
      <c r="P71" s="3">
        <v>19791</v>
      </c>
      <c r="Q71" s="3">
        <v>46856</v>
      </c>
      <c r="R71" s="3">
        <v>18484</v>
      </c>
      <c r="S71" s="3">
        <v>46919</v>
      </c>
      <c r="T71" s="3">
        <v>21303</v>
      </c>
      <c r="U71" s="3">
        <v>48519</v>
      </c>
      <c r="V71" s="3">
        <v>44584</v>
      </c>
      <c r="W71" s="3">
        <v>56223</v>
      </c>
      <c r="X71" s="3">
        <v>22836</v>
      </c>
      <c r="Y71" s="3">
        <v>42943</v>
      </c>
      <c r="Z71" s="3">
        <v>57975</v>
      </c>
      <c r="AA71" s="3">
        <v>27279</v>
      </c>
      <c r="AB71" s="3">
        <v>32918</v>
      </c>
      <c r="AC71" s="3">
        <v>27232</v>
      </c>
      <c r="AD71" s="3">
        <v>28007</v>
      </c>
      <c r="AE71" s="3">
        <v>23236</v>
      </c>
      <c r="AF71" s="3">
        <v>18598</v>
      </c>
      <c r="AG71" s="3">
        <v>32284</v>
      </c>
      <c r="AH71" s="3">
        <v>51357</v>
      </c>
      <c r="AI71" s="3">
        <v>46807</v>
      </c>
      <c r="AJ71" s="3">
        <v>21710</v>
      </c>
      <c r="AK71" s="3">
        <v>60253</v>
      </c>
      <c r="AL71" s="3">
        <v>27313</v>
      </c>
      <c r="AM71" s="3">
        <v>24957</v>
      </c>
      <c r="AN71" s="3">
        <v>22513</v>
      </c>
      <c r="AO71" s="3">
        <v>23426</v>
      </c>
      <c r="AP71" s="3">
        <v>68444</v>
      </c>
      <c r="AQ71" s="3">
        <v>50400</v>
      </c>
      <c r="AR71" s="3">
        <v>22163</v>
      </c>
      <c r="AS71" s="3">
        <v>38308</v>
      </c>
      <c r="AT71" s="3">
        <v>20770</v>
      </c>
      <c r="AU71" s="3">
        <v>30033</v>
      </c>
      <c r="AV71" s="3">
        <v>18109</v>
      </c>
      <c r="AW71" s="3">
        <v>51917</v>
      </c>
      <c r="AX71" s="3">
        <v>26161</v>
      </c>
      <c r="AY71" s="3">
        <v>19181</v>
      </c>
      <c r="AZ71" s="3">
        <v>58750</v>
      </c>
      <c r="BA71" s="3">
        <v>20763</v>
      </c>
      <c r="BB71" s="3">
        <v>20890</v>
      </c>
      <c r="BC71" s="3">
        <v>37958</v>
      </c>
      <c r="BD71" s="3">
        <v>22800</v>
      </c>
      <c r="BE71" s="3">
        <v>36494</v>
      </c>
      <c r="BF71" s="3">
        <v>16792</v>
      </c>
      <c r="BG71" s="3">
        <v>44307</v>
      </c>
      <c r="BH71" s="3">
        <v>20779</v>
      </c>
      <c r="BI71" s="3">
        <v>73469</v>
      </c>
      <c r="BJ71" s="3">
        <v>63266</v>
      </c>
      <c r="BK71" s="3">
        <v>26703</v>
      </c>
      <c r="BL71" s="3">
        <v>18752</v>
      </c>
      <c r="BM71" s="3">
        <v>27087</v>
      </c>
      <c r="BN71" s="3">
        <v>49362</v>
      </c>
      <c r="BO71" s="3">
        <v>22202</v>
      </c>
      <c r="BP71" s="3">
        <v>45160</v>
      </c>
      <c r="BQ71" s="3">
        <v>35364</v>
      </c>
      <c r="BR71" s="3">
        <v>32935</v>
      </c>
      <c r="BS71" s="3">
        <v>52490</v>
      </c>
      <c r="BT71" s="3">
        <v>41191</v>
      </c>
      <c r="BU71" s="3">
        <v>36518</v>
      </c>
      <c r="BV71" s="3">
        <v>56742</v>
      </c>
      <c r="BW71" s="3">
        <v>22244</v>
      </c>
      <c r="BX71" s="3">
        <v>23295</v>
      </c>
      <c r="BY71" s="3">
        <v>18505</v>
      </c>
      <c r="BZ71" s="3">
        <v>28724</v>
      </c>
      <c r="CA71" s="3">
        <v>24110</v>
      </c>
      <c r="CB71" s="3">
        <v>19862</v>
      </c>
      <c r="CC71" s="3">
        <v>23046</v>
      </c>
      <c r="CD71" s="3">
        <v>39525</v>
      </c>
      <c r="CE71" s="3">
        <v>51107</v>
      </c>
      <c r="CF71" s="3">
        <v>50565</v>
      </c>
      <c r="CG71" s="3">
        <v>38823</v>
      </c>
    </row>
    <row r="72" spans="1:85" x14ac:dyDescent="0.2">
      <c r="A72" s="1" t="s">
        <v>262</v>
      </c>
      <c r="B72" s="9">
        <v>489576</v>
      </c>
      <c r="C72" s="9">
        <v>156</v>
      </c>
      <c r="D72" s="9">
        <v>228006</v>
      </c>
      <c r="E72" s="1" t="str">
        <f>HYPERLINK("http://www.genome.ad.jp/dbget-bin/www_bget?compound+C01879","C01879")</f>
        <v>C01879</v>
      </c>
      <c r="F72" s="1" t="str">
        <f>HYPERLINK("http://pubchem.ncbi.nlm.nih.gov/summary/summary.cgi?cid=7405","7405")</f>
        <v>7405</v>
      </c>
      <c r="G72" s="5" t="s">
        <v>63</v>
      </c>
      <c r="H72" s="3">
        <v>106021</v>
      </c>
      <c r="I72" s="3">
        <v>154948</v>
      </c>
      <c r="J72" s="3">
        <v>112830</v>
      </c>
      <c r="K72" s="3">
        <v>78063</v>
      </c>
      <c r="L72" s="3">
        <v>148166</v>
      </c>
      <c r="M72" s="3">
        <v>181417</v>
      </c>
      <c r="N72" s="3">
        <v>23999</v>
      </c>
      <c r="O72" s="3">
        <v>28124</v>
      </c>
      <c r="P72" s="3">
        <v>60451</v>
      </c>
      <c r="Q72" s="3">
        <v>104962</v>
      </c>
      <c r="R72" s="3">
        <v>65447</v>
      </c>
      <c r="S72" s="3">
        <v>75768</v>
      </c>
      <c r="T72" s="3">
        <v>62709</v>
      </c>
      <c r="U72" s="3">
        <v>72773</v>
      </c>
      <c r="V72" s="3">
        <v>39428</v>
      </c>
      <c r="W72" s="3">
        <v>106464</v>
      </c>
      <c r="X72" s="3">
        <v>65834</v>
      </c>
      <c r="Y72" s="3">
        <v>134227</v>
      </c>
      <c r="Z72" s="3">
        <v>167231</v>
      </c>
      <c r="AA72" s="3">
        <v>83678</v>
      </c>
      <c r="AB72" s="3">
        <v>61287</v>
      </c>
      <c r="AC72" s="3">
        <v>45940</v>
      </c>
      <c r="AD72" s="3">
        <v>189165</v>
      </c>
      <c r="AE72" s="3">
        <v>77935</v>
      </c>
      <c r="AF72" s="3">
        <v>67480</v>
      </c>
      <c r="AG72" s="3">
        <v>69723</v>
      </c>
      <c r="AH72" s="3">
        <v>128019</v>
      </c>
      <c r="AI72" s="3">
        <v>79924</v>
      </c>
      <c r="AJ72" s="3">
        <v>56908</v>
      </c>
      <c r="AK72" s="3">
        <v>168650</v>
      </c>
      <c r="AL72" s="3">
        <v>76507</v>
      </c>
      <c r="AM72" s="3">
        <v>41399</v>
      </c>
      <c r="AN72" s="3">
        <v>104671</v>
      </c>
      <c r="AO72" s="3">
        <v>59977</v>
      </c>
      <c r="AP72" s="3">
        <v>150161</v>
      </c>
      <c r="AQ72" s="3">
        <v>77015</v>
      </c>
      <c r="AR72" s="3">
        <v>100892</v>
      </c>
      <c r="AS72" s="3">
        <v>76586</v>
      </c>
      <c r="AT72" s="3">
        <v>85359</v>
      </c>
      <c r="AU72" s="3">
        <v>52836</v>
      </c>
      <c r="AV72" s="3">
        <v>42103</v>
      </c>
      <c r="AW72" s="3">
        <v>166135</v>
      </c>
      <c r="AX72" s="3">
        <v>95578</v>
      </c>
      <c r="AY72" s="3">
        <v>37355</v>
      </c>
      <c r="AZ72" s="3">
        <v>52394</v>
      </c>
      <c r="BA72" s="3">
        <v>40426</v>
      </c>
      <c r="BB72" s="3">
        <v>140174</v>
      </c>
      <c r="BC72" s="3">
        <v>75080</v>
      </c>
      <c r="BD72" s="3">
        <v>115453</v>
      </c>
      <c r="BE72" s="3">
        <v>168047</v>
      </c>
      <c r="BF72" s="3">
        <v>15144</v>
      </c>
      <c r="BG72" s="3">
        <v>179316</v>
      </c>
      <c r="BH72" s="3">
        <v>72875</v>
      </c>
      <c r="BI72" s="3">
        <v>75895</v>
      </c>
      <c r="BJ72" s="3">
        <v>166467</v>
      </c>
      <c r="BK72" s="3">
        <v>92021</v>
      </c>
      <c r="BL72" s="3">
        <v>33052</v>
      </c>
      <c r="BM72" s="3">
        <v>143490</v>
      </c>
      <c r="BN72" s="3">
        <v>153256</v>
      </c>
      <c r="BO72" s="3">
        <v>63483</v>
      </c>
      <c r="BP72" s="3">
        <v>109605</v>
      </c>
      <c r="BQ72" s="3">
        <v>102626</v>
      </c>
      <c r="BR72" s="3">
        <v>217131</v>
      </c>
      <c r="BS72" s="3">
        <v>341066</v>
      </c>
      <c r="BT72" s="3">
        <v>174542</v>
      </c>
      <c r="BU72" s="3">
        <v>141444</v>
      </c>
      <c r="BV72" s="3">
        <v>112115</v>
      </c>
      <c r="BW72" s="3">
        <v>141927</v>
      </c>
      <c r="BX72" s="3">
        <v>87639</v>
      </c>
      <c r="BY72" s="3">
        <v>96449</v>
      </c>
      <c r="BZ72" s="3">
        <v>134837</v>
      </c>
      <c r="CA72" s="3">
        <v>131691</v>
      </c>
      <c r="CB72" s="3">
        <v>121216</v>
      </c>
      <c r="CC72" s="3">
        <v>114873</v>
      </c>
      <c r="CD72" s="3">
        <v>168855</v>
      </c>
      <c r="CE72" s="3">
        <v>157835</v>
      </c>
      <c r="CF72" s="3">
        <v>197835</v>
      </c>
      <c r="CG72" s="3">
        <v>118574</v>
      </c>
    </row>
    <row r="73" spans="1:85" x14ac:dyDescent="0.2">
      <c r="A73" s="1" t="s">
        <v>299</v>
      </c>
      <c r="B73" s="9">
        <v>259625</v>
      </c>
      <c r="C73" s="9">
        <v>147</v>
      </c>
      <c r="D73" s="9">
        <v>207563</v>
      </c>
      <c r="E73" s="1" t="str">
        <f>HYPERLINK("http://www.genome.ad.jp/dbget-bin/www_bget?compound+C00209","C00209")</f>
        <v>C00209</v>
      </c>
      <c r="F73" s="1" t="str">
        <f>HYPERLINK("http://pubchem.ncbi.nlm.nih.gov/summary/summary.cgi?cid=971","971")</f>
        <v>971</v>
      </c>
      <c r="G73" s="5" t="s">
        <v>64</v>
      </c>
      <c r="H73" s="3">
        <v>42855</v>
      </c>
      <c r="I73" s="3">
        <v>41348</v>
      </c>
      <c r="J73" s="3">
        <v>40011</v>
      </c>
      <c r="K73" s="3">
        <v>26396</v>
      </c>
      <c r="L73" s="3">
        <v>21897</v>
      </c>
      <c r="M73" s="3">
        <v>55679</v>
      </c>
      <c r="N73" s="3">
        <v>8625</v>
      </c>
      <c r="O73" s="3">
        <v>9673</v>
      </c>
      <c r="P73" s="3">
        <v>26524</v>
      </c>
      <c r="Q73" s="3">
        <v>39194</v>
      </c>
      <c r="R73" s="3">
        <v>16383</v>
      </c>
      <c r="S73" s="3">
        <v>22427</v>
      </c>
      <c r="T73" s="3">
        <v>26834</v>
      </c>
      <c r="U73" s="3">
        <v>24216</v>
      </c>
      <c r="V73" s="3">
        <v>13247</v>
      </c>
      <c r="W73" s="3">
        <v>49974</v>
      </c>
      <c r="X73" s="3">
        <v>20763</v>
      </c>
      <c r="Y73" s="3">
        <v>39213</v>
      </c>
      <c r="Z73" s="3">
        <v>27109</v>
      </c>
      <c r="AA73" s="3">
        <v>14835</v>
      </c>
      <c r="AB73" s="3">
        <v>11752</v>
      </c>
      <c r="AC73" s="3">
        <v>26986</v>
      </c>
      <c r="AD73" s="3">
        <v>10944</v>
      </c>
      <c r="AE73" s="3">
        <v>9642</v>
      </c>
      <c r="AF73" s="3">
        <v>37596</v>
      </c>
      <c r="AG73" s="3">
        <v>6464</v>
      </c>
      <c r="AH73" s="3">
        <v>32539</v>
      </c>
      <c r="AI73" s="3">
        <v>10184</v>
      </c>
      <c r="AJ73" s="3">
        <v>15898</v>
      </c>
      <c r="AK73" s="3">
        <v>22429</v>
      </c>
      <c r="AL73" s="3">
        <v>23823</v>
      </c>
      <c r="AM73" s="3">
        <v>23066</v>
      </c>
      <c r="AN73" s="3">
        <v>28165</v>
      </c>
      <c r="AO73" s="3">
        <v>10709</v>
      </c>
      <c r="AP73" s="3">
        <v>27794</v>
      </c>
      <c r="AQ73" s="3">
        <v>21977</v>
      </c>
      <c r="AR73" s="3">
        <v>21920</v>
      </c>
      <c r="AS73" s="3">
        <v>26515</v>
      </c>
      <c r="AT73" s="3">
        <v>30894</v>
      </c>
      <c r="AU73" s="3">
        <v>16249</v>
      </c>
      <c r="AV73" s="3">
        <v>14951</v>
      </c>
      <c r="AW73" s="3">
        <v>24754</v>
      </c>
      <c r="AX73" s="3">
        <v>6792</v>
      </c>
      <c r="AY73" s="3">
        <v>8533</v>
      </c>
      <c r="AZ73" s="3">
        <v>15606</v>
      </c>
      <c r="BA73" s="3">
        <v>9538</v>
      </c>
      <c r="BB73" s="3">
        <v>28486</v>
      </c>
      <c r="BC73" s="3">
        <v>17194</v>
      </c>
      <c r="BD73" s="3">
        <v>19625</v>
      </c>
      <c r="BE73" s="3">
        <v>39526</v>
      </c>
      <c r="BF73" s="3">
        <v>9111</v>
      </c>
      <c r="BG73" s="3">
        <v>36660</v>
      </c>
      <c r="BH73" s="3">
        <v>29707</v>
      </c>
      <c r="BI73" s="3">
        <v>26214</v>
      </c>
      <c r="BJ73" s="3">
        <v>80786</v>
      </c>
      <c r="BK73" s="3">
        <v>14620</v>
      </c>
      <c r="BL73" s="3">
        <v>18734</v>
      </c>
      <c r="BM73" s="3">
        <v>15325</v>
      </c>
      <c r="BN73" s="3">
        <v>13997</v>
      </c>
      <c r="BO73" s="3">
        <v>35481</v>
      </c>
      <c r="BP73" s="3">
        <v>31184</v>
      </c>
      <c r="BQ73" s="3">
        <v>9641</v>
      </c>
      <c r="BR73" s="3">
        <v>21838</v>
      </c>
      <c r="BS73" s="3">
        <v>29549</v>
      </c>
      <c r="BT73" s="3">
        <v>38344</v>
      </c>
      <c r="BU73" s="3">
        <v>36044</v>
      </c>
      <c r="BV73" s="3">
        <v>35145</v>
      </c>
      <c r="BW73" s="3">
        <v>13421</v>
      </c>
      <c r="BX73" s="3">
        <v>6411</v>
      </c>
      <c r="BY73" s="3">
        <v>15108</v>
      </c>
      <c r="BZ73" s="3">
        <v>21219</v>
      </c>
      <c r="CA73" s="3">
        <v>30421</v>
      </c>
      <c r="CB73" s="3">
        <v>20465</v>
      </c>
      <c r="CC73" s="3">
        <v>20156</v>
      </c>
      <c r="CD73" s="3">
        <v>43865</v>
      </c>
      <c r="CE73" s="3">
        <v>20022</v>
      </c>
      <c r="CF73" s="3">
        <v>50730</v>
      </c>
      <c r="CG73" s="3">
        <v>64239</v>
      </c>
    </row>
    <row r="74" spans="1:85" x14ac:dyDescent="0.2">
      <c r="A74" s="1" t="s">
        <v>300</v>
      </c>
      <c r="B74" s="9">
        <v>584723</v>
      </c>
      <c r="C74" s="9">
        <v>254</v>
      </c>
      <c r="D74" s="9">
        <v>237885</v>
      </c>
      <c r="E74" s="1" t="str">
        <f>HYPERLINK("http://www.genome.ad.jp/dbget-bin/www_bget?compound+C00295","C00295")</f>
        <v>C00295</v>
      </c>
      <c r="F74" s="1" t="str">
        <f>HYPERLINK("http://pubchem.ncbi.nlm.nih.gov/summary/summary.cgi?cid=967","967")</f>
        <v>967</v>
      </c>
      <c r="G74" s="5" t="s">
        <v>65</v>
      </c>
      <c r="H74" s="3">
        <v>209</v>
      </c>
      <c r="I74" s="3">
        <v>186</v>
      </c>
      <c r="J74" s="3">
        <v>157</v>
      </c>
      <c r="K74" s="3">
        <v>121</v>
      </c>
      <c r="L74" s="3">
        <v>329</v>
      </c>
      <c r="M74" s="3">
        <v>189</v>
      </c>
      <c r="N74" s="3">
        <v>90</v>
      </c>
      <c r="O74" s="3">
        <v>73</v>
      </c>
      <c r="P74" s="3">
        <v>108</v>
      </c>
      <c r="Q74" s="3">
        <v>145</v>
      </c>
      <c r="R74" s="3">
        <v>78</v>
      </c>
      <c r="S74" s="3">
        <v>114</v>
      </c>
      <c r="T74" s="3">
        <v>95</v>
      </c>
      <c r="U74" s="3">
        <v>174</v>
      </c>
      <c r="V74" s="3">
        <v>79</v>
      </c>
      <c r="W74" s="3">
        <v>122</v>
      </c>
      <c r="X74" s="3">
        <v>137</v>
      </c>
      <c r="Y74" s="3">
        <v>129</v>
      </c>
      <c r="Z74" s="3">
        <v>151</v>
      </c>
      <c r="AA74" s="3">
        <v>147</v>
      </c>
      <c r="AB74" s="3">
        <v>104</v>
      </c>
      <c r="AC74" s="3">
        <v>109</v>
      </c>
      <c r="AD74" s="3">
        <v>147</v>
      </c>
      <c r="AE74" s="3">
        <v>226</v>
      </c>
      <c r="AF74" s="3">
        <v>156</v>
      </c>
      <c r="AG74" s="3">
        <v>219</v>
      </c>
      <c r="AH74" s="3">
        <v>137</v>
      </c>
      <c r="AI74" s="3">
        <v>137</v>
      </c>
      <c r="AJ74" s="3">
        <v>106</v>
      </c>
      <c r="AK74" s="3">
        <v>216</v>
      </c>
      <c r="AL74" s="3">
        <v>135</v>
      </c>
      <c r="AM74" s="3">
        <v>125</v>
      </c>
      <c r="AN74" s="3">
        <v>113</v>
      </c>
      <c r="AO74" s="3">
        <v>205</v>
      </c>
      <c r="AP74" s="3">
        <v>406</v>
      </c>
      <c r="AQ74" s="3">
        <v>156</v>
      </c>
      <c r="AR74" s="3">
        <v>143</v>
      </c>
      <c r="AS74" s="3">
        <v>200</v>
      </c>
      <c r="AT74" s="3">
        <v>670</v>
      </c>
      <c r="AU74" s="3">
        <v>143</v>
      </c>
      <c r="AV74" s="3">
        <v>124</v>
      </c>
      <c r="AW74" s="3">
        <v>119</v>
      </c>
      <c r="AX74" s="3">
        <v>167</v>
      </c>
      <c r="AY74" s="3">
        <v>81</v>
      </c>
      <c r="AZ74" s="3">
        <v>125</v>
      </c>
      <c r="BA74" s="3">
        <v>91</v>
      </c>
      <c r="BB74" s="3">
        <v>179</v>
      </c>
      <c r="BC74" s="3">
        <v>89</v>
      </c>
      <c r="BD74" s="3">
        <v>137</v>
      </c>
      <c r="BE74" s="3">
        <v>106</v>
      </c>
      <c r="BF74" s="3">
        <v>67</v>
      </c>
      <c r="BG74" s="3">
        <v>133</v>
      </c>
      <c r="BH74" s="3">
        <v>164</v>
      </c>
      <c r="BI74" s="3">
        <v>98</v>
      </c>
      <c r="BJ74" s="3">
        <v>202</v>
      </c>
      <c r="BK74" s="3">
        <v>110</v>
      </c>
      <c r="BL74" s="3">
        <v>92</v>
      </c>
      <c r="BM74" s="3">
        <v>225</v>
      </c>
      <c r="BN74" s="3">
        <v>200</v>
      </c>
      <c r="BO74" s="3">
        <v>91</v>
      </c>
      <c r="BP74" s="3">
        <v>118</v>
      </c>
      <c r="BQ74" s="3">
        <v>291</v>
      </c>
      <c r="BR74" s="3">
        <v>1131</v>
      </c>
      <c r="BS74" s="3">
        <v>423</v>
      </c>
      <c r="BT74" s="3">
        <v>400</v>
      </c>
      <c r="BU74" s="3">
        <v>513</v>
      </c>
      <c r="BV74" s="3">
        <v>299</v>
      </c>
      <c r="BW74" s="3">
        <v>132</v>
      </c>
      <c r="BX74" s="3">
        <v>109</v>
      </c>
      <c r="BY74" s="3">
        <v>113</v>
      </c>
      <c r="BZ74" s="3">
        <v>166</v>
      </c>
      <c r="CA74" s="3">
        <v>210</v>
      </c>
      <c r="CB74" s="3">
        <v>249</v>
      </c>
      <c r="CC74" s="3">
        <v>250</v>
      </c>
      <c r="CD74" s="3">
        <v>164</v>
      </c>
      <c r="CE74" s="3">
        <v>157</v>
      </c>
      <c r="CF74" s="3">
        <v>495</v>
      </c>
      <c r="CG74" s="3">
        <v>1294</v>
      </c>
    </row>
    <row r="75" spans="1:85" x14ac:dyDescent="0.2">
      <c r="A75" s="1" t="s">
        <v>270</v>
      </c>
      <c r="B75" s="9">
        <v>619715</v>
      </c>
      <c r="C75" s="9">
        <v>142</v>
      </c>
      <c r="D75" s="9">
        <v>268366</v>
      </c>
      <c r="E75" s="1" t="str">
        <f>HYPERLINK("http://www.genome.ad.jp/dbget-bin/www_bget?compound+C00077","C00077")</f>
        <v>C00077</v>
      </c>
      <c r="F75" s="1" t="str">
        <f>HYPERLINK("http://pubchem.ncbi.nlm.nih.gov/summary/summary.cgi?cid=6262","6262")</f>
        <v>6262</v>
      </c>
      <c r="G75" s="5" t="s">
        <v>66</v>
      </c>
      <c r="H75" s="3">
        <v>13445</v>
      </c>
      <c r="I75" s="3">
        <v>9297</v>
      </c>
      <c r="J75" s="3">
        <v>3947</v>
      </c>
      <c r="K75" s="3">
        <v>2375</v>
      </c>
      <c r="L75" s="3">
        <v>10265</v>
      </c>
      <c r="M75" s="3">
        <v>8451</v>
      </c>
      <c r="N75" s="3">
        <v>4224</v>
      </c>
      <c r="O75" s="3">
        <v>4505</v>
      </c>
      <c r="P75" s="3">
        <v>3980</v>
      </c>
      <c r="Q75" s="3">
        <v>7658</v>
      </c>
      <c r="R75" s="3">
        <v>4363</v>
      </c>
      <c r="S75" s="3">
        <v>2308</v>
      </c>
      <c r="T75" s="3">
        <v>5076</v>
      </c>
      <c r="U75" s="3">
        <v>18396</v>
      </c>
      <c r="V75" s="3">
        <v>6579</v>
      </c>
      <c r="W75" s="3">
        <v>4556</v>
      </c>
      <c r="X75" s="3">
        <v>4466</v>
      </c>
      <c r="Y75" s="3">
        <v>8722</v>
      </c>
      <c r="Z75" s="3">
        <v>13000</v>
      </c>
      <c r="AA75" s="3">
        <v>6990</v>
      </c>
      <c r="AB75" s="3">
        <v>2744</v>
      </c>
      <c r="AC75" s="3">
        <v>6820</v>
      </c>
      <c r="AD75" s="3">
        <v>10632</v>
      </c>
      <c r="AE75" s="3">
        <v>12513</v>
      </c>
      <c r="AF75" s="3">
        <v>4984</v>
      </c>
      <c r="AG75" s="3">
        <v>2974</v>
      </c>
      <c r="AH75" s="3">
        <v>7495</v>
      </c>
      <c r="AI75" s="3">
        <v>2716</v>
      </c>
      <c r="AJ75" s="3">
        <v>6687</v>
      </c>
      <c r="AK75" s="3">
        <v>3949</v>
      </c>
      <c r="AL75" s="3">
        <v>8864</v>
      </c>
      <c r="AM75" s="3">
        <v>7235</v>
      </c>
      <c r="AN75" s="3">
        <v>4266</v>
      </c>
      <c r="AO75" s="3">
        <v>7837</v>
      </c>
      <c r="AP75" s="3">
        <v>6228</v>
      </c>
      <c r="AQ75" s="3">
        <v>11619</v>
      </c>
      <c r="AR75" s="3">
        <v>5825</v>
      </c>
      <c r="AS75" s="3">
        <v>9248</v>
      </c>
      <c r="AT75" s="3">
        <v>4901</v>
      </c>
      <c r="AU75" s="3">
        <v>3633</v>
      </c>
      <c r="AV75" s="3">
        <v>2779</v>
      </c>
      <c r="AW75" s="3">
        <v>4994</v>
      </c>
      <c r="AX75" s="3">
        <v>3591</v>
      </c>
      <c r="AY75" s="3">
        <v>1928</v>
      </c>
      <c r="AZ75" s="3">
        <v>4346</v>
      </c>
      <c r="BA75" s="3">
        <v>2272</v>
      </c>
      <c r="BB75" s="3">
        <v>3892</v>
      </c>
      <c r="BC75" s="3">
        <v>6264</v>
      </c>
      <c r="BD75" s="3">
        <v>2190</v>
      </c>
      <c r="BE75" s="3">
        <v>9537</v>
      </c>
      <c r="BF75" s="3">
        <v>2118</v>
      </c>
      <c r="BG75" s="3">
        <v>3260</v>
      </c>
      <c r="BH75" s="3">
        <v>3012</v>
      </c>
      <c r="BI75" s="3">
        <v>2556</v>
      </c>
      <c r="BJ75" s="3">
        <v>3398</v>
      </c>
      <c r="BK75" s="3">
        <v>2888</v>
      </c>
      <c r="BL75" s="3">
        <v>2919</v>
      </c>
      <c r="BM75" s="3">
        <v>3818</v>
      </c>
      <c r="BN75" s="3">
        <v>5431</v>
      </c>
      <c r="BO75" s="3">
        <v>3403</v>
      </c>
      <c r="BP75" s="3">
        <v>6446</v>
      </c>
      <c r="BQ75" s="3">
        <v>3668</v>
      </c>
      <c r="BR75" s="3">
        <v>6940</v>
      </c>
      <c r="BS75" s="3">
        <v>4677</v>
      </c>
      <c r="BT75" s="3">
        <v>3985</v>
      </c>
      <c r="BU75" s="3">
        <v>5747</v>
      </c>
      <c r="BV75" s="3">
        <v>2354</v>
      </c>
      <c r="BW75" s="3">
        <v>4742</v>
      </c>
      <c r="BX75" s="3">
        <v>3440</v>
      </c>
      <c r="BY75" s="3">
        <v>3515</v>
      </c>
      <c r="BZ75" s="3">
        <v>2272</v>
      </c>
      <c r="CA75" s="3">
        <v>5815</v>
      </c>
      <c r="CB75" s="3">
        <v>3632</v>
      </c>
      <c r="CC75" s="3">
        <v>2312</v>
      </c>
      <c r="CD75" s="3">
        <v>3408</v>
      </c>
      <c r="CE75" s="3">
        <v>4603</v>
      </c>
      <c r="CF75" s="3">
        <v>1694</v>
      </c>
      <c r="CG75" s="3">
        <v>6810</v>
      </c>
    </row>
    <row r="76" spans="1:85" x14ac:dyDescent="0.2">
      <c r="A76" s="1" t="s">
        <v>238</v>
      </c>
      <c r="B76" s="9">
        <v>778858</v>
      </c>
      <c r="C76" s="9">
        <v>339</v>
      </c>
      <c r="D76" s="9">
        <v>199610</v>
      </c>
      <c r="E76" s="1" t="str">
        <f>HYPERLINK("http://www.genome.ad.jp/dbget-bin/www_bget?compound+C00712","C00712")</f>
        <v>C00712</v>
      </c>
      <c r="F76" s="1" t="str">
        <f>HYPERLINK("http://pubchem.ncbi.nlm.nih.gov/summary/summary.cgi?cid=445639","445639")</f>
        <v>445639</v>
      </c>
      <c r="G76" s="5" t="s">
        <v>67</v>
      </c>
      <c r="H76" s="3">
        <v>5069</v>
      </c>
      <c r="I76" s="3">
        <v>4615</v>
      </c>
      <c r="J76" s="3">
        <v>2918</v>
      </c>
      <c r="K76" s="3">
        <v>2465</v>
      </c>
      <c r="L76" s="3">
        <v>4407</v>
      </c>
      <c r="M76" s="3">
        <v>4192</v>
      </c>
      <c r="N76" s="3">
        <v>2348</v>
      </c>
      <c r="O76" s="3">
        <v>1586</v>
      </c>
      <c r="P76" s="3">
        <v>1230</v>
      </c>
      <c r="Q76" s="3">
        <v>3698</v>
      </c>
      <c r="R76" s="3">
        <v>1719</v>
      </c>
      <c r="S76" s="3">
        <v>2680</v>
      </c>
      <c r="T76" s="3">
        <v>2423</v>
      </c>
      <c r="U76" s="3">
        <v>5319</v>
      </c>
      <c r="V76" s="3">
        <v>4002</v>
      </c>
      <c r="W76" s="3">
        <v>2873</v>
      </c>
      <c r="X76" s="3">
        <v>3425</v>
      </c>
      <c r="Y76" s="3">
        <v>2774</v>
      </c>
      <c r="Z76" s="3">
        <v>6366</v>
      </c>
      <c r="AA76" s="3">
        <v>3935</v>
      </c>
      <c r="AB76" s="3">
        <v>3975</v>
      </c>
      <c r="AC76" s="3">
        <v>2292</v>
      </c>
      <c r="AD76" s="3">
        <v>4886</v>
      </c>
      <c r="AE76" s="3">
        <v>2159</v>
      </c>
      <c r="AF76" s="3">
        <v>2238</v>
      </c>
      <c r="AG76" s="3">
        <v>10861</v>
      </c>
      <c r="AH76" s="3">
        <v>3601</v>
      </c>
      <c r="AI76" s="3">
        <v>7160</v>
      </c>
      <c r="AJ76" s="3">
        <v>2788</v>
      </c>
      <c r="AK76" s="3">
        <v>2160</v>
      </c>
      <c r="AL76" s="3">
        <v>2468</v>
      </c>
      <c r="AM76" s="3">
        <v>2929</v>
      </c>
      <c r="AN76" s="3">
        <v>2341</v>
      </c>
      <c r="AO76" s="3">
        <v>2596</v>
      </c>
      <c r="AP76" s="3">
        <v>9129</v>
      </c>
      <c r="AQ76" s="3">
        <v>3067</v>
      </c>
      <c r="AR76" s="3">
        <v>4085</v>
      </c>
      <c r="AS76" s="3">
        <v>3168</v>
      </c>
      <c r="AT76" s="3">
        <v>1324</v>
      </c>
      <c r="AU76" s="3">
        <v>5312</v>
      </c>
      <c r="AV76" s="3">
        <v>1420</v>
      </c>
      <c r="AW76" s="3">
        <v>3824</v>
      </c>
      <c r="AX76" s="3">
        <v>6314</v>
      </c>
      <c r="AY76" s="3">
        <v>1419</v>
      </c>
      <c r="AZ76" s="3">
        <v>5584</v>
      </c>
      <c r="BA76" s="3">
        <v>2022</v>
      </c>
      <c r="BB76" s="3">
        <v>1833</v>
      </c>
      <c r="BC76" s="3">
        <v>1854</v>
      </c>
      <c r="BD76" s="3">
        <v>3025</v>
      </c>
      <c r="BE76" s="3">
        <v>3093</v>
      </c>
      <c r="BF76" s="3">
        <v>1033</v>
      </c>
      <c r="BG76" s="3">
        <v>4119</v>
      </c>
      <c r="BH76" s="3">
        <v>3459</v>
      </c>
      <c r="BI76" s="3">
        <v>3150</v>
      </c>
      <c r="BJ76" s="3">
        <v>3772</v>
      </c>
      <c r="BK76" s="3">
        <v>4901</v>
      </c>
      <c r="BL76" s="3">
        <v>897</v>
      </c>
      <c r="BM76" s="3">
        <v>3057</v>
      </c>
      <c r="BN76" s="3">
        <v>7327</v>
      </c>
      <c r="BO76" s="3">
        <v>2328</v>
      </c>
      <c r="BP76" s="3">
        <v>4921</v>
      </c>
      <c r="BQ76" s="3">
        <v>9914</v>
      </c>
      <c r="BR76" s="3">
        <v>10579</v>
      </c>
      <c r="BS76" s="3">
        <v>7256</v>
      </c>
      <c r="BT76" s="3">
        <v>4768</v>
      </c>
      <c r="BU76" s="3">
        <v>4059</v>
      </c>
      <c r="BV76" s="3">
        <v>4049</v>
      </c>
      <c r="BW76" s="3">
        <v>3007</v>
      </c>
      <c r="BX76" s="3">
        <v>5823</v>
      </c>
      <c r="BY76" s="3">
        <v>2107</v>
      </c>
      <c r="BZ76" s="3">
        <v>1993</v>
      </c>
      <c r="CA76" s="3">
        <v>2817</v>
      </c>
      <c r="CB76" s="3">
        <v>2242</v>
      </c>
      <c r="CC76" s="3">
        <v>2809</v>
      </c>
      <c r="CD76" s="3">
        <v>4431</v>
      </c>
      <c r="CE76" s="3">
        <v>8493</v>
      </c>
      <c r="CF76" s="3">
        <v>3317</v>
      </c>
      <c r="CG76" s="3">
        <v>1456</v>
      </c>
    </row>
    <row r="77" spans="1:85" x14ac:dyDescent="0.2">
      <c r="A77" s="1" t="s">
        <v>258</v>
      </c>
      <c r="B77" s="9">
        <v>754493</v>
      </c>
      <c r="C77" s="9">
        <v>327</v>
      </c>
      <c r="D77" s="9">
        <v>410809</v>
      </c>
      <c r="E77" s="1" t="str">
        <f>HYPERLINK("http://www.genome.ad.jp/dbget-bin/www_bget?compound+D01924","D01924")</f>
        <v>D01924</v>
      </c>
      <c r="F77" s="1" t="str">
        <f>HYPERLINK("http://pubchem.ncbi.nlm.nih.gov/summary/summary.cgi?cid=8221","8221")</f>
        <v>8221</v>
      </c>
      <c r="G77" s="5" t="s">
        <v>68</v>
      </c>
      <c r="H77" s="3">
        <v>300</v>
      </c>
      <c r="I77" s="3">
        <v>598</v>
      </c>
      <c r="J77" s="3">
        <v>473</v>
      </c>
      <c r="K77" s="3">
        <v>443</v>
      </c>
      <c r="L77" s="3">
        <v>454</v>
      </c>
      <c r="M77" s="3">
        <v>550</v>
      </c>
      <c r="N77" s="3">
        <v>354</v>
      </c>
      <c r="O77" s="3">
        <v>494</v>
      </c>
      <c r="P77" s="3">
        <v>585</v>
      </c>
      <c r="Q77" s="3">
        <v>257</v>
      </c>
      <c r="R77" s="3">
        <v>17275</v>
      </c>
      <c r="S77" s="3">
        <v>735</v>
      </c>
      <c r="T77" s="3">
        <v>658</v>
      </c>
      <c r="U77" s="3">
        <v>304</v>
      </c>
      <c r="V77" s="3">
        <v>357</v>
      </c>
      <c r="W77" s="3">
        <v>447</v>
      </c>
      <c r="X77" s="3">
        <v>551</v>
      </c>
      <c r="Y77" s="3">
        <v>464</v>
      </c>
      <c r="Z77" s="3">
        <v>512</v>
      </c>
      <c r="AA77" s="3">
        <v>709</v>
      </c>
      <c r="AB77" s="3">
        <v>309</v>
      </c>
      <c r="AC77" s="3">
        <v>497</v>
      </c>
      <c r="AD77" s="3">
        <v>472</v>
      </c>
      <c r="AE77" s="3">
        <v>434</v>
      </c>
      <c r="AF77" s="3">
        <v>616</v>
      </c>
      <c r="AG77" s="3">
        <v>577</v>
      </c>
      <c r="AH77" s="3">
        <v>660</v>
      </c>
      <c r="AI77" s="3">
        <v>768</v>
      </c>
      <c r="AJ77" s="3">
        <v>513</v>
      </c>
      <c r="AK77" s="3">
        <v>495</v>
      </c>
      <c r="AL77" s="3">
        <v>522</v>
      </c>
      <c r="AM77" s="3">
        <v>379</v>
      </c>
      <c r="AN77" s="3">
        <v>459</v>
      </c>
      <c r="AO77" s="3">
        <v>606</v>
      </c>
      <c r="AP77" s="3">
        <v>920</v>
      </c>
      <c r="AQ77" s="3">
        <v>558</v>
      </c>
      <c r="AR77" s="3">
        <v>442</v>
      </c>
      <c r="AS77" s="3">
        <v>302</v>
      </c>
      <c r="AT77" s="3">
        <v>677</v>
      </c>
      <c r="AU77" s="3">
        <v>582</v>
      </c>
      <c r="AV77" s="3">
        <v>610</v>
      </c>
      <c r="AW77" s="3">
        <v>211</v>
      </c>
      <c r="AX77" s="3">
        <v>437</v>
      </c>
      <c r="AY77" s="3">
        <v>516</v>
      </c>
      <c r="AZ77" s="3">
        <v>396</v>
      </c>
      <c r="BA77" s="3">
        <v>640</v>
      </c>
      <c r="BB77" s="3">
        <v>849</v>
      </c>
      <c r="BC77" s="3">
        <v>306</v>
      </c>
      <c r="BD77" s="3">
        <v>431</v>
      </c>
      <c r="BE77" s="3">
        <v>415</v>
      </c>
      <c r="BF77" s="3">
        <v>571</v>
      </c>
      <c r="BG77" s="3">
        <v>442</v>
      </c>
      <c r="BH77" s="3">
        <v>542</v>
      </c>
      <c r="BI77" s="3">
        <v>601</v>
      </c>
      <c r="BJ77" s="3">
        <v>505</v>
      </c>
      <c r="BK77" s="3">
        <v>371</v>
      </c>
      <c r="BL77" s="3">
        <v>772</v>
      </c>
      <c r="BM77" s="3">
        <v>499</v>
      </c>
      <c r="BN77" s="3">
        <v>482</v>
      </c>
      <c r="BO77" s="3">
        <v>452</v>
      </c>
      <c r="BP77" s="3">
        <v>323</v>
      </c>
      <c r="BQ77" s="3">
        <v>504</v>
      </c>
      <c r="BR77" s="3">
        <v>685</v>
      </c>
      <c r="BS77" s="3">
        <v>584</v>
      </c>
      <c r="BT77" s="3">
        <v>566</v>
      </c>
      <c r="BU77" s="3">
        <v>310</v>
      </c>
      <c r="BV77" s="3">
        <v>354</v>
      </c>
      <c r="BW77" s="3">
        <v>608</v>
      </c>
      <c r="BX77" s="3">
        <v>588</v>
      </c>
      <c r="BY77" s="3">
        <v>562</v>
      </c>
      <c r="BZ77" s="3">
        <v>422</v>
      </c>
      <c r="CA77" s="3">
        <v>562</v>
      </c>
      <c r="CB77" s="3">
        <v>634</v>
      </c>
      <c r="CC77" s="3">
        <v>434</v>
      </c>
      <c r="CD77" s="3">
        <v>380</v>
      </c>
      <c r="CE77" s="3">
        <v>375</v>
      </c>
      <c r="CF77" s="3">
        <v>746</v>
      </c>
      <c r="CG77" s="3">
        <v>855</v>
      </c>
    </row>
    <row r="78" spans="1:85" x14ac:dyDescent="0.2">
      <c r="A78" s="1" t="s">
        <v>245</v>
      </c>
      <c r="B78" s="9">
        <v>821168</v>
      </c>
      <c r="C78" s="9">
        <v>187</v>
      </c>
      <c r="D78" s="9">
        <v>321385</v>
      </c>
      <c r="E78" s="1" t="str">
        <f>HYPERLINK("http://www.genome.ad.jp/dbget-bin/www_bget?compound+  ","  ")</f>
        <v xml:space="preserve">  </v>
      </c>
      <c r="F78" s="1" t="str">
        <f>HYPERLINK("http://pubchem.ncbi.nlm.nih.gov/summary/summary.cgi?cid=95421","95421")</f>
        <v>95421</v>
      </c>
      <c r="G78" s="5" t="s">
        <v>69</v>
      </c>
      <c r="H78" s="3">
        <v>315</v>
      </c>
      <c r="I78" s="3">
        <v>181</v>
      </c>
      <c r="J78" s="3">
        <v>216</v>
      </c>
      <c r="K78" s="3">
        <v>310</v>
      </c>
      <c r="L78" s="3">
        <v>302</v>
      </c>
      <c r="M78" s="3">
        <v>147</v>
      </c>
      <c r="N78" s="3">
        <v>243</v>
      </c>
      <c r="O78" s="3">
        <v>202</v>
      </c>
      <c r="P78" s="3">
        <v>223</v>
      </c>
      <c r="Q78" s="3">
        <v>251</v>
      </c>
      <c r="R78" s="3">
        <v>247</v>
      </c>
      <c r="S78" s="3">
        <v>174</v>
      </c>
      <c r="T78" s="3">
        <v>206</v>
      </c>
      <c r="U78" s="3">
        <v>297</v>
      </c>
      <c r="V78" s="3">
        <v>297</v>
      </c>
      <c r="W78" s="3">
        <v>287</v>
      </c>
      <c r="X78" s="3">
        <v>160</v>
      </c>
      <c r="Y78" s="3">
        <v>299</v>
      </c>
      <c r="Z78" s="3">
        <v>336</v>
      </c>
      <c r="AA78" s="3">
        <v>200</v>
      </c>
      <c r="AB78" s="3">
        <v>246</v>
      </c>
      <c r="AC78" s="3">
        <v>180</v>
      </c>
      <c r="AD78" s="3">
        <v>224</v>
      </c>
      <c r="AE78" s="3">
        <v>202</v>
      </c>
      <c r="AF78" s="3">
        <v>155</v>
      </c>
      <c r="AG78" s="3">
        <v>276</v>
      </c>
      <c r="AH78" s="3">
        <v>273</v>
      </c>
      <c r="AI78" s="3">
        <v>270</v>
      </c>
      <c r="AJ78" s="3">
        <v>162</v>
      </c>
      <c r="AK78" s="3">
        <v>311</v>
      </c>
      <c r="AL78" s="3">
        <v>288</v>
      </c>
      <c r="AM78" s="3">
        <v>175</v>
      </c>
      <c r="AN78" s="3">
        <v>198</v>
      </c>
      <c r="AO78" s="3">
        <v>196</v>
      </c>
      <c r="AP78" s="3">
        <v>328</v>
      </c>
      <c r="AQ78" s="3">
        <v>259</v>
      </c>
      <c r="AR78" s="3">
        <v>185</v>
      </c>
      <c r="AS78" s="3">
        <v>223</v>
      </c>
      <c r="AT78" s="3">
        <v>234</v>
      </c>
      <c r="AU78" s="3">
        <v>264</v>
      </c>
      <c r="AV78" s="3">
        <v>184</v>
      </c>
      <c r="AW78" s="3">
        <v>269</v>
      </c>
      <c r="AX78" s="3">
        <v>232</v>
      </c>
      <c r="AY78" s="3">
        <v>141</v>
      </c>
      <c r="AZ78" s="3">
        <v>299</v>
      </c>
      <c r="BA78" s="3">
        <v>149</v>
      </c>
      <c r="BB78" s="3">
        <v>233</v>
      </c>
      <c r="BC78" s="3">
        <v>261</v>
      </c>
      <c r="BD78" s="3">
        <v>248</v>
      </c>
      <c r="BE78" s="3">
        <v>224</v>
      </c>
      <c r="BF78" s="3">
        <v>203</v>
      </c>
      <c r="BG78" s="3">
        <v>339</v>
      </c>
      <c r="BH78" s="3">
        <v>131</v>
      </c>
      <c r="BI78" s="3">
        <v>298</v>
      </c>
      <c r="BJ78" s="3">
        <v>142</v>
      </c>
      <c r="BK78" s="3">
        <v>163</v>
      </c>
      <c r="BL78" s="3">
        <v>141</v>
      </c>
      <c r="BM78" s="3">
        <v>222</v>
      </c>
      <c r="BN78" s="3">
        <v>273</v>
      </c>
      <c r="BO78" s="3">
        <v>168</v>
      </c>
      <c r="BP78" s="3">
        <v>253</v>
      </c>
      <c r="BQ78" s="3">
        <v>228</v>
      </c>
      <c r="BR78" s="3">
        <v>260</v>
      </c>
      <c r="BS78" s="3">
        <v>205</v>
      </c>
      <c r="BT78" s="3">
        <v>316</v>
      </c>
      <c r="BU78" s="3">
        <v>269</v>
      </c>
      <c r="BV78" s="3">
        <v>282</v>
      </c>
      <c r="BW78" s="3">
        <v>243</v>
      </c>
      <c r="BX78" s="3">
        <v>216</v>
      </c>
      <c r="BY78" s="3">
        <v>195</v>
      </c>
      <c r="BZ78" s="3">
        <v>182</v>
      </c>
      <c r="CA78" s="3">
        <v>188</v>
      </c>
      <c r="CB78" s="3">
        <v>211</v>
      </c>
      <c r="CC78" s="3">
        <v>175</v>
      </c>
      <c r="CD78" s="3">
        <v>185</v>
      </c>
      <c r="CE78" s="3">
        <v>285</v>
      </c>
      <c r="CF78" s="3">
        <v>209</v>
      </c>
      <c r="CG78" s="3">
        <v>265</v>
      </c>
    </row>
    <row r="79" spans="1:85" x14ac:dyDescent="0.2">
      <c r="A79" s="1" t="s">
        <v>301</v>
      </c>
      <c r="B79" s="9">
        <v>470102</v>
      </c>
      <c r="C79" s="9">
        <v>179</v>
      </c>
      <c r="D79" s="9">
        <v>296490</v>
      </c>
      <c r="E79" s="1" t="str">
        <f>HYPERLINK("http://www.genome.ad.jp/dbget-bin/www_bget?compound+C00153","C00153")</f>
        <v>C00153</v>
      </c>
      <c r="F79" s="1" t="str">
        <f>HYPERLINK("http://pubchem.ncbi.nlm.nih.gov/summary/summary.cgi?cid=936","936")</f>
        <v>936</v>
      </c>
      <c r="G79" s="5" t="s">
        <v>71</v>
      </c>
      <c r="H79" s="3">
        <v>5602</v>
      </c>
      <c r="I79" s="3">
        <v>7430</v>
      </c>
      <c r="J79" s="3">
        <v>3046</v>
      </c>
      <c r="K79" s="3">
        <v>2054</v>
      </c>
      <c r="L79" s="3">
        <v>7561</v>
      </c>
      <c r="M79" s="3">
        <v>7379</v>
      </c>
      <c r="N79" s="3">
        <v>309</v>
      </c>
      <c r="O79" s="3">
        <v>1742</v>
      </c>
      <c r="P79" s="3">
        <v>3626</v>
      </c>
      <c r="Q79" s="3">
        <v>6173</v>
      </c>
      <c r="R79" s="3">
        <v>2610</v>
      </c>
      <c r="S79" s="3">
        <v>5411</v>
      </c>
      <c r="T79" s="3">
        <v>2722</v>
      </c>
      <c r="U79" s="3">
        <v>3456</v>
      </c>
      <c r="V79" s="3">
        <v>1589</v>
      </c>
      <c r="W79" s="3">
        <v>2394</v>
      </c>
      <c r="X79" s="3">
        <v>4089</v>
      </c>
      <c r="Y79" s="3">
        <v>3438</v>
      </c>
      <c r="Z79" s="3">
        <v>6798</v>
      </c>
      <c r="AA79" s="3">
        <v>3435</v>
      </c>
      <c r="AB79" s="3">
        <v>3885</v>
      </c>
      <c r="AC79" s="3">
        <v>2663</v>
      </c>
      <c r="AD79" s="3">
        <v>6407</v>
      </c>
      <c r="AE79" s="3">
        <v>919</v>
      </c>
      <c r="AF79" s="3">
        <v>1923</v>
      </c>
      <c r="AG79" s="3">
        <v>14039</v>
      </c>
      <c r="AH79" s="3">
        <v>5030</v>
      </c>
      <c r="AI79" s="3">
        <v>7590</v>
      </c>
      <c r="AJ79" s="3">
        <v>3003</v>
      </c>
      <c r="AK79" s="3">
        <v>1574</v>
      </c>
      <c r="AL79" s="3">
        <v>3466</v>
      </c>
      <c r="AM79" s="3">
        <v>2425</v>
      </c>
      <c r="AN79" s="3">
        <v>4866</v>
      </c>
      <c r="AO79" s="3">
        <v>4762</v>
      </c>
      <c r="AP79" s="3">
        <v>17846</v>
      </c>
      <c r="AQ79" s="3">
        <v>1701</v>
      </c>
      <c r="AR79" s="3">
        <v>5943</v>
      </c>
      <c r="AS79" s="3">
        <v>3294</v>
      </c>
      <c r="AT79" s="3">
        <v>3400</v>
      </c>
      <c r="AU79" s="3">
        <v>4740</v>
      </c>
      <c r="AV79" s="3">
        <v>1223</v>
      </c>
      <c r="AW79" s="3">
        <v>8340</v>
      </c>
      <c r="AX79" s="3">
        <v>15630</v>
      </c>
      <c r="AY79" s="3">
        <v>3248</v>
      </c>
      <c r="AZ79" s="3">
        <v>1445</v>
      </c>
      <c r="BA79" s="3">
        <v>2979</v>
      </c>
      <c r="BB79" s="3">
        <v>10512</v>
      </c>
      <c r="BC79" s="3">
        <v>2758</v>
      </c>
      <c r="BD79" s="3">
        <v>7104</v>
      </c>
      <c r="BE79" s="3">
        <v>3977</v>
      </c>
      <c r="BF79" s="3">
        <v>664</v>
      </c>
      <c r="BG79" s="3">
        <v>10021</v>
      </c>
      <c r="BH79" s="3">
        <v>3933</v>
      </c>
      <c r="BI79" s="3">
        <v>1576</v>
      </c>
      <c r="BJ79" s="3">
        <v>3977</v>
      </c>
      <c r="BK79" s="3">
        <v>8675</v>
      </c>
      <c r="BL79" s="3">
        <v>1687</v>
      </c>
      <c r="BM79" s="3">
        <v>8372</v>
      </c>
      <c r="BN79" s="3">
        <v>12624</v>
      </c>
      <c r="BO79" s="3">
        <v>2887</v>
      </c>
      <c r="BP79" s="3">
        <v>5806</v>
      </c>
      <c r="BQ79" s="3">
        <v>16401</v>
      </c>
      <c r="BR79" s="3">
        <v>9107</v>
      </c>
      <c r="BS79" s="3">
        <v>10997</v>
      </c>
      <c r="BT79" s="3">
        <v>13811</v>
      </c>
      <c r="BU79" s="3">
        <v>10258</v>
      </c>
      <c r="BV79" s="3">
        <v>14885</v>
      </c>
      <c r="BW79" s="3">
        <v>10732</v>
      </c>
      <c r="BX79" s="3">
        <v>3877</v>
      </c>
      <c r="BY79" s="3">
        <v>5058</v>
      </c>
      <c r="BZ79" s="3">
        <v>11548</v>
      </c>
      <c r="CA79" s="3">
        <v>4828</v>
      </c>
      <c r="CB79" s="3">
        <v>5916</v>
      </c>
      <c r="CC79" s="3">
        <v>10967</v>
      </c>
      <c r="CD79" s="3">
        <v>10132</v>
      </c>
      <c r="CE79" s="3">
        <v>13526</v>
      </c>
      <c r="CF79" s="3">
        <v>11531</v>
      </c>
      <c r="CG79" s="3">
        <v>2825</v>
      </c>
    </row>
    <row r="80" spans="1:85" x14ac:dyDescent="0.2">
      <c r="A80" s="1" t="s">
        <v>233</v>
      </c>
      <c r="B80" s="9">
        <v>286258</v>
      </c>
      <c r="C80" s="9">
        <v>130</v>
      </c>
      <c r="D80" s="9">
        <v>205663</v>
      </c>
      <c r="E80" s="1" t="str">
        <f>HYPERLINK("http://www.genome.ad.jp/dbget-bin/www_bget?compound+C02721","C02721")</f>
        <v>C02721</v>
      </c>
      <c r="F80" s="1" t="str">
        <f>HYPERLINK("http://pubchem.ncbi.nlm.nih.gov/summary/summary.cgi?cid=5288725","5288725")</f>
        <v>5288725</v>
      </c>
      <c r="G80" s="5" t="s">
        <v>70</v>
      </c>
      <c r="H80" s="3">
        <v>11725</v>
      </c>
      <c r="I80" s="3">
        <v>15105</v>
      </c>
      <c r="J80" s="3">
        <v>9171</v>
      </c>
      <c r="K80" s="3">
        <v>1808</v>
      </c>
      <c r="L80" s="3">
        <v>8870</v>
      </c>
      <c r="M80" s="3">
        <v>16226</v>
      </c>
      <c r="N80" s="3">
        <v>2448</v>
      </c>
      <c r="O80" s="3">
        <v>2488</v>
      </c>
      <c r="P80" s="3">
        <v>6277</v>
      </c>
      <c r="Q80" s="3">
        <v>8688</v>
      </c>
      <c r="R80" s="3">
        <v>6968</v>
      </c>
      <c r="S80" s="3">
        <v>8134</v>
      </c>
      <c r="T80" s="3">
        <v>9117</v>
      </c>
      <c r="U80" s="3">
        <v>3846</v>
      </c>
      <c r="V80" s="3">
        <v>3640</v>
      </c>
      <c r="W80" s="3">
        <v>12464</v>
      </c>
      <c r="X80" s="3">
        <v>5639</v>
      </c>
      <c r="Y80" s="3">
        <v>7024</v>
      </c>
      <c r="Z80" s="3">
        <v>12608</v>
      </c>
      <c r="AA80" s="3">
        <v>3963</v>
      </c>
      <c r="AB80" s="3">
        <v>4467</v>
      </c>
      <c r="AC80" s="3">
        <v>505</v>
      </c>
      <c r="AD80" s="3">
        <v>6609</v>
      </c>
      <c r="AE80" s="3">
        <v>3360</v>
      </c>
      <c r="AF80" s="3">
        <v>4545</v>
      </c>
      <c r="AG80" s="3">
        <v>7008</v>
      </c>
      <c r="AH80" s="3">
        <v>11810</v>
      </c>
      <c r="AI80" s="3">
        <v>3430</v>
      </c>
      <c r="AJ80" s="3">
        <v>6676</v>
      </c>
      <c r="AK80" s="3">
        <v>18556</v>
      </c>
      <c r="AL80" s="3">
        <v>6909</v>
      </c>
      <c r="AM80" s="3">
        <v>5650</v>
      </c>
      <c r="AN80" s="3">
        <v>7407</v>
      </c>
      <c r="AO80" s="3">
        <v>8506</v>
      </c>
      <c r="AP80" s="3">
        <v>8544</v>
      </c>
      <c r="AQ80" s="3">
        <v>6723</v>
      </c>
      <c r="AR80" s="3">
        <v>4373</v>
      </c>
      <c r="AS80" s="3">
        <v>8211</v>
      </c>
      <c r="AT80" s="3">
        <v>5282</v>
      </c>
      <c r="AU80" s="3">
        <v>9046</v>
      </c>
      <c r="AV80" s="3">
        <v>5632</v>
      </c>
      <c r="AW80" s="3">
        <v>13350</v>
      </c>
      <c r="AX80" s="3">
        <v>80</v>
      </c>
      <c r="AY80" s="3">
        <v>4011</v>
      </c>
      <c r="AZ80" s="3">
        <v>3972</v>
      </c>
      <c r="BA80" s="3">
        <v>3606</v>
      </c>
      <c r="BB80" s="3">
        <v>13139</v>
      </c>
      <c r="BC80" s="3">
        <v>4433</v>
      </c>
      <c r="BD80" s="3">
        <v>6556</v>
      </c>
      <c r="BE80" s="3">
        <v>13552</v>
      </c>
      <c r="BF80" s="3">
        <v>1600</v>
      </c>
      <c r="BG80" s="3">
        <v>15645</v>
      </c>
      <c r="BH80" s="3">
        <v>3818</v>
      </c>
      <c r="BI80" s="3">
        <v>3710</v>
      </c>
      <c r="BJ80" s="3">
        <v>16192</v>
      </c>
      <c r="BK80" s="3">
        <v>8192</v>
      </c>
      <c r="BL80" s="3">
        <v>2050</v>
      </c>
      <c r="BM80" s="3">
        <v>12086</v>
      </c>
      <c r="BN80" s="3">
        <v>7004</v>
      </c>
      <c r="BO80" s="3">
        <v>4480</v>
      </c>
      <c r="BP80" s="3">
        <v>17551</v>
      </c>
      <c r="BQ80" s="3">
        <v>4827</v>
      </c>
      <c r="BR80" s="3">
        <v>11375</v>
      </c>
      <c r="BS80" s="3">
        <v>13469</v>
      </c>
      <c r="BT80" s="3">
        <v>12738</v>
      </c>
      <c r="BU80" s="3">
        <v>24107</v>
      </c>
      <c r="BV80" s="3">
        <v>5352</v>
      </c>
      <c r="BW80" s="3">
        <v>12690</v>
      </c>
      <c r="BX80" s="3">
        <v>11197</v>
      </c>
      <c r="BY80" s="3">
        <v>5565</v>
      </c>
      <c r="BZ80" s="3">
        <v>14403</v>
      </c>
      <c r="CA80" s="3">
        <v>6294</v>
      </c>
      <c r="CB80" s="3">
        <v>10704</v>
      </c>
      <c r="CC80" s="3">
        <v>5790</v>
      </c>
      <c r="CD80" s="3">
        <v>9749</v>
      </c>
      <c r="CE80" s="3">
        <v>9131</v>
      </c>
      <c r="CF80" s="3">
        <v>16854</v>
      </c>
      <c r="CG80" s="3">
        <v>6629</v>
      </c>
    </row>
    <row r="81" spans="1:85" x14ac:dyDescent="0.2">
      <c r="A81" s="1" t="s">
        <v>248</v>
      </c>
      <c r="B81" s="9">
        <v>723859</v>
      </c>
      <c r="C81" s="9">
        <v>202</v>
      </c>
      <c r="D81" s="9">
        <v>243111</v>
      </c>
      <c r="E81" s="1" t="str">
        <f>HYPERLINK("http://www.genome.ad.jp/dbget-bin/www_bget?compound+C00645","C00645")</f>
        <v>C00645</v>
      </c>
      <c r="F81" s="1" t="str">
        <f>HYPERLINK("http://pubchem.ncbi.nlm.nih.gov/summary/summary.cgi?cid=65150","65150")</f>
        <v>65150</v>
      </c>
      <c r="G81" s="5" t="s">
        <v>197</v>
      </c>
      <c r="H81" s="3">
        <v>388</v>
      </c>
      <c r="I81" s="3">
        <v>653</v>
      </c>
      <c r="J81" s="3">
        <v>396</v>
      </c>
      <c r="K81" s="3">
        <v>493</v>
      </c>
      <c r="L81" s="3">
        <v>452</v>
      </c>
      <c r="M81" s="3">
        <v>555</v>
      </c>
      <c r="N81" s="3">
        <v>177</v>
      </c>
      <c r="O81" s="3">
        <v>224</v>
      </c>
      <c r="P81" s="3">
        <v>346</v>
      </c>
      <c r="Q81" s="3">
        <v>297</v>
      </c>
      <c r="R81" s="3">
        <v>257</v>
      </c>
      <c r="S81" s="3">
        <v>447</v>
      </c>
      <c r="T81" s="3">
        <v>283</v>
      </c>
      <c r="U81" s="3">
        <v>172</v>
      </c>
      <c r="V81" s="3">
        <v>199</v>
      </c>
      <c r="W81" s="3">
        <v>237</v>
      </c>
      <c r="X81" s="3">
        <v>400</v>
      </c>
      <c r="Y81" s="3">
        <v>396</v>
      </c>
      <c r="Z81" s="3">
        <v>459</v>
      </c>
      <c r="AA81" s="3">
        <v>335</v>
      </c>
      <c r="AB81" s="3">
        <v>338</v>
      </c>
      <c r="AC81" s="3">
        <v>348</v>
      </c>
      <c r="AD81" s="3">
        <v>430</v>
      </c>
      <c r="AE81" s="3">
        <v>182</v>
      </c>
      <c r="AF81" s="3">
        <v>187</v>
      </c>
      <c r="AG81" s="3">
        <v>372</v>
      </c>
      <c r="AH81" s="3">
        <v>378</v>
      </c>
      <c r="AI81" s="3">
        <v>372</v>
      </c>
      <c r="AJ81" s="3">
        <v>271</v>
      </c>
      <c r="AK81" s="3">
        <v>414</v>
      </c>
      <c r="AL81" s="3">
        <v>322</v>
      </c>
      <c r="AM81" s="3">
        <v>356</v>
      </c>
      <c r="AN81" s="3">
        <v>439</v>
      </c>
      <c r="AO81" s="3">
        <v>406</v>
      </c>
      <c r="AP81" s="3">
        <v>616</v>
      </c>
      <c r="AQ81" s="3">
        <v>402</v>
      </c>
      <c r="AR81" s="3">
        <v>336</v>
      </c>
      <c r="AS81" s="3">
        <v>363</v>
      </c>
      <c r="AT81" s="3">
        <v>300</v>
      </c>
      <c r="AU81" s="3">
        <v>688</v>
      </c>
      <c r="AV81" s="3">
        <v>253</v>
      </c>
      <c r="AW81" s="3">
        <v>650</v>
      </c>
      <c r="AX81" s="3">
        <v>657</v>
      </c>
      <c r="AY81" s="3">
        <v>394</v>
      </c>
      <c r="AZ81" s="3">
        <v>469</v>
      </c>
      <c r="BA81" s="3">
        <v>299</v>
      </c>
      <c r="BB81" s="3">
        <v>523</v>
      </c>
      <c r="BC81" s="3">
        <v>636</v>
      </c>
      <c r="BD81" s="3">
        <v>459</v>
      </c>
      <c r="BE81" s="3">
        <v>281</v>
      </c>
      <c r="BF81" s="3">
        <v>205</v>
      </c>
      <c r="BG81" s="3">
        <v>1787</v>
      </c>
      <c r="BH81" s="3">
        <v>278</v>
      </c>
      <c r="BI81" s="3">
        <v>313</v>
      </c>
      <c r="BJ81" s="3">
        <v>522</v>
      </c>
      <c r="BK81" s="3">
        <v>676</v>
      </c>
      <c r="BL81" s="3">
        <v>232</v>
      </c>
      <c r="BM81" s="3">
        <v>643</v>
      </c>
      <c r="BN81" s="3">
        <v>1580</v>
      </c>
      <c r="BO81" s="3">
        <v>295</v>
      </c>
      <c r="BP81" s="3">
        <v>338</v>
      </c>
      <c r="BQ81" s="3">
        <v>405</v>
      </c>
      <c r="BR81" s="3">
        <v>629</v>
      </c>
      <c r="BS81" s="3">
        <v>2126</v>
      </c>
      <c r="BT81" s="3">
        <v>717</v>
      </c>
      <c r="BU81" s="3">
        <v>676</v>
      </c>
      <c r="BV81" s="3">
        <v>633</v>
      </c>
      <c r="BW81" s="3">
        <v>406</v>
      </c>
      <c r="BX81" s="3">
        <v>1192</v>
      </c>
      <c r="BY81" s="3">
        <v>392</v>
      </c>
      <c r="BZ81" s="3">
        <v>625</v>
      </c>
      <c r="CA81" s="3">
        <v>439</v>
      </c>
      <c r="CB81" s="3">
        <v>510</v>
      </c>
      <c r="CC81" s="3">
        <v>415</v>
      </c>
      <c r="CD81" s="3">
        <v>526</v>
      </c>
      <c r="CE81" s="3">
        <v>528</v>
      </c>
      <c r="CF81" s="3">
        <v>1254</v>
      </c>
      <c r="CG81" s="3">
        <v>421</v>
      </c>
    </row>
    <row r="82" spans="1:85" x14ac:dyDescent="0.2">
      <c r="A82" s="1" t="s">
        <v>255</v>
      </c>
      <c r="B82" s="9">
        <v>634543</v>
      </c>
      <c r="C82" s="9">
        <v>285</v>
      </c>
      <c r="D82" s="9">
        <v>199929</v>
      </c>
      <c r="E82" s="1" t="str">
        <f>HYPERLINK("http://www.genome.ad.jp/dbget-bin/www_bget?compound+C06424","C06424")</f>
        <v>C06424</v>
      </c>
      <c r="F82" s="1" t="str">
        <f>HYPERLINK("http://pubchem.ncbi.nlm.nih.gov/summary/summary.cgi?cid=11005","11005")</f>
        <v>11005</v>
      </c>
      <c r="G82" s="5" t="s">
        <v>72</v>
      </c>
      <c r="H82" s="3">
        <v>2512</v>
      </c>
      <c r="I82" s="3">
        <v>2479</v>
      </c>
      <c r="J82" s="3">
        <v>2774</v>
      </c>
      <c r="K82" s="3">
        <v>2371</v>
      </c>
      <c r="L82" s="3">
        <v>2661</v>
      </c>
      <c r="M82" s="3">
        <v>3366</v>
      </c>
      <c r="N82" s="3">
        <v>2068</v>
      </c>
      <c r="O82" s="3">
        <v>1205</v>
      </c>
      <c r="P82" s="3">
        <v>1387</v>
      </c>
      <c r="Q82" s="3">
        <v>2570</v>
      </c>
      <c r="R82" s="3">
        <v>1471</v>
      </c>
      <c r="S82" s="3">
        <v>2439</v>
      </c>
      <c r="T82" s="3">
        <v>1398</v>
      </c>
      <c r="U82" s="3">
        <v>2610</v>
      </c>
      <c r="V82" s="3">
        <v>2453</v>
      </c>
      <c r="W82" s="3">
        <v>2512</v>
      </c>
      <c r="X82" s="3">
        <v>1486</v>
      </c>
      <c r="Y82" s="3">
        <v>2289</v>
      </c>
      <c r="Z82" s="3">
        <v>3014</v>
      </c>
      <c r="AA82" s="3">
        <v>1837</v>
      </c>
      <c r="AB82" s="3">
        <v>2241</v>
      </c>
      <c r="AC82" s="3">
        <v>1390</v>
      </c>
      <c r="AD82" s="3">
        <v>1967</v>
      </c>
      <c r="AE82" s="3">
        <v>1237</v>
      </c>
      <c r="AF82" s="3">
        <v>1325</v>
      </c>
      <c r="AG82" s="3">
        <v>2571</v>
      </c>
      <c r="AH82" s="3">
        <v>2603</v>
      </c>
      <c r="AI82" s="3">
        <v>2615</v>
      </c>
      <c r="AJ82" s="3">
        <v>1207</v>
      </c>
      <c r="AK82" s="3">
        <v>2701</v>
      </c>
      <c r="AL82" s="3">
        <v>1522</v>
      </c>
      <c r="AM82" s="3">
        <v>1349</v>
      </c>
      <c r="AN82" s="3">
        <v>1728</v>
      </c>
      <c r="AO82" s="3">
        <v>1490</v>
      </c>
      <c r="AP82" s="3">
        <v>3785</v>
      </c>
      <c r="AQ82" s="3">
        <v>2384</v>
      </c>
      <c r="AR82" s="3">
        <v>1576</v>
      </c>
      <c r="AS82" s="3">
        <v>2573</v>
      </c>
      <c r="AT82" s="3">
        <v>1379</v>
      </c>
      <c r="AU82" s="3">
        <v>2457</v>
      </c>
      <c r="AV82" s="3">
        <v>1311</v>
      </c>
      <c r="AW82" s="3">
        <v>3291</v>
      </c>
      <c r="AX82" s="3">
        <v>1984</v>
      </c>
      <c r="AY82" s="3">
        <v>1543</v>
      </c>
      <c r="AZ82" s="3">
        <v>3191</v>
      </c>
      <c r="BA82" s="3">
        <v>1494</v>
      </c>
      <c r="BB82" s="3">
        <v>1406</v>
      </c>
      <c r="BC82" s="3">
        <v>2174</v>
      </c>
      <c r="BD82" s="3">
        <v>1798</v>
      </c>
      <c r="BE82" s="3">
        <v>2061</v>
      </c>
      <c r="BF82" s="3">
        <v>1016</v>
      </c>
      <c r="BG82" s="3">
        <v>2190</v>
      </c>
      <c r="BH82" s="3">
        <v>1637</v>
      </c>
      <c r="BI82" s="3">
        <v>3133</v>
      </c>
      <c r="BJ82" s="3">
        <v>2784</v>
      </c>
      <c r="BK82" s="3">
        <v>1850</v>
      </c>
      <c r="BL82" s="3">
        <v>1223</v>
      </c>
      <c r="BM82" s="3">
        <v>1933</v>
      </c>
      <c r="BN82" s="3">
        <v>2733</v>
      </c>
      <c r="BO82" s="3">
        <v>1529</v>
      </c>
      <c r="BP82" s="3">
        <v>2807</v>
      </c>
      <c r="BQ82" s="3">
        <v>3136</v>
      </c>
      <c r="BR82" s="3">
        <v>1915</v>
      </c>
      <c r="BS82" s="3">
        <v>2577</v>
      </c>
      <c r="BT82" s="3">
        <v>2380</v>
      </c>
      <c r="BU82" s="3">
        <v>2004</v>
      </c>
      <c r="BV82" s="3">
        <v>2924</v>
      </c>
      <c r="BW82" s="3">
        <v>1309</v>
      </c>
      <c r="BX82" s="3">
        <v>1731</v>
      </c>
      <c r="BY82" s="3">
        <v>1331</v>
      </c>
      <c r="BZ82" s="3">
        <v>1395</v>
      </c>
      <c r="CA82" s="3">
        <v>1443</v>
      </c>
      <c r="CB82" s="3">
        <v>1134</v>
      </c>
      <c r="CC82" s="3">
        <v>1850</v>
      </c>
      <c r="CD82" s="3">
        <v>2501</v>
      </c>
      <c r="CE82" s="3">
        <v>2710</v>
      </c>
      <c r="CF82" s="3">
        <v>2481</v>
      </c>
      <c r="CG82" s="3">
        <v>1832</v>
      </c>
    </row>
    <row r="83" spans="1:85" x14ac:dyDescent="0.2">
      <c r="A83" s="1" t="s">
        <v>222</v>
      </c>
      <c r="B83" s="9">
        <v>637668</v>
      </c>
      <c r="C83" s="9">
        <v>301</v>
      </c>
      <c r="D83" s="9">
        <v>303827</v>
      </c>
      <c r="E83" s="1" t="s">
        <v>227</v>
      </c>
      <c r="F83" s="9">
        <v>25244659</v>
      </c>
      <c r="G83" s="5" t="s">
        <v>198</v>
      </c>
      <c r="H83" s="3">
        <v>933</v>
      </c>
      <c r="I83" s="3">
        <v>602</v>
      </c>
      <c r="J83" s="3">
        <v>473</v>
      </c>
      <c r="K83" s="3">
        <v>435</v>
      </c>
      <c r="L83" s="3">
        <v>690</v>
      </c>
      <c r="M83" s="3">
        <v>519</v>
      </c>
      <c r="N83" s="3">
        <v>435</v>
      </c>
      <c r="O83" s="3">
        <v>570</v>
      </c>
      <c r="P83" s="3">
        <v>782</v>
      </c>
      <c r="Q83" s="3">
        <v>605</v>
      </c>
      <c r="R83" s="3">
        <v>327</v>
      </c>
      <c r="S83" s="3">
        <v>347</v>
      </c>
      <c r="T83" s="3">
        <v>707</v>
      </c>
      <c r="U83" s="3">
        <v>2266</v>
      </c>
      <c r="V83" s="3">
        <v>683</v>
      </c>
      <c r="W83" s="3">
        <v>412</v>
      </c>
      <c r="X83" s="3">
        <v>536</v>
      </c>
      <c r="Y83" s="3">
        <v>591</v>
      </c>
      <c r="Z83" s="3">
        <v>641</v>
      </c>
      <c r="AA83" s="3">
        <v>522</v>
      </c>
      <c r="AB83" s="3">
        <v>536</v>
      </c>
      <c r="AC83" s="3">
        <v>4826</v>
      </c>
      <c r="AD83" s="3">
        <v>1028</v>
      </c>
      <c r="AE83" s="3">
        <v>3543</v>
      </c>
      <c r="AF83" s="3">
        <v>3387</v>
      </c>
      <c r="AG83" s="3">
        <v>611</v>
      </c>
      <c r="AH83" s="3">
        <v>705</v>
      </c>
      <c r="AI83" s="3">
        <v>458</v>
      </c>
      <c r="AJ83" s="3">
        <v>533</v>
      </c>
      <c r="AK83" s="3">
        <v>405</v>
      </c>
      <c r="AL83" s="3">
        <v>739</v>
      </c>
      <c r="AM83" s="3">
        <v>930</v>
      </c>
      <c r="AN83" s="3">
        <v>490</v>
      </c>
      <c r="AO83" s="3">
        <v>3149</v>
      </c>
      <c r="AP83" s="3">
        <v>753</v>
      </c>
      <c r="AQ83" s="3">
        <v>419</v>
      </c>
      <c r="AR83" s="3">
        <v>540</v>
      </c>
      <c r="AS83" s="3">
        <v>1231</v>
      </c>
      <c r="AT83" s="3">
        <v>493</v>
      </c>
      <c r="AU83" s="3">
        <v>494</v>
      </c>
      <c r="AV83" s="3">
        <v>298</v>
      </c>
      <c r="AW83" s="3">
        <v>624</v>
      </c>
      <c r="AX83" s="3">
        <v>973</v>
      </c>
      <c r="AY83" s="3">
        <v>534</v>
      </c>
      <c r="AZ83" s="3">
        <v>584</v>
      </c>
      <c r="BA83" s="3">
        <v>410</v>
      </c>
      <c r="BB83" s="3">
        <v>629</v>
      </c>
      <c r="BC83" s="3">
        <v>488</v>
      </c>
      <c r="BD83" s="3">
        <v>517</v>
      </c>
      <c r="BE83" s="3">
        <v>444</v>
      </c>
      <c r="BF83" s="3">
        <v>344</v>
      </c>
      <c r="BG83" s="3">
        <v>629</v>
      </c>
      <c r="BH83" s="3">
        <v>434</v>
      </c>
      <c r="BI83" s="3">
        <v>477</v>
      </c>
      <c r="BJ83" s="3">
        <v>347</v>
      </c>
      <c r="BK83" s="3">
        <v>532</v>
      </c>
      <c r="BL83" s="3">
        <v>1872</v>
      </c>
      <c r="BM83" s="3">
        <v>615</v>
      </c>
      <c r="BN83" s="3">
        <v>568</v>
      </c>
      <c r="BO83" s="3">
        <v>349</v>
      </c>
      <c r="BP83" s="3">
        <v>555</v>
      </c>
      <c r="BQ83" s="3">
        <v>909</v>
      </c>
      <c r="BR83" s="3">
        <v>890</v>
      </c>
      <c r="BS83" s="3">
        <v>538</v>
      </c>
      <c r="BT83" s="3">
        <v>533</v>
      </c>
      <c r="BU83" s="3">
        <v>739</v>
      </c>
      <c r="BV83" s="3">
        <v>585</v>
      </c>
      <c r="BW83" s="3">
        <v>592</v>
      </c>
      <c r="BX83" s="3">
        <v>648</v>
      </c>
      <c r="BY83" s="3">
        <v>411</v>
      </c>
      <c r="BZ83" s="3">
        <v>513</v>
      </c>
      <c r="CA83" s="3">
        <v>574</v>
      </c>
      <c r="CB83" s="3">
        <v>760</v>
      </c>
      <c r="CC83" s="3">
        <v>762</v>
      </c>
      <c r="CD83" s="3">
        <v>510</v>
      </c>
      <c r="CE83" s="3">
        <v>561</v>
      </c>
      <c r="CF83" s="3">
        <v>402</v>
      </c>
      <c r="CG83" s="3">
        <v>434</v>
      </c>
    </row>
    <row r="84" spans="1:85" x14ac:dyDescent="0.2">
      <c r="A84" s="1" t="s">
        <v>273</v>
      </c>
      <c r="B84" s="9">
        <v>483977</v>
      </c>
      <c r="C84" s="9">
        <v>176</v>
      </c>
      <c r="D84" s="9">
        <v>210265</v>
      </c>
      <c r="E84" s="1" t="str">
        <f>HYPERLINK("http://www.genome.ad.jp/dbget-bin/www_bget?compound+C00073","C00073")</f>
        <v>C00073</v>
      </c>
      <c r="F84" s="1" t="str">
        <f>HYPERLINK("http://pubchem.ncbi.nlm.nih.gov/summary/summary.cgi?cid=6137","6137")</f>
        <v>6137</v>
      </c>
      <c r="G84" s="5" t="s">
        <v>73</v>
      </c>
      <c r="H84" s="3">
        <v>12354</v>
      </c>
      <c r="I84" s="3">
        <v>20614</v>
      </c>
      <c r="J84" s="3">
        <v>4951</v>
      </c>
      <c r="K84" s="3">
        <v>5576</v>
      </c>
      <c r="L84" s="3">
        <v>23056</v>
      </c>
      <c r="M84" s="3">
        <v>13379</v>
      </c>
      <c r="N84" s="3">
        <v>3354</v>
      </c>
      <c r="O84" s="3">
        <v>6884</v>
      </c>
      <c r="P84" s="3">
        <v>3985</v>
      </c>
      <c r="Q84" s="3">
        <v>5918</v>
      </c>
      <c r="R84" s="3">
        <v>3334</v>
      </c>
      <c r="S84" s="3">
        <v>5932</v>
      </c>
      <c r="T84" s="3">
        <v>3520</v>
      </c>
      <c r="U84" s="3">
        <v>9844</v>
      </c>
      <c r="V84" s="3">
        <v>10194</v>
      </c>
      <c r="W84" s="3">
        <v>3660</v>
      </c>
      <c r="X84" s="3">
        <v>5906</v>
      </c>
      <c r="Y84" s="3">
        <v>12752</v>
      </c>
      <c r="Z84" s="3">
        <v>20417</v>
      </c>
      <c r="AA84" s="3">
        <v>6903</v>
      </c>
      <c r="AB84" s="3">
        <v>6597</v>
      </c>
      <c r="AC84" s="3">
        <v>1909</v>
      </c>
      <c r="AD84" s="3">
        <v>30453</v>
      </c>
      <c r="AE84" s="3">
        <v>6766</v>
      </c>
      <c r="AF84" s="3">
        <v>7762</v>
      </c>
      <c r="AG84" s="3">
        <v>17002</v>
      </c>
      <c r="AH84" s="3">
        <v>14493</v>
      </c>
      <c r="AI84" s="3">
        <v>15234</v>
      </c>
      <c r="AJ84" s="3">
        <v>8638</v>
      </c>
      <c r="AK84" s="3">
        <v>4267</v>
      </c>
      <c r="AL84" s="3">
        <v>3942</v>
      </c>
      <c r="AM84" s="3">
        <v>2680</v>
      </c>
      <c r="AN84" s="3">
        <v>5762</v>
      </c>
      <c r="AO84" s="3">
        <v>22641</v>
      </c>
      <c r="AP84" s="3">
        <v>27937</v>
      </c>
      <c r="AQ84" s="3">
        <v>5255</v>
      </c>
      <c r="AR84" s="3">
        <v>11603</v>
      </c>
      <c r="AS84" s="3">
        <v>6717</v>
      </c>
      <c r="AT84" s="3">
        <v>6180</v>
      </c>
      <c r="AU84" s="3">
        <v>10575</v>
      </c>
      <c r="AV84" s="3">
        <v>2763</v>
      </c>
      <c r="AW84" s="3">
        <v>19001</v>
      </c>
      <c r="AX84" s="3">
        <v>46205</v>
      </c>
      <c r="AY84" s="3">
        <v>6127</v>
      </c>
      <c r="AZ84" s="3">
        <v>8926</v>
      </c>
      <c r="BA84" s="3">
        <v>5946</v>
      </c>
      <c r="BB84" s="3">
        <v>11240</v>
      </c>
      <c r="BC84" s="3">
        <v>5186</v>
      </c>
      <c r="BD84" s="3">
        <v>5800</v>
      </c>
      <c r="BE84" s="3">
        <v>7528</v>
      </c>
      <c r="BF84" s="3">
        <v>3068</v>
      </c>
      <c r="BG84" s="3">
        <v>12567</v>
      </c>
      <c r="BH84" s="3">
        <v>6425</v>
      </c>
      <c r="BI84" s="3">
        <v>4089</v>
      </c>
      <c r="BJ84" s="3">
        <v>5670</v>
      </c>
      <c r="BK84" s="3">
        <v>18249</v>
      </c>
      <c r="BL84" s="3">
        <v>947</v>
      </c>
      <c r="BM84" s="3">
        <v>23332</v>
      </c>
      <c r="BN84" s="3">
        <v>16035</v>
      </c>
      <c r="BO84" s="3">
        <v>2323</v>
      </c>
      <c r="BP84" s="3">
        <v>14063</v>
      </c>
      <c r="BQ84" s="3">
        <v>26383</v>
      </c>
      <c r="BR84" s="3">
        <v>25851</v>
      </c>
      <c r="BS84" s="3">
        <v>19601</v>
      </c>
      <c r="BT84" s="3">
        <v>11500</v>
      </c>
      <c r="BU84" s="3">
        <v>16938</v>
      </c>
      <c r="BV84" s="3">
        <v>13142</v>
      </c>
      <c r="BW84" s="3">
        <v>20801</v>
      </c>
      <c r="BX84" s="3">
        <v>13981</v>
      </c>
      <c r="BY84" s="3">
        <v>7888</v>
      </c>
      <c r="BZ84" s="3">
        <v>15913</v>
      </c>
      <c r="CA84" s="3">
        <v>7501</v>
      </c>
      <c r="CB84" s="3">
        <v>9522</v>
      </c>
      <c r="CC84" s="3">
        <v>12924</v>
      </c>
      <c r="CD84" s="3">
        <v>16750</v>
      </c>
      <c r="CE84" s="3">
        <v>20718</v>
      </c>
      <c r="CF84" s="3">
        <v>8275</v>
      </c>
      <c r="CG84" s="3">
        <v>4922</v>
      </c>
    </row>
    <row r="85" spans="1:85" x14ac:dyDescent="0.2">
      <c r="A85" s="1" t="s">
        <v>223</v>
      </c>
      <c r="B85" s="9">
        <v>287964</v>
      </c>
      <c r="C85" s="9">
        <v>241</v>
      </c>
      <c r="D85" s="9">
        <v>410813</v>
      </c>
      <c r="E85" s="1" t="s">
        <v>218</v>
      </c>
      <c r="F85" s="9">
        <v>83032</v>
      </c>
      <c r="G85" s="5" t="s">
        <v>74</v>
      </c>
      <c r="H85" s="3">
        <v>8728</v>
      </c>
      <c r="I85" s="3">
        <v>3839</v>
      </c>
      <c r="J85" s="3">
        <v>4040</v>
      </c>
      <c r="K85" s="3">
        <v>13694</v>
      </c>
      <c r="L85" s="3">
        <v>4135</v>
      </c>
      <c r="M85" s="3">
        <v>6035</v>
      </c>
      <c r="N85" s="3">
        <v>1683</v>
      </c>
      <c r="O85" s="3">
        <v>2593</v>
      </c>
      <c r="P85" s="3">
        <v>3908</v>
      </c>
      <c r="Q85" s="3">
        <v>4918</v>
      </c>
      <c r="R85" s="3">
        <v>2772</v>
      </c>
      <c r="S85" s="3">
        <v>3921</v>
      </c>
      <c r="T85" s="3">
        <v>3273</v>
      </c>
      <c r="U85" s="3">
        <v>2814</v>
      </c>
      <c r="V85" s="3">
        <v>4359</v>
      </c>
      <c r="W85" s="3">
        <v>3965</v>
      </c>
      <c r="X85" s="3">
        <v>2300</v>
      </c>
      <c r="Y85" s="3">
        <v>4671</v>
      </c>
      <c r="Z85" s="3">
        <v>4263</v>
      </c>
      <c r="AA85" s="3">
        <v>2513</v>
      </c>
      <c r="AB85" s="3">
        <v>1876</v>
      </c>
      <c r="AC85" s="3">
        <v>5419</v>
      </c>
      <c r="AD85" s="3">
        <v>1355</v>
      </c>
      <c r="AE85" s="3">
        <v>1776</v>
      </c>
      <c r="AF85" s="3">
        <v>2027</v>
      </c>
      <c r="AG85" s="3">
        <v>2087</v>
      </c>
      <c r="AH85" s="3">
        <v>3093</v>
      </c>
      <c r="AI85" s="3">
        <v>1683</v>
      </c>
      <c r="AJ85" s="3">
        <v>3219</v>
      </c>
      <c r="AK85" s="3">
        <v>2398</v>
      </c>
      <c r="AL85" s="3">
        <v>4535</v>
      </c>
      <c r="AM85" s="3">
        <v>2777</v>
      </c>
      <c r="AN85" s="3">
        <v>7039</v>
      </c>
      <c r="AO85" s="3">
        <v>2031</v>
      </c>
      <c r="AP85" s="3">
        <v>4895</v>
      </c>
      <c r="AQ85" s="3">
        <v>2219</v>
      </c>
      <c r="AR85" s="3">
        <v>2205</v>
      </c>
      <c r="AS85" s="3">
        <v>4125</v>
      </c>
      <c r="AT85" s="3">
        <v>5083</v>
      </c>
      <c r="AU85" s="3">
        <v>2619</v>
      </c>
      <c r="AV85" s="3">
        <v>1953</v>
      </c>
      <c r="AW85" s="3">
        <v>5144</v>
      </c>
      <c r="AX85" s="3">
        <v>5606</v>
      </c>
      <c r="AY85" s="3">
        <v>4184</v>
      </c>
      <c r="AZ85" s="3">
        <v>11882</v>
      </c>
      <c r="BA85" s="3">
        <v>3710</v>
      </c>
      <c r="BB85" s="3">
        <v>5790</v>
      </c>
      <c r="BC85" s="3">
        <v>3705</v>
      </c>
      <c r="BD85" s="3">
        <v>5220</v>
      </c>
      <c r="BE85" s="3">
        <v>2758</v>
      </c>
      <c r="BF85" s="3">
        <v>1532</v>
      </c>
      <c r="BG85" s="3">
        <v>4349</v>
      </c>
      <c r="BH85" s="3">
        <v>1813</v>
      </c>
      <c r="BI85" s="3">
        <v>7342</v>
      </c>
      <c r="BJ85" s="3">
        <v>4828</v>
      </c>
      <c r="BK85" s="3">
        <v>2479</v>
      </c>
      <c r="BL85" s="3">
        <v>3030</v>
      </c>
      <c r="BM85" s="3">
        <v>3433</v>
      </c>
      <c r="BN85" s="3">
        <v>2754</v>
      </c>
      <c r="BO85" s="3">
        <v>3045</v>
      </c>
      <c r="BP85" s="3">
        <v>5463</v>
      </c>
      <c r="BQ85" s="3">
        <v>3026</v>
      </c>
      <c r="BR85" s="3">
        <v>5539</v>
      </c>
      <c r="BS85" s="3">
        <v>4824</v>
      </c>
      <c r="BT85" s="3">
        <v>13906</v>
      </c>
      <c r="BU85" s="3">
        <v>5101</v>
      </c>
      <c r="BV85" s="3">
        <v>6121</v>
      </c>
      <c r="BW85" s="3">
        <v>5820</v>
      </c>
      <c r="BX85" s="3">
        <v>4549</v>
      </c>
      <c r="BY85" s="3">
        <v>4293</v>
      </c>
      <c r="BZ85" s="3">
        <v>5520</v>
      </c>
      <c r="CA85" s="3">
        <v>5352</v>
      </c>
      <c r="CB85" s="3">
        <v>3975</v>
      </c>
      <c r="CC85" s="3">
        <v>4156</v>
      </c>
      <c r="CD85" s="3">
        <v>6560</v>
      </c>
      <c r="CE85" s="3">
        <v>2073</v>
      </c>
      <c r="CF85" s="3">
        <v>6307</v>
      </c>
      <c r="CG85" s="3">
        <v>5017</v>
      </c>
    </row>
    <row r="86" spans="1:85" x14ac:dyDescent="0.2">
      <c r="A86" s="1" t="s">
        <v>250</v>
      </c>
      <c r="B86" s="9">
        <v>645005</v>
      </c>
      <c r="C86" s="9">
        <v>205</v>
      </c>
      <c r="D86" s="9">
        <v>215860</v>
      </c>
      <c r="E86" s="1" t="str">
        <f>HYPERLINK("http://www.genome.ad.jp/dbget-bin/www_bget?compound+C00159","C00159")</f>
        <v>C00159</v>
      </c>
      <c r="F86" s="1" t="str">
        <f>HYPERLINK("http://pubchem.ncbi.nlm.nih.gov/summary/summary.cgi?cid=18950","18950")</f>
        <v>18950</v>
      </c>
      <c r="G86" s="5" t="s">
        <v>75</v>
      </c>
      <c r="H86" s="3">
        <v>13425</v>
      </c>
      <c r="I86" s="3">
        <v>7018</v>
      </c>
      <c r="J86" s="3">
        <v>3014</v>
      </c>
      <c r="K86" s="3">
        <v>2271</v>
      </c>
      <c r="L86" s="3">
        <v>1048</v>
      </c>
      <c r="M86" s="3">
        <v>1032</v>
      </c>
      <c r="N86" s="3">
        <v>1027</v>
      </c>
      <c r="O86" s="3">
        <v>1779</v>
      </c>
      <c r="P86" s="3">
        <v>3461</v>
      </c>
      <c r="Q86" s="3">
        <v>6412</v>
      </c>
      <c r="R86" s="3">
        <v>175</v>
      </c>
      <c r="S86" s="3">
        <v>1744</v>
      </c>
      <c r="T86" s="3">
        <v>5730</v>
      </c>
      <c r="U86" s="3">
        <v>5698</v>
      </c>
      <c r="V86" s="3">
        <v>3038</v>
      </c>
      <c r="W86" s="3">
        <v>4837</v>
      </c>
      <c r="X86" s="3">
        <v>3934</v>
      </c>
      <c r="Y86" s="3">
        <v>4002</v>
      </c>
      <c r="Z86" s="3">
        <v>170</v>
      </c>
      <c r="AA86" s="3">
        <v>4516</v>
      </c>
      <c r="AB86" s="3">
        <v>3749</v>
      </c>
      <c r="AC86" s="3">
        <v>3288</v>
      </c>
      <c r="AD86" s="3">
        <v>3617</v>
      </c>
      <c r="AE86" s="3">
        <v>2012</v>
      </c>
      <c r="AF86" s="3">
        <v>746</v>
      </c>
      <c r="AG86" s="3">
        <v>1396</v>
      </c>
      <c r="AH86" s="3">
        <v>4257</v>
      </c>
      <c r="AI86" s="3">
        <v>1975</v>
      </c>
      <c r="AJ86" s="3">
        <v>2083</v>
      </c>
      <c r="AK86" s="3">
        <v>3672</v>
      </c>
      <c r="AL86" s="3">
        <v>5631</v>
      </c>
      <c r="AM86" s="3">
        <v>2921</v>
      </c>
      <c r="AN86" s="3">
        <v>3851</v>
      </c>
      <c r="AO86" s="3">
        <v>1642</v>
      </c>
      <c r="AP86" s="3">
        <v>3556</v>
      </c>
      <c r="AQ86" s="3">
        <v>4082</v>
      </c>
      <c r="AR86" s="3">
        <v>1073</v>
      </c>
      <c r="AS86" s="3">
        <v>2189</v>
      </c>
      <c r="AT86" s="3">
        <v>3658</v>
      </c>
      <c r="AU86" s="3">
        <v>12683</v>
      </c>
      <c r="AV86" s="3">
        <v>11</v>
      </c>
      <c r="AW86" s="3">
        <v>1883</v>
      </c>
      <c r="AX86" s="3">
        <v>3602</v>
      </c>
      <c r="AY86" s="3">
        <v>2694</v>
      </c>
      <c r="AZ86" s="3">
        <v>2661</v>
      </c>
      <c r="BA86" s="3">
        <v>1727</v>
      </c>
      <c r="BB86" s="3">
        <v>2921</v>
      </c>
      <c r="BC86" s="3">
        <v>1383</v>
      </c>
      <c r="BD86" s="3">
        <v>2171</v>
      </c>
      <c r="BE86" s="3">
        <v>7287</v>
      </c>
      <c r="BF86" s="3">
        <v>771</v>
      </c>
      <c r="BG86" s="3">
        <v>1252</v>
      </c>
      <c r="BH86" s="3">
        <v>342</v>
      </c>
      <c r="BI86" s="3">
        <v>2223</v>
      </c>
      <c r="BJ86" s="3">
        <v>6255</v>
      </c>
      <c r="BK86" s="3">
        <v>1024</v>
      </c>
      <c r="BL86" s="3">
        <v>1128</v>
      </c>
      <c r="BM86" s="3">
        <v>436</v>
      </c>
      <c r="BN86" s="3">
        <v>20113</v>
      </c>
      <c r="BO86" s="3">
        <v>3204</v>
      </c>
      <c r="BP86" s="3">
        <v>5153</v>
      </c>
      <c r="BQ86" s="3">
        <v>2676</v>
      </c>
      <c r="BR86" s="3">
        <v>3075</v>
      </c>
      <c r="BS86" s="3">
        <v>3319</v>
      </c>
      <c r="BT86" s="3">
        <v>7482</v>
      </c>
      <c r="BU86" s="3">
        <v>2818</v>
      </c>
      <c r="BV86" s="3">
        <v>11453</v>
      </c>
      <c r="BW86" s="3">
        <v>1575</v>
      </c>
      <c r="BX86" s="3">
        <v>1546</v>
      </c>
      <c r="BY86" s="3">
        <v>2814</v>
      </c>
      <c r="BZ86" s="3">
        <v>3815</v>
      </c>
      <c r="CA86" s="3">
        <v>2632</v>
      </c>
      <c r="CB86" s="3">
        <v>3097</v>
      </c>
      <c r="CC86" s="3">
        <v>3396</v>
      </c>
      <c r="CD86" s="3">
        <v>3185</v>
      </c>
      <c r="CE86" s="3">
        <v>3114</v>
      </c>
      <c r="CF86" s="3">
        <v>1294</v>
      </c>
      <c r="CG86" s="3">
        <v>3418</v>
      </c>
    </row>
    <row r="87" spans="1:85" x14ac:dyDescent="0.2">
      <c r="A87" s="1" t="s">
        <v>224</v>
      </c>
      <c r="B87" s="9">
        <v>665530</v>
      </c>
      <c r="C87" s="9">
        <v>103</v>
      </c>
      <c r="D87" s="9">
        <v>241287</v>
      </c>
      <c r="E87" s="1" t="s">
        <v>228</v>
      </c>
      <c r="F87" s="9">
        <v>6251</v>
      </c>
      <c r="G87" s="5" t="s">
        <v>200</v>
      </c>
      <c r="H87" s="3">
        <v>9536</v>
      </c>
      <c r="I87" s="3">
        <v>4602</v>
      </c>
      <c r="J87" s="3">
        <v>3342</v>
      </c>
      <c r="K87" s="3">
        <v>1725</v>
      </c>
      <c r="L87" s="3">
        <v>8082</v>
      </c>
      <c r="M87" s="3">
        <v>12399</v>
      </c>
      <c r="N87" s="3">
        <v>720</v>
      </c>
      <c r="O87" s="3">
        <v>662</v>
      </c>
      <c r="P87" s="3">
        <v>4826</v>
      </c>
      <c r="Q87" s="3">
        <v>16685</v>
      </c>
      <c r="R87" s="3">
        <v>5414</v>
      </c>
      <c r="S87" s="3">
        <v>1062</v>
      </c>
      <c r="T87" s="3">
        <v>975</v>
      </c>
      <c r="U87" s="3">
        <v>14217</v>
      </c>
      <c r="V87" s="3">
        <v>1529</v>
      </c>
      <c r="W87" s="3">
        <v>6350</v>
      </c>
      <c r="X87" s="3">
        <v>3565</v>
      </c>
      <c r="Y87" s="3">
        <v>4152</v>
      </c>
      <c r="Z87" s="3">
        <v>6174</v>
      </c>
      <c r="AA87" s="3">
        <v>3768</v>
      </c>
      <c r="AB87" s="3">
        <v>4636</v>
      </c>
      <c r="AC87" s="3">
        <v>1748</v>
      </c>
      <c r="AD87" s="3">
        <v>2363</v>
      </c>
      <c r="AE87" s="3">
        <v>1097</v>
      </c>
      <c r="AF87" s="3">
        <v>8532</v>
      </c>
      <c r="AG87" s="3">
        <v>2793</v>
      </c>
      <c r="AH87" s="3">
        <v>7852</v>
      </c>
      <c r="AI87" s="3">
        <v>5670</v>
      </c>
      <c r="AJ87" s="3">
        <v>2742</v>
      </c>
      <c r="AK87" s="3">
        <v>4232</v>
      </c>
      <c r="AL87" s="3">
        <v>1325</v>
      </c>
      <c r="AM87" s="3">
        <v>5252</v>
      </c>
      <c r="AN87" s="3">
        <v>2792</v>
      </c>
      <c r="AO87" s="3">
        <v>1425</v>
      </c>
      <c r="AP87" s="3">
        <v>6293</v>
      </c>
      <c r="AQ87" s="3">
        <v>18265</v>
      </c>
      <c r="AR87" s="3">
        <v>4359</v>
      </c>
      <c r="AS87" s="3">
        <v>6842</v>
      </c>
      <c r="AT87" s="3">
        <v>5709</v>
      </c>
      <c r="AU87" s="3">
        <v>7182</v>
      </c>
      <c r="AV87" s="3">
        <v>1805</v>
      </c>
      <c r="AW87" s="3">
        <v>3099</v>
      </c>
      <c r="AX87" s="3">
        <v>1871</v>
      </c>
      <c r="AY87" s="3">
        <v>911</v>
      </c>
      <c r="AZ87" s="3">
        <v>3617</v>
      </c>
      <c r="BA87" s="3">
        <v>711</v>
      </c>
      <c r="BB87" s="3">
        <v>1362</v>
      </c>
      <c r="BC87" s="3">
        <v>6529</v>
      </c>
      <c r="BD87" s="3">
        <v>8292</v>
      </c>
      <c r="BE87" s="3">
        <v>9350</v>
      </c>
      <c r="BF87" s="3">
        <v>638</v>
      </c>
      <c r="BG87" s="3">
        <v>1635</v>
      </c>
      <c r="BH87" s="3">
        <v>4046</v>
      </c>
      <c r="BI87" s="3">
        <v>1562</v>
      </c>
      <c r="BJ87" s="3">
        <v>7864</v>
      </c>
      <c r="BK87" s="3">
        <v>3006</v>
      </c>
      <c r="BL87" s="3">
        <v>927</v>
      </c>
      <c r="BM87" s="3">
        <v>1890</v>
      </c>
      <c r="BN87" s="3">
        <v>7033</v>
      </c>
      <c r="BO87" s="3">
        <v>3777</v>
      </c>
      <c r="BP87" s="3">
        <v>4052</v>
      </c>
      <c r="BQ87" s="3">
        <v>1924</v>
      </c>
      <c r="BR87" s="3">
        <v>3617</v>
      </c>
      <c r="BS87" s="3">
        <v>8447</v>
      </c>
      <c r="BT87" s="3">
        <v>3410</v>
      </c>
      <c r="BU87" s="3">
        <v>9688</v>
      </c>
      <c r="BV87" s="3">
        <v>6133</v>
      </c>
      <c r="BW87" s="3">
        <v>3672</v>
      </c>
      <c r="BX87" s="3">
        <v>1133</v>
      </c>
      <c r="BY87" s="3">
        <v>1225</v>
      </c>
      <c r="BZ87" s="3">
        <v>2027</v>
      </c>
      <c r="CA87" s="3">
        <v>1967</v>
      </c>
      <c r="CB87" s="3">
        <v>2456</v>
      </c>
      <c r="CC87" s="3">
        <v>4138</v>
      </c>
      <c r="CD87" s="3">
        <v>12084</v>
      </c>
      <c r="CE87" s="3">
        <v>10245</v>
      </c>
      <c r="CF87" s="3">
        <v>9338</v>
      </c>
      <c r="CG87" s="3">
        <v>8329</v>
      </c>
    </row>
    <row r="88" spans="1:85" x14ac:dyDescent="0.2">
      <c r="A88" s="1" t="s">
        <v>246</v>
      </c>
      <c r="B88" s="9">
        <v>1177212</v>
      </c>
      <c r="C88" s="9">
        <v>204</v>
      </c>
      <c r="D88" s="9">
        <v>203245</v>
      </c>
      <c r="E88" s="1" t="str">
        <f>HYPERLINK("http://www.genome.ad.jp/dbget-bin/www_bget?compound+C01835","C01835")</f>
        <v>C01835</v>
      </c>
      <c r="F88" s="1" t="str">
        <f>HYPERLINK("http://pubchem.ncbi.nlm.nih.gov/summary/summary.cgi?cid=92146","92146")</f>
        <v>92146</v>
      </c>
      <c r="G88" s="5" t="s">
        <v>76</v>
      </c>
      <c r="H88" s="3">
        <v>10916</v>
      </c>
      <c r="I88" s="3">
        <v>695</v>
      </c>
      <c r="J88" s="3">
        <v>3597</v>
      </c>
      <c r="K88" s="3">
        <v>3149</v>
      </c>
      <c r="L88" s="3">
        <v>5848</v>
      </c>
      <c r="M88" s="3">
        <v>461</v>
      </c>
      <c r="N88" s="3">
        <v>3849</v>
      </c>
      <c r="O88" s="3">
        <v>962</v>
      </c>
      <c r="P88" s="3">
        <v>711</v>
      </c>
      <c r="Q88" s="3">
        <v>4067</v>
      </c>
      <c r="R88" s="3">
        <v>1107</v>
      </c>
      <c r="S88" s="3">
        <v>2152</v>
      </c>
      <c r="T88" s="3">
        <v>1301</v>
      </c>
      <c r="U88" s="3">
        <v>4193</v>
      </c>
      <c r="V88" s="3">
        <v>5094</v>
      </c>
      <c r="W88" s="3">
        <v>394</v>
      </c>
      <c r="X88" s="3">
        <v>2891</v>
      </c>
      <c r="Y88" s="3">
        <v>10946</v>
      </c>
      <c r="Z88" s="3">
        <v>9349</v>
      </c>
      <c r="AA88" s="3">
        <v>4411</v>
      </c>
      <c r="AB88" s="3">
        <v>1281</v>
      </c>
      <c r="AC88" s="3">
        <v>2266</v>
      </c>
      <c r="AD88" s="3">
        <v>5357</v>
      </c>
      <c r="AE88" s="3">
        <v>7132</v>
      </c>
      <c r="AF88" s="3">
        <v>1735</v>
      </c>
      <c r="AG88" s="3">
        <v>3615</v>
      </c>
      <c r="AH88" s="3">
        <v>642</v>
      </c>
      <c r="AI88" s="3">
        <v>187</v>
      </c>
      <c r="AJ88" s="3">
        <v>4882</v>
      </c>
      <c r="AK88" s="3">
        <v>3439</v>
      </c>
      <c r="AL88" s="3">
        <v>800</v>
      </c>
      <c r="AM88" s="3">
        <v>1030</v>
      </c>
      <c r="AN88" s="3">
        <v>4018</v>
      </c>
      <c r="AO88" s="3">
        <v>650</v>
      </c>
      <c r="AP88" s="3">
        <v>9400</v>
      </c>
      <c r="AQ88" s="3">
        <v>390</v>
      </c>
      <c r="AR88" s="3">
        <v>5363</v>
      </c>
      <c r="AS88" s="3">
        <v>1697</v>
      </c>
      <c r="AT88" s="3">
        <v>3172</v>
      </c>
      <c r="AU88" s="3">
        <v>666</v>
      </c>
      <c r="AV88" s="3">
        <v>355</v>
      </c>
      <c r="AW88" s="3">
        <v>6300</v>
      </c>
      <c r="AX88" s="3">
        <v>6557</v>
      </c>
      <c r="AY88" s="3">
        <v>8333</v>
      </c>
      <c r="AZ88" s="3">
        <v>2691</v>
      </c>
      <c r="BA88" s="3">
        <v>2876</v>
      </c>
      <c r="BB88" s="3">
        <v>13571</v>
      </c>
      <c r="BC88" s="3">
        <v>5149</v>
      </c>
      <c r="BD88" s="3">
        <v>1285</v>
      </c>
      <c r="BE88" s="3">
        <v>4204</v>
      </c>
      <c r="BF88" s="3">
        <v>3644</v>
      </c>
      <c r="BG88" s="3">
        <v>882</v>
      </c>
      <c r="BH88" s="3">
        <v>2941</v>
      </c>
      <c r="BI88" s="3">
        <v>349</v>
      </c>
      <c r="BJ88" s="3">
        <v>2234</v>
      </c>
      <c r="BK88" s="3">
        <v>3439</v>
      </c>
      <c r="BL88" s="3">
        <v>2519</v>
      </c>
      <c r="BM88" s="3">
        <v>227</v>
      </c>
      <c r="BN88" s="3">
        <v>77544</v>
      </c>
      <c r="BO88" s="3">
        <v>530</v>
      </c>
      <c r="BP88" s="3">
        <v>5731</v>
      </c>
      <c r="BQ88" s="3">
        <v>4000</v>
      </c>
      <c r="BR88" s="3">
        <v>2837</v>
      </c>
      <c r="BS88" s="3">
        <v>396</v>
      </c>
      <c r="BT88" s="3">
        <v>8140</v>
      </c>
      <c r="BU88" s="3">
        <v>8915</v>
      </c>
      <c r="BV88" s="3">
        <v>30808</v>
      </c>
      <c r="BW88" s="3">
        <v>12938</v>
      </c>
      <c r="BX88" s="3">
        <v>338</v>
      </c>
      <c r="BY88" s="3">
        <v>4251</v>
      </c>
      <c r="BZ88" s="3">
        <v>553</v>
      </c>
      <c r="CA88" s="3">
        <v>4814</v>
      </c>
      <c r="CB88" s="3">
        <v>2204</v>
      </c>
      <c r="CC88" s="3">
        <v>13476</v>
      </c>
      <c r="CD88" s="3">
        <v>10420</v>
      </c>
      <c r="CE88" s="3">
        <v>10610</v>
      </c>
      <c r="CF88" s="3">
        <v>1166</v>
      </c>
      <c r="CG88" s="3">
        <v>899</v>
      </c>
    </row>
    <row r="89" spans="1:85" x14ac:dyDescent="0.2">
      <c r="A89" s="1" t="s">
        <v>271</v>
      </c>
      <c r="B89" s="9">
        <v>955559</v>
      </c>
      <c r="C89" s="9">
        <v>361</v>
      </c>
      <c r="D89" s="9">
        <v>205510</v>
      </c>
      <c r="E89" s="1" t="str">
        <f>HYPERLINK("http://www.genome.ad.jp/dbget-bin/www_bget?compound+C00208","C00208")</f>
        <v>C00208</v>
      </c>
      <c r="F89" s="1" t="str">
        <f>HYPERLINK("http://pubchem.ncbi.nlm.nih.gov/summary/summary.cgi?cid=6255","6255")</f>
        <v>6255</v>
      </c>
      <c r="G89" s="5" t="s">
        <v>201</v>
      </c>
      <c r="H89" s="3">
        <v>4306</v>
      </c>
      <c r="I89" s="3">
        <v>1374</v>
      </c>
      <c r="J89" s="3">
        <v>1055</v>
      </c>
      <c r="K89" s="3">
        <v>1478</v>
      </c>
      <c r="L89" s="3">
        <v>5253</v>
      </c>
      <c r="M89" s="3">
        <v>1208</v>
      </c>
      <c r="N89" s="3">
        <v>1043</v>
      </c>
      <c r="O89" s="3">
        <v>875</v>
      </c>
      <c r="P89" s="3">
        <v>911</v>
      </c>
      <c r="Q89" s="3">
        <v>1825</v>
      </c>
      <c r="R89" s="3">
        <v>370</v>
      </c>
      <c r="S89" s="3">
        <v>9168</v>
      </c>
      <c r="T89" s="3">
        <v>776</v>
      </c>
      <c r="U89" s="3">
        <v>2938</v>
      </c>
      <c r="V89" s="3">
        <v>1222</v>
      </c>
      <c r="W89" s="3">
        <v>1011</v>
      </c>
      <c r="X89" s="3">
        <v>1197</v>
      </c>
      <c r="Y89" s="3">
        <v>4102</v>
      </c>
      <c r="Z89" s="3">
        <v>3988</v>
      </c>
      <c r="AA89" s="3">
        <v>2397</v>
      </c>
      <c r="AB89" s="3">
        <v>953</v>
      </c>
      <c r="AC89" s="3">
        <v>1309</v>
      </c>
      <c r="AD89" s="3">
        <v>5400</v>
      </c>
      <c r="AE89" s="3">
        <v>2872</v>
      </c>
      <c r="AF89" s="3">
        <v>1943</v>
      </c>
      <c r="AG89" s="3">
        <v>2855</v>
      </c>
      <c r="AH89" s="3">
        <v>1987</v>
      </c>
      <c r="AI89" s="3">
        <v>880</v>
      </c>
      <c r="AJ89" s="3">
        <v>1547</v>
      </c>
      <c r="AK89" s="3">
        <v>2030</v>
      </c>
      <c r="AL89" s="3">
        <v>964</v>
      </c>
      <c r="AM89" s="3">
        <v>900</v>
      </c>
      <c r="AN89" s="3">
        <v>1099</v>
      </c>
      <c r="AO89" s="3">
        <v>2551</v>
      </c>
      <c r="AP89" s="3">
        <v>8463</v>
      </c>
      <c r="AQ89" s="3">
        <v>1378</v>
      </c>
      <c r="AR89" s="3">
        <v>2607</v>
      </c>
      <c r="AS89" s="3">
        <v>1096</v>
      </c>
      <c r="AT89" s="3">
        <v>1396</v>
      </c>
      <c r="AU89" s="3">
        <v>1849</v>
      </c>
      <c r="AV89" s="3">
        <v>403</v>
      </c>
      <c r="AW89" s="3">
        <v>3152</v>
      </c>
      <c r="AX89" s="3">
        <v>9879</v>
      </c>
      <c r="AY89" s="3">
        <v>6534</v>
      </c>
      <c r="AZ89" s="3">
        <v>1381</v>
      </c>
      <c r="BA89" s="3">
        <v>1416</v>
      </c>
      <c r="BB89" s="3">
        <v>9824</v>
      </c>
      <c r="BC89" s="3">
        <v>2099</v>
      </c>
      <c r="BD89" s="3">
        <v>552</v>
      </c>
      <c r="BE89" s="3">
        <v>1079</v>
      </c>
      <c r="BF89" s="3">
        <v>1334</v>
      </c>
      <c r="BG89" s="3">
        <v>840</v>
      </c>
      <c r="BH89" s="3">
        <v>3308</v>
      </c>
      <c r="BI89" s="3">
        <v>811</v>
      </c>
      <c r="BJ89" s="3">
        <v>1616</v>
      </c>
      <c r="BK89" s="3">
        <v>2028</v>
      </c>
      <c r="BL89" s="3">
        <v>926</v>
      </c>
      <c r="BM89" s="3">
        <v>334</v>
      </c>
      <c r="BN89" s="3">
        <v>38219</v>
      </c>
      <c r="BO89" s="3">
        <v>392</v>
      </c>
      <c r="BP89" s="3">
        <v>1632</v>
      </c>
      <c r="BQ89" s="3">
        <v>6389</v>
      </c>
      <c r="BR89" s="3">
        <v>3760</v>
      </c>
      <c r="BS89" s="3">
        <v>929</v>
      </c>
      <c r="BT89" s="3">
        <v>2945</v>
      </c>
      <c r="BU89" s="3">
        <v>3254</v>
      </c>
      <c r="BV89" s="3">
        <v>23619</v>
      </c>
      <c r="BW89" s="3">
        <v>8233</v>
      </c>
      <c r="BX89" s="3">
        <v>459</v>
      </c>
      <c r="BY89" s="3">
        <v>1718</v>
      </c>
      <c r="BZ89" s="3">
        <v>530</v>
      </c>
      <c r="CA89" s="3">
        <v>2280</v>
      </c>
      <c r="CB89" s="3">
        <v>1628</v>
      </c>
      <c r="CC89" s="3">
        <v>5732</v>
      </c>
      <c r="CD89" s="3">
        <v>4916</v>
      </c>
      <c r="CE89" s="3">
        <v>6647</v>
      </c>
      <c r="CF89" s="3">
        <v>4923</v>
      </c>
      <c r="CG89" s="3">
        <v>2178</v>
      </c>
    </row>
    <row r="90" spans="1:85" x14ac:dyDescent="0.2">
      <c r="A90" s="1" t="s">
        <v>241</v>
      </c>
      <c r="B90" s="9">
        <v>461034</v>
      </c>
      <c r="C90" s="9">
        <v>233</v>
      </c>
      <c r="D90" s="9">
        <v>247180</v>
      </c>
      <c r="E90" s="1" t="str">
        <f>HYPERLINK("http://www.genome.ad.jp/dbget-bin/www_bget?compound+C00149","C00149")</f>
        <v>C00149</v>
      </c>
      <c r="F90" s="1" t="str">
        <f>HYPERLINK("http://pubchem.ncbi.nlm.nih.gov/summary/summary.cgi?cid=222656","222656")</f>
        <v>222656</v>
      </c>
      <c r="G90" s="5" t="s">
        <v>77</v>
      </c>
      <c r="H90" s="3">
        <v>4109</v>
      </c>
      <c r="I90" s="3">
        <v>2801</v>
      </c>
      <c r="J90" s="3">
        <v>3082</v>
      </c>
      <c r="K90" s="3">
        <v>2015</v>
      </c>
      <c r="L90" s="3">
        <v>2847</v>
      </c>
      <c r="M90" s="3">
        <v>3909</v>
      </c>
      <c r="N90" s="3">
        <v>1097</v>
      </c>
      <c r="O90" s="3">
        <v>895</v>
      </c>
      <c r="P90" s="3">
        <v>1658</v>
      </c>
      <c r="Q90" s="3">
        <v>3836</v>
      </c>
      <c r="R90" s="3">
        <v>1358</v>
      </c>
      <c r="S90" s="3">
        <v>1562</v>
      </c>
      <c r="T90" s="3">
        <v>2003</v>
      </c>
      <c r="U90" s="3">
        <v>3167</v>
      </c>
      <c r="V90" s="3">
        <v>1856</v>
      </c>
      <c r="W90" s="3">
        <v>3402</v>
      </c>
      <c r="X90" s="3">
        <v>2743</v>
      </c>
      <c r="Y90" s="3">
        <v>2814</v>
      </c>
      <c r="Z90" s="3">
        <v>5287</v>
      </c>
      <c r="AA90" s="3">
        <v>1555</v>
      </c>
      <c r="AB90" s="3">
        <v>556</v>
      </c>
      <c r="AC90" s="3">
        <v>4272</v>
      </c>
      <c r="AD90" s="3">
        <v>1713</v>
      </c>
      <c r="AE90" s="3">
        <v>2116</v>
      </c>
      <c r="AF90" s="3">
        <v>1066</v>
      </c>
      <c r="AG90" s="3">
        <v>1268</v>
      </c>
      <c r="AH90" s="3">
        <v>3713</v>
      </c>
      <c r="AI90" s="3">
        <v>817</v>
      </c>
      <c r="AJ90" s="3">
        <v>3094</v>
      </c>
      <c r="AK90" s="3">
        <v>8362</v>
      </c>
      <c r="AL90" s="3">
        <v>2178</v>
      </c>
      <c r="AM90" s="3">
        <v>1966</v>
      </c>
      <c r="AN90" s="3">
        <v>2143</v>
      </c>
      <c r="AO90" s="3">
        <v>1593</v>
      </c>
      <c r="AP90" s="3">
        <v>4967</v>
      </c>
      <c r="AQ90" s="3">
        <v>2550</v>
      </c>
      <c r="AR90" s="3">
        <v>1029</v>
      </c>
      <c r="AS90" s="3">
        <v>3530</v>
      </c>
      <c r="AT90" s="3">
        <v>2115</v>
      </c>
      <c r="AU90" s="3">
        <v>825</v>
      </c>
      <c r="AV90" s="3">
        <v>1350</v>
      </c>
      <c r="AW90" s="3">
        <v>3885</v>
      </c>
      <c r="AX90" s="3">
        <v>1769</v>
      </c>
      <c r="AY90" s="3">
        <v>1859</v>
      </c>
      <c r="AZ90" s="3">
        <v>3087</v>
      </c>
      <c r="BA90" s="3">
        <v>1959</v>
      </c>
      <c r="BB90" s="3">
        <v>2835</v>
      </c>
      <c r="BC90" s="3">
        <v>5677</v>
      </c>
      <c r="BD90" s="3">
        <v>5227</v>
      </c>
      <c r="BE90" s="3">
        <v>3986</v>
      </c>
      <c r="BF90" s="3">
        <v>428</v>
      </c>
      <c r="BG90" s="3">
        <v>6626</v>
      </c>
      <c r="BH90" s="3">
        <v>2282</v>
      </c>
      <c r="BI90" s="3">
        <v>2674</v>
      </c>
      <c r="BJ90" s="3">
        <v>2990</v>
      </c>
      <c r="BK90" s="3">
        <v>1954</v>
      </c>
      <c r="BL90" s="3">
        <v>1551</v>
      </c>
      <c r="BM90" s="3">
        <v>2730</v>
      </c>
      <c r="BN90" s="3">
        <v>4055</v>
      </c>
      <c r="BO90" s="3">
        <v>1811</v>
      </c>
      <c r="BP90" s="3">
        <v>4340</v>
      </c>
      <c r="BQ90" s="3">
        <v>1264</v>
      </c>
      <c r="BR90" s="3">
        <v>3754</v>
      </c>
      <c r="BS90" s="3">
        <v>5327</v>
      </c>
      <c r="BT90" s="3">
        <v>15204</v>
      </c>
      <c r="BU90" s="3">
        <v>7347</v>
      </c>
      <c r="BV90" s="3">
        <v>6068</v>
      </c>
      <c r="BW90" s="3">
        <v>3645</v>
      </c>
      <c r="BX90" s="3">
        <v>4322</v>
      </c>
      <c r="BY90" s="3">
        <v>1873</v>
      </c>
      <c r="BZ90" s="3">
        <v>3781</v>
      </c>
      <c r="CA90" s="3">
        <v>2854</v>
      </c>
      <c r="CB90" s="3">
        <v>3704</v>
      </c>
      <c r="CC90" s="3">
        <v>5107</v>
      </c>
      <c r="CD90" s="3">
        <v>9025</v>
      </c>
      <c r="CE90" s="3">
        <v>2346</v>
      </c>
      <c r="CF90" s="3">
        <v>8433</v>
      </c>
      <c r="CG90" s="3">
        <v>3475</v>
      </c>
    </row>
    <row r="91" spans="1:85" x14ac:dyDescent="0.2">
      <c r="A91" s="1" t="s">
        <v>256</v>
      </c>
      <c r="B91" s="9">
        <v>244928</v>
      </c>
      <c r="C91" s="9">
        <v>154</v>
      </c>
      <c r="D91" s="9">
        <v>200907</v>
      </c>
      <c r="E91" s="1" t="str">
        <f>HYPERLINK("http://www.genome.ad.jp/dbget-bin/www_bget?compound+C07272","C07272")</f>
        <v>C07272</v>
      </c>
      <c r="F91" s="1" t="str">
        <f>HYPERLINK("http://pubchem.ncbi.nlm.nih.gov/summary/summary.cgi?cid=10935","10935")</f>
        <v>10935</v>
      </c>
      <c r="G91" s="5" t="s">
        <v>78</v>
      </c>
      <c r="H91" s="3">
        <v>705</v>
      </c>
      <c r="I91" s="3">
        <v>660</v>
      </c>
      <c r="J91" s="3">
        <v>728</v>
      </c>
      <c r="K91" s="3">
        <v>661</v>
      </c>
      <c r="L91" s="3">
        <v>680</v>
      </c>
      <c r="M91" s="3">
        <v>1201</v>
      </c>
      <c r="N91" s="3">
        <v>333</v>
      </c>
      <c r="O91" s="3">
        <v>334</v>
      </c>
      <c r="P91" s="3">
        <v>764</v>
      </c>
      <c r="Q91" s="3">
        <v>405</v>
      </c>
      <c r="R91" s="3">
        <v>335</v>
      </c>
      <c r="S91" s="3">
        <v>688</v>
      </c>
      <c r="T91" s="3">
        <v>417</v>
      </c>
      <c r="U91" s="3">
        <v>301</v>
      </c>
      <c r="V91" s="3">
        <v>1185</v>
      </c>
      <c r="W91" s="3">
        <v>420</v>
      </c>
      <c r="X91" s="3">
        <v>276</v>
      </c>
      <c r="Y91" s="3">
        <v>570</v>
      </c>
      <c r="Z91" s="3">
        <v>764</v>
      </c>
      <c r="AA91" s="3">
        <v>336</v>
      </c>
      <c r="AB91" s="3">
        <v>238</v>
      </c>
      <c r="AC91" s="3">
        <v>440</v>
      </c>
      <c r="AD91" s="3">
        <v>474</v>
      </c>
      <c r="AE91" s="3">
        <v>736</v>
      </c>
      <c r="AF91" s="3">
        <v>685</v>
      </c>
      <c r="AG91" s="3">
        <v>569</v>
      </c>
      <c r="AH91" s="3">
        <v>652</v>
      </c>
      <c r="AI91" s="3">
        <v>290</v>
      </c>
      <c r="AJ91" s="3">
        <v>407</v>
      </c>
      <c r="AK91" s="3">
        <v>258</v>
      </c>
      <c r="AL91" s="3">
        <v>299</v>
      </c>
      <c r="AM91" s="3">
        <v>319</v>
      </c>
      <c r="AN91" s="3">
        <v>532</v>
      </c>
      <c r="AO91" s="3">
        <v>721</v>
      </c>
      <c r="AP91" s="3">
        <v>635</v>
      </c>
      <c r="AQ91" s="3">
        <v>312</v>
      </c>
      <c r="AR91" s="3">
        <v>412</v>
      </c>
      <c r="AS91" s="3">
        <v>367</v>
      </c>
      <c r="AT91" s="3">
        <v>497</v>
      </c>
      <c r="AU91" s="3">
        <v>298</v>
      </c>
      <c r="AV91" s="3">
        <v>257</v>
      </c>
      <c r="AW91" s="3">
        <v>587</v>
      </c>
      <c r="AX91" s="3">
        <v>1407</v>
      </c>
      <c r="AY91" s="3">
        <v>780</v>
      </c>
      <c r="AZ91" s="3">
        <v>557</v>
      </c>
      <c r="BA91" s="3">
        <v>537</v>
      </c>
      <c r="BB91" s="3">
        <v>1699</v>
      </c>
      <c r="BC91" s="3">
        <v>542</v>
      </c>
      <c r="BD91" s="3">
        <v>444</v>
      </c>
      <c r="BE91" s="3">
        <v>529</v>
      </c>
      <c r="BF91" s="3">
        <v>336</v>
      </c>
      <c r="BG91" s="3">
        <v>648</v>
      </c>
      <c r="BH91" s="3">
        <v>349</v>
      </c>
      <c r="BI91" s="3">
        <v>787</v>
      </c>
      <c r="BJ91" s="3">
        <v>489</v>
      </c>
      <c r="BK91" s="3">
        <v>537</v>
      </c>
      <c r="BL91" s="3">
        <v>359</v>
      </c>
      <c r="BM91" s="3">
        <v>743</v>
      </c>
      <c r="BN91" s="3">
        <v>341</v>
      </c>
      <c r="BO91" s="3">
        <v>217</v>
      </c>
      <c r="BP91" s="3">
        <v>450</v>
      </c>
      <c r="BQ91" s="3">
        <v>418</v>
      </c>
      <c r="BR91" s="3">
        <v>622</v>
      </c>
      <c r="BS91" s="3">
        <v>528</v>
      </c>
      <c r="BT91" s="3">
        <v>791</v>
      </c>
      <c r="BU91" s="3">
        <v>604</v>
      </c>
      <c r="BV91" s="3">
        <v>726</v>
      </c>
      <c r="BW91" s="3">
        <v>654</v>
      </c>
      <c r="BX91" s="3">
        <v>314</v>
      </c>
      <c r="BY91" s="3">
        <v>344</v>
      </c>
      <c r="BZ91" s="3">
        <v>677</v>
      </c>
      <c r="CA91" s="3">
        <v>651</v>
      </c>
      <c r="CB91" s="3">
        <v>688</v>
      </c>
      <c r="CC91" s="3">
        <v>738</v>
      </c>
      <c r="CD91" s="3">
        <v>999</v>
      </c>
      <c r="CE91" s="3">
        <v>472</v>
      </c>
      <c r="CF91" s="3">
        <v>489</v>
      </c>
      <c r="CG91" s="3">
        <v>372</v>
      </c>
    </row>
    <row r="92" spans="1:85" x14ac:dyDescent="0.2">
      <c r="A92" s="1" t="s">
        <v>279</v>
      </c>
      <c r="B92" s="9">
        <v>662967</v>
      </c>
      <c r="C92" s="9">
        <v>156</v>
      </c>
      <c r="D92" s="9">
        <v>237589</v>
      </c>
      <c r="E92" s="1" t="str">
        <f>HYPERLINK("http://www.genome.ad.jp/dbget-bin/www_bget?compound+C00047","C00047")</f>
        <v>C00047</v>
      </c>
      <c r="F92" s="1" t="str">
        <f>HYPERLINK("http://pubchem.ncbi.nlm.nih.gov/summary/summary.cgi?cid=5962","5962")</f>
        <v>5962</v>
      </c>
      <c r="G92" s="5" t="s">
        <v>79</v>
      </c>
      <c r="H92" s="3">
        <v>88053</v>
      </c>
      <c r="I92" s="3">
        <v>25913</v>
      </c>
      <c r="J92" s="3">
        <v>10957</v>
      </c>
      <c r="K92" s="3">
        <v>7722</v>
      </c>
      <c r="L92" s="3">
        <v>12685</v>
      </c>
      <c r="M92" s="3">
        <v>23797</v>
      </c>
      <c r="N92" s="3">
        <v>26429</v>
      </c>
      <c r="O92" s="3">
        <v>49543</v>
      </c>
      <c r="P92" s="3">
        <v>7745</v>
      </c>
      <c r="Q92" s="3">
        <v>20185</v>
      </c>
      <c r="R92" s="3">
        <v>10284</v>
      </c>
      <c r="S92" s="3">
        <v>4420</v>
      </c>
      <c r="T92" s="3">
        <v>16428</v>
      </c>
      <c r="U92" s="3">
        <v>70468</v>
      </c>
      <c r="V92" s="3">
        <v>59767</v>
      </c>
      <c r="W92" s="3">
        <v>9375</v>
      </c>
      <c r="X92" s="3">
        <v>10991</v>
      </c>
      <c r="Y92" s="3">
        <v>34613</v>
      </c>
      <c r="Z92" s="3">
        <v>34988</v>
      </c>
      <c r="AA92" s="3">
        <v>15388</v>
      </c>
      <c r="AB92" s="3">
        <v>5262</v>
      </c>
      <c r="AC92" s="3">
        <v>11977</v>
      </c>
      <c r="AD92" s="3">
        <v>34335</v>
      </c>
      <c r="AE92" s="3">
        <v>100559</v>
      </c>
      <c r="AF92" s="3">
        <v>28175</v>
      </c>
      <c r="AG92" s="3">
        <v>7003</v>
      </c>
      <c r="AH92" s="3">
        <v>22821</v>
      </c>
      <c r="AI92" s="3">
        <v>3928</v>
      </c>
      <c r="AJ92" s="3">
        <v>27206</v>
      </c>
      <c r="AK92" s="3">
        <v>4741</v>
      </c>
      <c r="AL92" s="3">
        <v>18428</v>
      </c>
      <c r="AM92" s="3">
        <v>17675</v>
      </c>
      <c r="AN92" s="3">
        <v>11337</v>
      </c>
      <c r="AO92" s="3">
        <v>21715</v>
      </c>
      <c r="AP92" s="3">
        <v>5862</v>
      </c>
      <c r="AQ92" s="3">
        <v>16907</v>
      </c>
      <c r="AR92" s="3">
        <v>10739</v>
      </c>
      <c r="AS92" s="3">
        <v>40213</v>
      </c>
      <c r="AT92" s="3">
        <v>14321</v>
      </c>
      <c r="AU92" s="3">
        <v>16320</v>
      </c>
      <c r="AV92" s="3">
        <v>7444</v>
      </c>
      <c r="AW92" s="3">
        <v>10890</v>
      </c>
      <c r="AX92" s="3">
        <v>5899</v>
      </c>
      <c r="AY92" s="3">
        <v>4367</v>
      </c>
      <c r="AZ92" s="3">
        <v>27309</v>
      </c>
      <c r="BA92" s="3">
        <v>11834</v>
      </c>
      <c r="BB92" s="3">
        <v>19307</v>
      </c>
      <c r="BC92" s="3">
        <v>21146</v>
      </c>
      <c r="BD92" s="3">
        <v>4205</v>
      </c>
      <c r="BE92" s="3">
        <v>15930</v>
      </c>
      <c r="BF92" s="3">
        <v>14826</v>
      </c>
      <c r="BG92" s="3">
        <v>4461</v>
      </c>
      <c r="BH92" s="3">
        <v>5907</v>
      </c>
      <c r="BI92" s="3">
        <v>18439</v>
      </c>
      <c r="BJ92" s="3">
        <v>4541</v>
      </c>
      <c r="BK92" s="3">
        <v>3922</v>
      </c>
      <c r="BL92" s="3">
        <v>7846</v>
      </c>
      <c r="BM92" s="3">
        <v>4293</v>
      </c>
      <c r="BN92" s="3">
        <v>8190</v>
      </c>
      <c r="BO92" s="3">
        <v>3054</v>
      </c>
      <c r="BP92" s="3">
        <v>15365</v>
      </c>
      <c r="BQ92" s="3">
        <v>3959</v>
      </c>
      <c r="BR92" s="3">
        <v>12235</v>
      </c>
      <c r="BS92" s="3">
        <v>2653</v>
      </c>
      <c r="BT92" s="3">
        <v>4657</v>
      </c>
      <c r="BU92" s="3">
        <v>16373</v>
      </c>
      <c r="BV92" s="3">
        <v>5009</v>
      </c>
      <c r="BW92" s="3">
        <v>9100</v>
      </c>
      <c r="BX92" s="3">
        <v>3149</v>
      </c>
      <c r="BY92" s="3">
        <v>7144</v>
      </c>
      <c r="BZ92" s="3">
        <v>4529</v>
      </c>
      <c r="CA92" s="3">
        <v>5788</v>
      </c>
      <c r="CB92" s="3">
        <v>7428</v>
      </c>
      <c r="CC92" s="3">
        <v>4415</v>
      </c>
      <c r="CD92" s="3">
        <v>5561</v>
      </c>
      <c r="CE92" s="3">
        <v>5283</v>
      </c>
      <c r="CF92" s="3">
        <v>3593</v>
      </c>
      <c r="CG92" s="3">
        <v>8352</v>
      </c>
    </row>
    <row r="93" spans="1:85" x14ac:dyDescent="0.2">
      <c r="A93" s="1" t="s">
        <v>235</v>
      </c>
      <c r="B93" s="9">
        <v>777102</v>
      </c>
      <c r="C93" s="9">
        <v>337</v>
      </c>
      <c r="D93" s="9">
        <v>199240</v>
      </c>
      <c r="E93" s="1" t="str">
        <f>HYPERLINK("http://www.genome.ad.jp/dbget-bin/www_bget?compound+C01595","C01595")</f>
        <v>C01595</v>
      </c>
      <c r="F93" s="1" t="str">
        <f>HYPERLINK("http://pubchem.ncbi.nlm.nih.gov/summary/summary.cgi?cid=5280450","5280450")</f>
        <v>5280450</v>
      </c>
      <c r="G93" s="5" t="s">
        <v>80</v>
      </c>
      <c r="H93" s="3">
        <v>1474</v>
      </c>
      <c r="I93" s="3">
        <v>1665</v>
      </c>
      <c r="J93" s="3">
        <v>1016</v>
      </c>
      <c r="K93" s="3">
        <v>565</v>
      </c>
      <c r="L93" s="3">
        <v>1392</v>
      </c>
      <c r="M93" s="3">
        <v>1070</v>
      </c>
      <c r="N93" s="3">
        <v>579</v>
      </c>
      <c r="O93" s="3">
        <v>378</v>
      </c>
      <c r="P93" s="3">
        <v>270</v>
      </c>
      <c r="Q93" s="3">
        <v>893</v>
      </c>
      <c r="R93" s="3">
        <v>412</v>
      </c>
      <c r="S93" s="3">
        <v>1134</v>
      </c>
      <c r="T93" s="3">
        <v>287</v>
      </c>
      <c r="U93" s="3">
        <v>1008</v>
      </c>
      <c r="V93" s="3">
        <v>1508</v>
      </c>
      <c r="W93" s="3">
        <v>992</v>
      </c>
      <c r="X93" s="3">
        <v>1338</v>
      </c>
      <c r="Y93" s="3">
        <v>1279</v>
      </c>
      <c r="Z93" s="3">
        <v>1776</v>
      </c>
      <c r="AA93" s="3">
        <v>1032</v>
      </c>
      <c r="AB93" s="3">
        <v>1466</v>
      </c>
      <c r="AC93" s="3">
        <v>364</v>
      </c>
      <c r="AD93" s="3">
        <v>2199</v>
      </c>
      <c r="AE93" s="3">
        <v>604</v>
      </c>
      <c r="AF93" s="3">
        <v>465</v>
      </c>
      <c r="AG93" s="3">
        <v>2972</v>
      </c>
      <c r="AH93" s="3">
        <v>1069</v>
      </c>
      <c r="AI93" s="3">
        <v>3438</v>
      </c>
      <c r="AJ93" s="3">
        <v>618</v>
      </c>
      <c r="AK93" s="3">
        <v>589</v>
      </c>
      <c r="AL93" s="3">
        <v>565</v>
      </c>
      <c r="AM93" s="3">
        <v>650</v>
      </c>
      <c r="AN93" s="3">
        <v>740</v>
      </c>
      <c r="AO93" s="3">
        <v>445</v>
      </c>
      <c r="AP93" s="3">
        <v>5136</v>
      </c>
      <c r="AQ93" s="3">
        <v>1067</v>
      </c>
      <c r="AR93" s="3">
        <v>1463</v>
      </c>
      <c r="AS93" s="3">
        <v>1065</v>
      </c>
      <c r="AT93" s="3">
        <v>651</v>
      </c>
      <c r="AU93" s="3">
        <v>2401</v>
      </c>
      <c r="AV93" s="3">
        <v>373</v>
      </c>
      <c r="AW93" s="3">
        <v>973</v>
      </c>
      <c r="AX93" s="3">
        <v>1841</v>
      </c>
      <c r="AY93" s="3">
        <v>248</v>
      </c>
      <c r="AZ93" s="3">
        <v>1589</v>
      </c>
      <c r="BA93" s="3">
        <v>660</v>
      </c>
      <c r="BB93" s="3">
        <v>1281</v>
      </c>
      <c r="BC93" s="3">
        <v>579</v>
      </c>
      <c r="BD93" s="3">
        <v>894</v>
      </c>
      <c r="BE93" s="3">
        <v>1065</v>
      </c>
      <c r="BF93" s="3">
        <v>458</v>
      </c>
      <c r="BG93" s="3">
        <v>982</v>
      </c>
      <c r="BH93" s="3">
        <v>981</v>
      </c>
      <c r="BI93" s="3">
        <v>1089</v>
      </c>
      <c r="BJ93" s="3">
        <v>1067</v>
      </c>
      <c r="BK93" s="3">
        <v>2486</v>
      </c>
      <c r="BL93" s="3">
        <v>166</v>
      </c>
      <c r="BM93" s="3">
        <v>1379</v>
      </c>
      <c r="BN93" s="3">
        <v>2460</v>
      </c>
      <c r="BO93" s="3">
        <v>883</v>
      </c>
      <c r="BP93" s="3">
        <v>1503</v>
      </c>
      <c r="BQ93" s="3">
        <v>3251</v>
      </c>
      <c r="BR93" s="3">
        <v>5110</v>
      </c>
      <c r="BS93" s="3">
        <v>3168</v>
      </c>
      <c r="BT93" s="3">
        <v>842</v>
      </c>
      <c r="BU93" s="3">
        <v>1689</v>
      </c>
      <c r="BV93" s="3">
        <v>1657</v>
      </c>
      <c r="BW93" s="3">
        <v>782</v>
      </c>
      <c r="BX93" s="3">
        <v>1861</v>
      </c>
      <c r="BY93" s="3">
        <v>660</v>
      </c>
      <c r="BZ93" s="3">
        <v>727</v>
      </c>
      <c r="CA93" s="3">
        <v>850</v>
      </c>
      <c r="CB93" s="3">
        <v>992</v>
      </c>
      <c r="CC93" s="3">
        <v>1710</v>
      </c>
      <c r="CD93" s="3">
        <v>2194</v>
      </c>
      <c r="CE93" s="3">
        <v>3716</v>
      </c>
      <c r="CF93" s="3">
        <v>1516</v>
      </c>
      <c r="CG93" s="3">
        <v>538</v>
      </c>
    </row>
    <row r="94" spans="1:85" x14ac:dyDescent="0.2">
      <c r="A94" s="1" t="s">
        <v>236</v>
      </c>
      <c r="B94" s="9">
        <v>569799</v>
      </c>
      <c r="C94" s="9">
        <v>204</v>
      </c>
      <c r="D94" s="9">
        <v>199201</v>
      </c>
      <c r="E94" s="1" t="str">
        <f>HYPERLINK("http://www.genome.ad.jp/dbget-bin/www_bget?compound+  ","  ")</f>
        <v xml:space="preserve">  </v>
      </c>
      <c r="F94" s="1" t="str">
        <f>HYPERLINK("http://pubchem.ncbi.nlm.nih.gov/summary/summary.cgi?cid=2724705","2724705")</f>
        <v>2724705</v>
      </c>
      <c r="G94" s="5" t="s">
        <v>81</v>
      </c>
      <c r="H94" s="3">
        <v>261</v>
      </c>
      <c r="I94" s="3">
        <v>246</v>
      </c>
      <c r="J94" s="3">
        <v>341</v>
      </c>
      <c r="K94" s="3">
        <v>324</v>
      </c>
      <c r="L94" s="3">
        <v>297</v>
      </c>
      <c r="M94" s="3">
        <v>332</v>
      </c>
      <c r="N94" s="3">
        <v>196</v>
      </c>
      <c r="O94" s="3">
        <v>197</v>
      </c>
      <c r="P94" s="3">
        <v>235</v>
      </c>
      <c r="Q94" s="3">
        <v>215</v>
      </c>
      <c r="R94" s="3">
        <v>243</v>
      </c>
      <c r="S94" s="3">
        <v>415</v>
      </c>
      <c r="T94" s="3">
        <v>187</v>
      </c>
      <c r="U94" s="3">
        <v>228</v>
      </c>
      <c r="V94" s="3">
        <v>268</v>
      </c>
      <c r="W94" s="3">
        <v>575</v>
      </c>
      <c r="X94" s="3">
        <v>206</v>
      </c>
      <c r="Y94" s="3">
        <v>281</v>
      </c>
      <c r="Z94" s="3">
        <v>406</v>
      </c>
      <c r="AA94" s="3">
        <v>1120</v>
      </c>
      <c r="AB94" s="3">
        <v>342</v>
      </c>
      <c r="AC94" s="3">
        <v>211</v>
      </c>
      <c r="AD94" s="3">
        <v>533</v>
      </c>
      <c r="AE94" s="3">
        <v>138</v>
      </c>
      <c r="AF94" s="3">
        <v>354</v>
      </c>
      <c r="AG94" s="3">
        <v>144</v>
      </c>
      <c r="AH94" s="3">
        <v>303</v>
      </c>
      <c r="AI94" s="3">
        <v>368</v>
      </c>
      <c r="AJ94" s="3">
        <v>171</v>
      </c>
      <c r="AK94" s="3">
        <v>384</v>
      </c>
      <c r="AL94" s="3">
        <v>169</v>
      </c>
      <c r="AM94" s="3">
        <v>163</v>
      </c>
      <c r="AN94" s="3">
        <v>282</v>
      </c>
      <c r="AO94" s="3">
        <v>155</v>
      </c>
      <c r="AP94" s="3">
        <v>514</v>
      </c>
      <c r="AQ94" s="3">
        <v>328</v>
      </c>
      <c r="AR94" s="3">
        <v>153</v>
      </c>
      <c r="AS94" s="3">
        <v>247</v>
      </c>
      <c r="AT94" s="3">
        <v>1159</v>
      </c>
      <c r="AU94" s="3">
        <v>366</v>
      </c>
      <c r="AV94" s="3">
        <v>153</v>
      </c>
      <c r="AW94" s="3">
        <v>238</v>
      </c>
      <c r="AX94" s="3">
        <v>212</v>
      </c>
      <c r="AY94" s="3">
        <v>142</v>
      </c>
      <c r="AZ94" s="3">
        <v>214</v>
      </c>
      <c r="BA94" s="3">
        <v>207</v>
      </c>
      <c r="BB94" s="3">
        <v>371</v>
      </c>
      <c r="BC94" s="3">
        <v>265</v>
      </c>
      <c r="BD94" s="3">
        <v>254</v>
      </c>
      <c r="BE94" s="3">
        <v>166</v>
      </c>
      <c r="BF94" s="3">
        <v>176</v>
      </c>
      <c r="BG94" s="3">
        <v>267</v>
      </c>
      <c r="BH94" s="3">
        <v>311</v>
      </c>
      <c r="BI94" s="3">
        <v>249</v>
      </c>
      <c r="BJ94" s="3">
        <v>690</v>
      </c>
      <c r="BK94" s="3">
        <v>221</v>
      </c>
      <c r="BL94" s="3">
        <v>252</v>
      </c>
      <c r="BM94" s="3">
        <v>452</v>
      </c>
      <c r="BN94" s="3">
        <v>1882</v>
      </c>
      <c r="BO94" s="3">
        <v>270</v>
      </c>
      <c r="BP94" s="3">
        <v>323</v>
      </c>
      <c r="BQ94" s="3">
        <v>391</v>
      </c>
      <c r="BR94" s="3">
        <v>206</v>
      </c>
      <c r="BS94" s="3">
        <v>888</v>
      </c>
      <c r="BT94" s="3">
        <v>300</v>
      </c>
      <c r="BU94" s="3">
        <v>488</v>
      </c>
      <c r="BV94" s="3">
        <v>283</v>
      </c>
      <c r="BW94" s="3">
        <v>217</v>
      </c>
      <c r="BX94" s="3">
        <v>201</v>
      </c>
      <c r="BY94" s="3">
        <v>186</v>
      </c>
      <c r="BZ94" s="3">
        <v>321</v>
      </c>
      <c r="CA94" s="3">
        <v>372</v>
      </c>
      <c r="CB94" s="3">
        <v>249</v>
      </c>
      <c r="CC94" s="3">
        <v>407</v>
      </c>
      <c r="CD94" s="3">
        <v>308</v>
      </c>
      <c r="CE94" s="3">
        <v>230</v>
      </c>
      <c r="CF94" s="3">
        <v>435</v>
      </c>
      <c r="CG94" s="3">
        <v>1889</v>
      </c>
    </row>
    <row r="95" spans="1:85" x14ac:dyDescent="0.2">
      <c r="A95" s="1" t="s">
        <v>274</v>
      </c>
      <c r="B95" s="9">
        <v>350582</v>
      </c>
      <c r="C95" s="9">
        <v>158</v>
      </c>
      <c r="D95" s="9">
        <v>211938</v>
      </c>
      <c r="E95" s="1" t="str">
        <f>HYPERLINK("http://www.genome.ad.jp/dbget-bin/www_bget?compound+C00123","C00123")</f>
        <v>C00123</v>
      </c>
      <c r="F95" s="1" t="str">
        <f>HYPERLINK("http://pubchem.ncbi.nlm.nih.gov/summary/summary.cgi?cid=6106","6106")</f>
        <v>6106</v>
      </c>
      <c r="G95" s="5" t="s">
        <v>82</v>
      </c>
      <c r="H95" s="3">
        <v>145383</v>
      </c>
      <c r="I95" s="3">
        <v>203288</v>
      </c>
      <c r="J95" s="3">
        <v>50457</v>
      </c>
      <c r="K95" s="3">
        <v>60238</v>
      </c>
      <c r="L95" s="3">
        <v>218061</v>
      </c>
      <c r="M95" s="3">
        <v>129285</v>
      </c>
      <c r="N95" s="3">
        <v>32929</v>
      </c>
      <c r="O95" s="3">
        <v>72619</v>
      </c>
      <c r="P95" s="3">
        <v>49748</v>
      </c>
      <c r="Q95" s="3">
        <v>67614</v>
      </c>
      <c r="R95" s="3">
        <v>35893</v>
      </c>
      <c r="S95" s="3">
        <v>69088</v>
      </c>
      <c r="T95" s="3">
        <v>51226</v>
      </c>
      <c r="U95" s="3">
        <v>89340</v>
      </c>
      <c r="V95" s="3">
        <v>86376</v>
      </c>
      <c r="W95" s="3">
        <v>45148</v>
      </c>
      <c r="X95" s="3">
        <v>74169</v>
      </c>
      <c r="Y95" s="3">
        <v>118826</v>
      </c>
      <c r="Z95" s="3">
        <v>177450</v>
      </c>
      <c r="AA95" s="3">
        <v>73665</v>
      </c>
      <c r="AB95" s="3">
        <v>66446</v>
      </c>
      <c r="AC95" s="3">
        <v>75631</v>
      </c>
      <c r="AD95" s="3">
        <v>324935</v>
      </c>
      <c r="AE95" s="3">
        <v>74866</v>
      </c>
      <c r="AF95" s="3">
        <v>90076</v>
      </c>
      <c r="AG95" s="3">
        <v>217342</v>
      </c>
      <c r="AH95" s="3">
        <v>123623</v>
      </c>
      <c r="AI95" s="3">
        <v>149277</v>
      </c>
      <c r="AJ95" s="3">
        <v>78446</v>
      </c>
      <c r="AK95" s="3">
        <v>84834</v>
      </c>
      <c r="AL95" s="3">
        <v>52145</v>
      </c>
      <c r="AM95" s="3">
        <v>40846</v>
      </c>
      <c r="AN95" s="3">
        <v>60772</v>
      </c>
      <c r="AO95" s="3">
        <v>204187</v>
      </c>
      <c r="AP95" s="3">
        <v>365337</v>
      </c>
      <c r="AQ95" s="3">
        <v>58691</v>
      </c>
      <c r="AR95" s="3">
        <v>98755</v>
      </c>
      <c r="AS95" s="3">
        <v>73879</v>
      </c>
      <c r="AT95" s="3">
        <v>64501</v>
      </c>
      <c r="AU95" s="3">
        <v>138697</v>
      </c>
      <c r="AV95" s="3">
        <v>32372</v>
      </c>
      <c r="AW95" s="3">
        <v>161044</v>
      </c>
      <c r="AX95" s="3">
        <v>513814</v>
      </c>
      <c r="AY95" s="3">
        <v>56275</v>
      </c>
      <c r="AZ95" s="3">
        <v>82682</v>
      </c>
      <c r="BA95" s="3">
        <v>67031</v>
      </c>
      <c r="BB95" s="3">
        <v>103689</v>
      </c>
      <c r="BC95" s="3">
        <v>66942</v>
      </c>
      <c r="BD95" s="3">
        <v>79161</v>
      </c>
      <c r="BE95" s="3">
        <v>81718</v>
      </c>
      <c r="BF95" s="3">
        <v>32928</v>
      </c>
      <c r="BG95" s="3">
        <v>162454</v>
      </c>
      <c r="BH95" s="3">
        <v>64974</v>
      </c>
      <c r="BI95" s="3">
        <v>38704</v>
      </c>
      <c r="BJ95" s="3">
        <v>72970</v>
      </c>
      <c r="BK95" s="3">
        <v>183859</v>
      </c>
      <c r="BL95" s="3">
        <v>21678</v>
      </c>
      <c r="BM95" s="3">
        <v>372419</v>
      </c>
      <c r="BN95" s="3">
        <v>162589</v>
      </c>
      <c r="BO95" s="3">
        <v>31685</v>
      </c>
      <c r="BP95" s="3">
        <v>123228</v>
      </c>
      <c r="BQ95" s="3">
        <v>240032</v>
      </c>
      <c r="BR95" s="3">
        <v>253825</v>
      </c>
      <c r="BS95" s="3">
        <v>227121</v>
      </c>
      <c r="BT95" s="3">
        <v>132806</v>
      </c>
      <c r="BU95" s="3">
        <v>183093</v>
      </c>
      <c r="BV95" s="3">
        <v>117559</v>
      </c>
      <c r="BW95" s="3">
        <v>165839</v>
      </c>
      <c r="BX95" s="3">
        <v>181407</v>
      </c>
      <c r="BY95" s="3">
        <v>78978</v>
      </c>
      <c r="BZ95" s="3">
        <v>157292</v>
      </c>
      <c r="CA95" s="3">
        <v>100087</v>
      </c>
      <c r="CB95" s="3">
        <v>103772</v>
      </c>
      <c r="CC95" s="3">
        <v>146108</v>
      </c>
      <c r="CD95" s="3">
        <v>133082</v>
      </c>
      <c r="CE95" s="3">
        <v>194703</v>
      </c>
      <c r="CF95" s="3">
        <v>123762</v>
      </c>
      <c r="CG95" s="3">
        <v>60389</v>
      </c>
    </row>
    <row r="96" spans="1:85" x14ac:dyDescent="0.2">
      <c r="A96" s="1" t="s">
        <v>284</v>
      </c>
      <c r="B96" s="9">
        <v>548310</v>
      </c>
      <c r="C96" s="9">
        <v>117</v>
      </c>
      <c r="D96" s="9">
        <v>374008</v>
      </c>
      <c r="E96" s="1" t="str">
        <f>HYPERLINK("http://www.genome.ad.jp/dbget-bin/www_bget?compound+C02679 ","C02679 ")</f>
        <v xml:space="preserve">C02679 </v>
      </c>
      <c r="F96" s="1" t="str">
        <f>HYPERLINK("http://pubchem.ncbi.nlm.nih.gov/summary/summary.cgi?cid=3893","3893")</f>
        <v>3893</v>
      </c>
      <c r="G96" s="5" t="s">
        <v>83</v>
      </c>
      <c r="H96" s="3">
        <v>10439</v>
      </c>
      <c r="I96" s="3">
        <v>8370</v>
      </c>
      <c r="J96" s="3">
        <v>8891</v>
      </c>
      <c r="K96" s="3">
        <v>8444</v>
      </c>
      <c r="L96" s="3">
        <v>9767</v>
      </c>
      <c r="M96" s="3">
        <v>16701</v>
      </c>
      <c r="N96" s="3">
        <v>6930</v>
      </c>
      <c r="O96" s="3">
        <v>4474</v>
      </c>
      <c r="P96" s="3">
        <v>4908</v>
      </c>
      <c r="Q96" s="3">
        <v>13838</v>
      </c>
      <c r="R96" s="3">
        <v>7239</v>
      </c>
      <c r="S96" s="3">
        <v>10542</v>
      </c>
      <c r="T96" s="3">
        <v>3721</v>
      </c>
      <c r="U96" s="3">
        <v>7628</v>
      </c>
      <c r="V96" s="3">
        <v>9370</v>
      </c>
      <c r="W96" s="3">
        <v>18690</v>
      </c>
      <c r="X96" s="3">
        <v>3524</v>
      </c>
      <c r="Y96" s="3">
        <v>9156</v>
      </c>
      <c r="Z96" s="3">
        <v>12755</v>
      </c>
      <c r="AA96" s="3">
        <v>4685</v>
      </c>
      <c r="AB96" s="3">
        <v>9738</v>
      </c>
      <c r="AC96" s="3">
        <v>4441</v>
      </c>
      <c r="AD96" s="3">
        <v>4229</v>
      </c>
      <c r="AE96" s="3">
        <v>4302</v>
      </c>
      <c r="AF96" s="3">
        <v>2904</v>
      </c>
      <c r="AG96" s="3">
        <v>17561</v>
      </c>
      <c r="AH96" s="3">
        <v>13283</v>
      </c>
      <c r="AI96" s="3">
        <v>7651</v>
      </c>
      <c r="AJ96" s="3">
        <v>7707</v>
      </c>
      <c r="AK96" s="3">
        <v>13787</v>
      </c>
      <c r="AL96" s="3">
        <v>5977</v>
      </c>
      <c r="AM96" s="3">
        <v>4175</v>
      </c>
      <c r="AN96" s="3">
        <v>4603</v>
      </c>
      <c r="AO96" s="3">
        <v>7050</v>
      </c>
      <c r="AP96" s="3">
        <v>5808</v>
      </c>
      <c r="AQ96" s="3">
        <v>7381</v>
      </c>
      <c r="AR96" s="3">
        <v>4542</v>
      </c>
      <c r="AS96" s="3">
        <v>8156</v>
      </c>
      <c r="AT96" s="3">
        <v>4945</v>
      </c>
      <c r="AU96" s="3">
        <v>6917</v>
      </c>
      <c r="AV96" s="3">
        <v>5108</v>
      </c>
      <c r="AW96" s="3">
        <v>13436</v>
      </c>
      <c r="AX96" s="3">
        <v>6586</v>
      </c>
      <c r="AY96" s="3">
        <v>4546</v>
      </c>
      <c r="AZ96" s="3">
        <v>6396</v>
      </c>
      <c r="BA96" s="3">
        <v>9326</v>
      </c>
      <c r="BB96" s="3">
        <v>6006</v>
      </c>
      <c r="BC96" s="3">
        <v>9734</v>
      </c>
      <c r="BD96" s="3">
        <v>5790</v>
      </c>
      <c r="BE96" s="3">
        <v>6944</v>
      </c>
      <c r="BF96" s="3">
        <v>2890</v>
      </c>
      <c r="BG96" s="3">
        <v>7618</v>
      </c>
      <c r="BH96" s="3">
        <v>6005</v>
      </c>
      <c r="BI96" s="3">
        <v>8035</v>
      </c>
      <c r="BJ96" s="3">
        <v>16687</v>
      </c>
      <c r="BK96" s="3">
        <v>4506</v>
      </c>
      <c r="BL96" s="3">
        <v>2942</v>
      </c>
      <c r="BM96" s="3">
        <v>12774</v>
      </c>
      <c r="BN96" s="3">
        <v>5541</v>
      </c>
      <c r="BO96" s="3">
        <v>7666</v>
      </c>
      <c r="BP96" s="3">
        <v>10524</v>
      </c>
      <c r="BQ96" s="3">
        <v>5009</v>
      </c>
      <c r="BR96" s="3">
        <v>5264</v>
      </c>
      <c r="BS96" s="3">
        <v>5465</v>
      </c>
      <c r="BT96" s="3">
        <v>11694</v>
      </c>
      <c r="BU96" s="3">
        <v>10534</v>
      </c>
      <c r="BV96" s="3">
        <v>13930</v>
      </c>
      <c r="BW96" s="3">
        <v>5317</v>
      </c>
      <c r="BX96" s="3">
        <v>4211</v>
      </c>
      <c r="BY96" s="3">
        <v>6832</v>
      </c>
      <c r="BZ96" s="3">
        <v>5652</v>
      </c>
      <c r="CA96" s="3">
        <v>4041</v>
      </c>
      <c r="CB96" s="3">
        <v>3611</v>
      </c>
      <c r="CC96" s="3">
        <v>5538</v>
      </c>
      <c r="CD96" s="3">
        <v>9317</v>
      </c>
      <c r="CE96" s="3">
        <v>7129</v>
      </c>
      <c r="CF96" s="3">
        <v>8955</v>
      </c>
      <c r="CG96" s="3">
        <v>8551</v>
      </c>
    </row>
    <row r="97" spans="1:85" x14ac:dyDescent="0.2">
      <c r="A97" s="1" t="s">
        <v>243</v>
      </c>
      <c r="B97" s="9">
        <v>769271</v>
      </c>
      <c r="C97" s="9">
        <v>218</v>
      </c>
      <c r="D97" s="9">
        <v>226885</v>
      </c>
      <c r="E97" s="1" t="str">
        <f>HYPERLINK("http://www.genome.ad.jp/dbget-bin/www_bget?compound+C00328","C00328")</f>
        <v>C00328</v>
      </c>
      <c r="F97" s="1" t="str">
        <f>HYPERLINK("http://pubchem.ncbi.nlm.nih.gov/summary/summary.cgi?cid=161166","161166")</f>
        <v>161166</v>
      </c>
      <c r="G97" s="5" t="s">
        <v>84</v>
      </c>
      <c r="H97" s="3">
        <v>2421</v>
      </c>
      <c r="I97" s="3">
        <v>1066</v>
      </c>
      <c r="J97" s="3">
        <v>294</v>
      </c>
      <c r="K97" s="3">
        <v>678</v>
      </c>
      <c r="L97" s="3">
        <v>2287</v>
      </c>
      <c r="M97" s="3">
        <v>766</v>
      </c>
      <c r="N97" s="3">
        <v>887</v>
      </c>
      <c r="O97" s="3">
        <v>718</v>
      </c>
      <c r="P97" s="3">
        <v>166</v>
      </c>
      <c r="Q97" s="3">
        <v>1268</v>
      </c>
      <c r="R97" s="3">
        <v>328</v>
      </c>
      <c r="S97" s="3">
        <v>190</v>
      </c>
      <c r="T97" s="3">
        <v>363</v>
      </c>
      <c r="U97" s="3">
        <v>499</v>
      </c>
      <c r="V97" s="3">
        <v>290</v>
      </c>
      <c r="W97" s="3">
        <v>187</v>
      </c>
      <c r="X97" s="3">
        <v>571</v>
      </c>
      <c r="Y97" s="3">
        <v>2756</v>
      </c>
      <c r="Z97" s="3">
        <v>906</v>
      </c>
      <c r="AA97" s="3">
        <v>268</v>
      </c>
      <c r="AB97" s="3">
        <v>313</v>
      </c>
      <c r="AC97" s="3">
        <v>620</v>
      </c>
      <c r="AD97" s="3">
        <v>2352</v>
      </c>
      <c r="AE97" s="3">
        <v>764</v>
      </c>
      <c r="AF97" s="3">
        <v>912</v>
      </c>
      <c r="AG97" s="3">
        <v>1470</v>
      </c>
      <c r="AH97" s="3">
        <v>945</v>
      </c>
      <c r="AI97" s="3">
        <v>285</v>
      </c>
      <c r="AJ97" s="3">
        <v>601</v>
      </c>
      <c r="AK97" s="3">
        <v>138</v>
      </c>
      <c r="AL97" s="3">
        <v>1571</v>
      </c>
      <c r="AM97" s="3">
        <v>222</v>
      </c>
      <c r="AN97" s="3">
        <v>280</v>
      </c>
      <c r="AO97" s="3">
        <v>397</v>
      </c>
      <c r="AP97" s="3">
        <v>2461</v>
      </c>
      <c r="AQ97" s="3">
        <v>257</v>
      </c>
      <c r="AR97" s="3">
        <v>801</v>
      </c>
      <c r="AS97" s="3">
        <v>2510</v>
      </c>
      <c r="AT97" s="3">
        <v>306</v>
      </c>
      <c r="AU97" s="3">
        <v>835</v>
      </c>
      <c r="AV97" s="3">
        <v>123</v>
      </c>
      <c r="AW97" s="3">
        <v>725</v>
      </c>
      <c r="AX97" s="3">
        <v>4019</v>
      </c>
      <c r="AY97" s="3">
        <v>560</v>
      </c>
      <c r="AZ97" s="3">
        <v>1702</v>
      </c>
      <c r="BA97" s="3">
        <v>1031</v>
      </c>
      <c r="BB97" s="3">
        <v>360</v>
      </c>
      <c r="BC97" s="3">
        <v>568</v>
      </c>
      <c r="BD97" s="3">
        <v>154</v>
      </c>
      <c r="BE97" s="3">
        <v>562</v>
      </c>
      <c r="BF97" s="3">
        <v>425</v>
      </c>
      <c r="BG97" s="3">
        <v>757</v>
      </c>
      <c r="BH97" s="3">
        <v>398</v>
      </c>
      <c r="BI97" s="3">
        <v>192</v>
      </c>
      <c r="BJ97" s="3">
        <v>267</v>
      </c>
      <c r="BK97" s="3">
        <v>186</v>
      </c>
      <c r="BL97" s="3">
        <v>281</v>
      </c>
      <c r="BM97" s="3">
        <v>1436</v>
      </c>
      <c r="BN97" s="3">
        <v>549</v>
      </c>
      <c r="BO97" s="3">
        <v>114</v>
      </c>
      <c r="BP97" s="3">
        <v>2362</v>
      </c>
      <c r="BQ97" s="3">
        <v>1050</v>
      </c>
      <c r="BR97" s="3">
        <v>266</v>
      </c>
      <c r="BS97" s="3">
        <v>729</v>
      </c>
      <c r="BT97" s="3">
        <v>957</v>
      </c>
      <c r="BU97" s="3">
        <v>1292</v>
      </c>
      <c r="BV97" s="3">
        <v>649</v>
      </c>
      <c r="BW97" s="3">
        <v>1717</v>
      </c>
      <c r="BX97" s="3">
        <v>231</v>
      </c>
      <c r="BY97" s="3">
        <v>165</v>
      </c>
      <c r="BZ97" s="3">
        <v>256</v>
      </c>
      <c r="CA97" s="3">
        <v>197</v>
      </c>
      <c r="CB97" s="3">
        <v>209</v>
      </c>
      <c r="CC97" s="3">
        <v>468</v>
      </c>
      <c r="CD97" s="3">
        <v>213</v>
      </c>
      <c r="CE97" s="3">
        <v>876</v>
      </c>
      <c r="CF97" s="3">
        <v>322</v>
      </c>
      <c r="CG97" s="3">
        <v>253</v>
      </c>
    </row>
    <row r="98" spans="1:85" x14ac:dyDescent="0.2">
      <c r="A98" s="5"/>
      <c r="B98" s="9">
        <v>490829</v>
      </c>
      <c r="C98" s="9">
        <v>292</v>
      </c>
      <c r="D98" s="9">
        <v>563314</v>
      </c>
      <c r="E98" s="1" t="s">
        <v>218</v>
      </c>
      <c r="F98" s="1" t="s">
        <v>218</v>
      </c>
      <c r="G98" s="5" t="s">
        <v>85</v>
      </c>
      <c r="H98" s="3">
        <v>609</v>
      </c>
      <c r="I98" s="3">
        <v>532</v>
      </c>
      <c r="J98" s="3">
        <v>411</v>
      </c>
      <c r="K98" s="3">
        <v>364</v>
      </c>
      <c r="L98" s="3">
        <v>640</v>
      </c>
      <c r="M98" s="3">
        <v>923</v>
      </c>
      <c r="N98" s="3">
        <v>196</v>
      </c>
      <c r="O98" s="3">
        <v>169</v>
      </c>
      <c r="P98" s="3">
        <v>336</v>
      </c>
      <c r="Q98" s="3">
        <v>834</v>
      </c>
      <c r="R98" s="3">
        <v>472</v>
      </c>
      <c r="S98" s="3">
        <v>562</v>
      </c>
      <c r="T98" s="3">
        <v>691</v>
      </c>
      <c r="U98" s="3">
        <v>521</v>
      </c>
      <c r="V98" s="3">
        <v>200</v>
      </c>
      <c r="W98" s="3">
        <v>1342</v>
      </c>
      <c r="X98" s="3">
        <v>902</v>
      </c>
      <c r="Y98" s="3">
        <v>1153</v>
      </c>
      <c r="Z98" s="3">
        <v>1782</v>
      </c>
      <c r="AA98" s="3">
        <v>917</v>
      </c>
      <c r="AB98" s="3">
        <v>485</v>
      </c>
      <c r="AC98" s="3">
        <v>477</v>
      </c>
      <c r="AD98" s="3">
        <v>723</v>
      </c>
      <c r="AE98" s="3">
        <v>167</v>
      </c>
      <c r="AF98" s="3">
        <v>338</v>
      </c>
      <c r="AG98" s="3">
        <v>563</v>
      </c>
      <c r="AH98" s="3">
        <v>636</v>
      </c>
      <c r="AI98" s="3">
        <v>367</v>
      </c>
      <c r="AJ98" s="3">
        <v>477</v>
      </c>
      <c r="AK98" s="3">
        <v>1224</v>
      </c>
      <c r="AL98" s="3">
        <v>733</v>
      </c>
      <c r="AM98" s="3">
        <v>215</v>
      </c>
      <c r="AN98" s="3">
        <v>1068</v>
      </c>
      <c r="AO98" s="3">
        <v>409</v>
      </c>
      <c r="AP98" s="3">
        <v>1370</v>
      </c>
      <c r="AQ98" s="3">
        <v>509</v>
      </c>
      <c r="AR98" s="3">
        <v>380</v>
      </c>
      <c r="AS98" s="3">
        <v>644</v>
      </c>
      <c r="AT98" s="3">
        <v>709</v>
      </c>
      <c r="AU98" s="3">
        <v>390</v>
      </c>
      <c r="AV98" s="3">
        <v>216</v>
      </c>
      <c r="AW98" s="3">
        <v>516</v>
      </c>
      <c r="AX98" s="3">
        <v>1105</v>
      </c>
      <c r="AY98" s="3">
        <v>455</v>
      </c>
      <c r="AZ98" s="3">
        <v>329</v>
      </c>
      <c r="BA98" s="3">
        <v>262</v>
      </c>
      <c r="BB98" s="3">
        <v>609</v>
      </c>
      <c r="BC98" s="3">
        <v>819</v>
      </c>
      <c r="BD98" s="3">
        <v>1252</v>
      </c>
      <c r="BE98" s="3">
        <v>896</v>
      </c>
      <c r="BF98" s="3">
        <v>184</v>
      </c>
      <c r="BG98" s="3">
        <v>748</v>
      </c>
      <c r="BH98" s="3">
        <v>435</v>
      </c>
      <c r="BI98" s="3">
        <v>344</v>
      </c>
      <c r="BJ98" s="3">
        <v>1133</v>
      </c>
      <c r="BK98" s="3">
        <v>657</v>
      </c>
      <c r="BL98" s="3">
        <v>713</v>
      </c>
      <c r="BM98" s="3">
        <v>1348</v>
      </c>
      <c r="BN98" s="3">
        <v>1280</v>
      </c>
      <c r="BO98" s="3">
        <v>583</v>
      </c>
      <c r="BP98" s="3">
        <v>1789</v>
      </c>
      <c r="BQ98" s="3">
        <v>642</v>
      </c>
      <c r="BR98" s="3">
        <v>694</v>
      </c>
      <c r="BS98" s="3">
        <v>1694</v>
      </c>
      <c r="BT98" s="3">
        <v>1991</v>
      </c>
      <c r="BU98" s="3">
        <v>1710</v>
      </c>
      <c r="BV98" s="3">
        <v>994</v>
      </c>
      <c r="BW98" s="3">
        <v>1973</v>
      </c>
      <c r="BX98" s="3">
        <v>909</v>
      </c>
      <c r="BY98" s="3">
        <v>595</v>
      </c>
      <c r="BZ98" s="3">
        <v>688</v>
      </c>
      <c r="CA98" s="3">
        <v>563</v>
      </c>
      <c r="CB98" s="3">
        <v>593</v>
      </c>
      <c r="CC98" s="3">
        <v>1755</v>
      </c>
      <c r="CD98" s="3">
        <v>609</v>
      </c>
      <c r="CE98" s="3">
        <v>638</v>
      </c>
      <c r="CF98" s="3">
        <v>2174</v>
      </c>
      <c r="CG98" s="3">
        <v>983</v>
      </c>
    </row>
    <row r="99" spans="1:85" x14ac:dyDescent="0.2">
      <c r="A99" s="5"/>
      <c r="B99" s="9">
        <v>359190</v>
      </c>
      <c r="C99" s="9">
        <v>158</v>
      </c>
      <c r="D99" s="9">
        <v>214141</v>
      </c>
      <c r="E99" s="1" t="str">
        <f>HYPERLINK("http://www.genome.ad.jp/dbget-bin/www_bget?compound+C00407","C00407")</f>
        <v>C00407</v>
      </c>
      <c r="F99" s="1" t="str">
        <f>HYPERLINK("http://pubchem.ncbi.nlm.nih.gov/summary/summary.cgi?cid=6306","6306")</f>
        <v>6306</v>
      </c>
      <c r="G99" s="5" t="s">
        <v>86</v>
      </c>
      <c r="H99" s="3">
        <v>55906</v>
      </c>
      <c r="I99" s="3">
        <v>78629</v>
      </c>
      <c r="J99" s="3">
        <v>20726</v>
      </c>
      <c r="K99" s="3">
        <v>18924</v>
      </c>
      <c r="L99" s="3">
        <v>83934</v>
      </c>
      <c r="M99" s="3">
        <v>48058</v>
      </c>
      <c r="N99" s="3">
        <v>13612</v>
      </c>
      <c r="O99" s="3">
        <v>24352</v>
      </c>
      <c r="P99" s="3">
        <v>19521</v>
      </c>
      <c r="Q99" s="3">
        <v>30453</v>
      </c>
      <c r="R99" s="3">
        <v>17285</v>
      </c>
      <c r="S99" s="3">
        <v>30020</v>
      </c>
      <c r="T99" s="3">
        <v>22527</v>
      </c>
      <c r="U99" s="3">
        <v>38813</v>
      </c>
      <c r="V99" s="3">
        <v>27631</v>
      </c>
      <c r="W99" s="3">
        <v>22954</v>
      </c>
      <c r="X99" s="3">
        <v>31044</v>
      </c>
      <c r="Y99" s="3">
        <v>46667</v>
      </c>
      <c r="Z99" s="3">
        <v>78701</v>
      </c>
      <c r="AA99" s="3">
        <v>32186</v>
      </c>
      <c r="AB99" s="3">
        <v>28098</v>
      </c>
      <c r="AC99" s="3">
        <v>33613</v>
      </c>
      <c r="AD99" s="3">
        <v>125776</v>
      </c>
      <c r="AE99" s="3">
        <v>35766</v>
      </c>
      <c r="AF99" s="3">
        <v>26936</v>
      </c>
      <c r="AG99" s="3">
        <v>70841</v>
      </c>
      <c r="AH99" s="3">
        <v>56866</v>
      </c>
      <c r="AI99" s="3">
        <v>54282</v>
      </c>
      <c r="AJ99" s="3">
        <v>29886</v>
      </c>
      <c r="AK99" s="3">
        <v>40510</v>
      </c>
      <c r="AL99" s="3">
        <v>21226</v>
      </c>
      <c r="AM99" s="3">
        <v>21989</v>
      </c>
      <c r="AN99" s="3">
        <v>27758</v>
      </c>
      <c r="AO99" s="3">
        <v>47530</v>
      </c>
      <c r="AP99" s="3">
        <v>101099</v>
      </c>
      <c r="AQ99" s="3">
        <v>28399</v>
      </c>
      <c r="AR99" s="3">
        <v>35816</v>
      </c>
      <c r="AS99" s="3">
        <v>34706</v>
      </c>
      <c r="AT99" s="3">
        <v>27457</v>
      </c>
      <c r="AU99" s="3">
        <v>55950</v>
      </c>
      <c r="AV99" s="3">
        <v>12758</v>
      </c>
      <c r="AW99" s="3">
        <v>64332</v>
      </c>
      <c r="AX99" s="3">
        <v>145031</v>
      </c>
      <c r="AY99" s="3">
        <v>22823</v>
      </c>
      <c r="AZ99" s="3">
        <v>32116</v>
      </c>
      <c r="BA99" s="3">
        <v>26555</v>
      </c>
      <c r="BB99" s="3">
        <v>41550</v>
      </c>
      <c r="BC99" s="3">
        <v>34082</v>
      </c>
      <c r="BD99" s="3">
        <v>41367</v>
      </c>
      <c r="BE99" s="3">
        <v>38856</v>
      </c>
      <c r="BF99" s="3">
        <v>11283</v>
      </c>
      <c r="BG99" s="3">
        <v>74542</v>
      </c>
      <c r="BH99" s="3">
        <v>27466</v>
      </c>
      <c r="BI99" s="3">
        <v>16912</v>
      </c>
      <c r="BJ99" s="3">
        <v>33927</v>
      </c>
      <c r="BK99" s="3">
        <v>69903</v>
      </c>
      <c r="BL99" s="3">
        <v>12263</v>
      </c>
      <c r="BM99" s="3">
        <v>136396</v>
      </c>
      <c r="BN99" s="3">
        <v>68988</v>
      </c>
      <c r="BO99" s="3">
        <v>15619</v>
      </c>
      <c r="BP99" s="3">
        <v>57838</v>
      </c>
      <c r="BQ99" s="3">
        <v>93864</v>
      </c>
      <c r="BR99" s="3">
        <v>117999</v>
      </c>
      <c r="BS99" s="3">
        <v>98204</v>
      </c>
      <c r="BT99" s="3">
        <v>67021</v>
      </c>
      <c r="BU99" s="3">
        <v>77259</v>
      </c>
      <c r="BV99" s="3">
        <v>51164</v>
      </c>
      <c r="BW99" s="3">
        <v>67504</v>
      </c>
      <c r="BX99" s="3">
        <v>75001</v>
      </c>
      <c r="BY99" s="3">
        <v>27750</v>
      </c>
      <c r="BZ99" s="3">
        <v>57208</v>
      </c>
      <c r="CA99" s="3">
        <v>32210</v>
      </c>
      <c r="CB99" s="3">
        <v>45569</v>
      </c>
      <c r="CC99" s="3">
        <v>45274</v>
      </c>
      <c r="CD99" s="3">
        <v>58102</v>
      </c>
      <c r="CE99" s="3">
        <v>77346</v>
      </c>
      <c r="CF99" s="3">
        <v>58694</v>
      </c>
      <c r="CG99" s="3">
        <v>30063</v>
      </c>
    </row>
    <row r="100" spans="1:85" x14ac:dyDescent="0.2">
      <c r="A100" s="5"/>
      <c r="B100" s="9">
        <v>750645</v>
      </c>
      <c r="C100" s="9">
        <v>117</v>
      </c>
      <c r="D100" s="9">
        <v>200398</v>
      </c>
      <c r="E100" s="1" t="str">
        <f>HYPERLINK("http://www.genome.ad.jp/dbget-bin/www_bget?compound+  ","  ")</f>
        <v xml:space="preserve">  </v>
      </c>
      <c r="F100" s="1" t="str">
        <f>HYPERLINK("http://pubchem.ncbi.nlm.nih.gov/summary/summary.cgi?cid=10465","10465")</f>
        <v>10465</v>
      </c>
      <c r="G100" s="5" t="s">
        <v>199</v>
      </c>
      <c r="H100" s="3">
        <v>3353</v>
      </c>
      <c r="I100" s="3">
        <v>3547</v>
      </c>
      <c r="J100" s="3">
        <v>4303</v>
      </c>
      <c r="K100" s="3">
        <v>3439</v>
      </c>
      <c r="L100" s="3">
        <v>3163</v>
      </c>
      <c r="M100" s="3">
        <v>4846</v>
      </c>
      <c r="N100" s="3">
        <v>2890</v>
      </c>
      <c r="O100" s="3">
        <v>2029</v>
      </c>
      <c r="P100" s="3">
        <v>1682</v>
      </c>
      <c r="Q100" s="3">
        <v>3798</v>
      </c>
      <c r="R100" s="3">
        <v>1725</v>
      </c>
      <c r="S100" s="3">
        <v>3651</v>
      </c>
      <c r="T100" s="3">
        <v>1966</v>
      </c>
      <c r="U100" s="3">
        <v>3747</v>
      </c>
      <c r="V100" s="3">
        <v>3527</v>
      </c>
      <c r="W100" s="3">
        <v>3747</v>
      </c>
      <c r="X100" s="3">
        <v>2025</v>
      </c>
      <c r="Y100" s="3">
        <v>2682</v>
      </c>
      <c r="Z100" s="3">
        <v>4290</v>
      </c>
      <c r="AA100" s="3">
        <v>2260</v>
      </c>
      <c r="AB100" s="3">
        <v>2389</v>
      </c>
      <c r="AC100" s="3">
        <v>2631</v>
      </c>
      <c r="AD100" s="3">
        <v>3046</v>
      </c>
      <c r="AE100" s="3">
        <v>1784</v>
      </c>
      <c r="AF100" s="3">
        <v>1761</v>
      </c>
      <c r="AG100" s="3">
        <v>2985</v>
      </c>
      <c r="AH100" s="3">
        <v>3828</v>
      </c>
      <c r="AI100" s="3">
        <v>3639</v>
      </c>
      <c r="AJ100" s="3">
        <v>1941</v>
      </c>
      <c r="AK100" s="3">
        <v>4174</v>
      </c>
      <c r="AL100" s="3">
        <v>2339</v>
      </c>
      <c r="AM100" s="3">
        <v>2049</v>
      </c>
      <c r="AN100" s="3">
        <v>2090</v>
      </c>
      <c r="AO100" s="3">
        <v>2372</v>
      </c>
      <c r="AP100" s="3">
        <v>5076</v>
      </c>
      <c r="AQ100" s="3">
        <v>3415</v>
      </c>
      <c r="AR100" s="3">
        <v>2093</v>
      </c>
      <c r="AS100" s="3">
        <v>3055</v>
      </c>
      <c r="AT100" s="3">
        <v>2014</v>
      </c>
      <c r="AU100" s="3">
        <v>2855</v>
      </c>
      <c r="AV100" s="3">
        <v>1588</v>
      </c>
      <c r="AW100" s="3">
        <v>3477</v>
      </c>
      <c r="AX100" s="3">
        <v>2523</v>
      </c>
      <c r="AY100" s="3">
        <v>2144</v>
      </c>
      <c r="AZ100" s="3">
        <v>4270</v>
      </c>
      <c r="BA100" s="3">
        <v>1708</v>
      </c>
      <c r="BB100" s="3">
        <v>1923</v>
      </c>
      <c r="BC100" s="3">
        <v>3170</v>
      </c>
      <c r="BD100" s="3">
        <v>2322</v>
      </c>
      <c r="BE100" s="3">
        <v>2964</v>
      </c>
      <c r="BF100" s="3">
        <v>1866</v>
      </c>
      <c r="BG100" s="3">
        <v>3088</v>
      </c>
      <c r="BH100" s="3">
        <v>1430</v>
      </c>
      <c r="BI100" s="3">
        <v>5282</v>
      </c>
      <c r="BJ100" s="3">
        <v>4332</v>
      </c>
      <c r="BK100" s="3">
        <v>2031</v>
      </c>
      <c r="BL100" s="3">
        <v>1739</v>
      </c>
      <c r="BM100" s="3">
        <v>2196</v>
      </c>
      <c r="BN100" s="3">
        <v>3867</v>
      </c>
      <c r="BO100" s="3">
        <v>1839</v>
      </c>
      <c r="BP100" s="3">
        <v>3966</v>
      </c>
      <c r="BQ100" s="3">
        <v>4802</v>
      </c>
      <c r="BR100" s="3">
        <v>3017</v>
      </c>
      <c r="BS100" s="3">
        <v>5157</v>
      </c>
      <c r="BT100" s="3">
        <v>3241</v>
      </c>
      <c r="BU100" s="3">
        <v>3404</v>
      </c>
      <c r="BV100" s="3">
        <v>5014</v>
      </c>
      <c r="BW100" s="3">
        <v>2413</v>
      </c>
      <c r="BX100" s="3">
        <v>3362</v>
      </c>
      <c r="BY100" s="3">
        <v>1832</v>
      </c>
      <c r="BZ100" s="3">
        <v>2328</v>
      </c>
      <c r="CA100" s="3">
        <v>2188</v>
      </c>
      <c r="CB100" s="3">
        <v>1884</v>
      </c>
      <c r="CC100" s="3">
        <v>2343</v>
      </c>
      <c r="CD100" s="3">
        <v>2908</v>
      </c>
      <c r="CE100" s="3">
        <v>3751</v>
      </c>
      <c r="CF100" s="3">
        <v>3832</v>
      </c>
      <c r="CG100" s="3">
        <v>2901</v>
      </c>
    </row>
    <row r="101" spans="1:85" x14ac:dyDescent="0.2">
      <c r="A101" s="5"/>
      <c r="B101" s="9">
        <v>845491</v>
      </c>
      <c r="C101" s="9">
        <v>318</v>
      </c>
      <c r="D101" s="9">
        <v>200698</v>
      </c>
      <c r="E101" s="1" t="str">
        <f>HYPERLINK("http://www.genome.ad.jp/dbget-bin/www_bget?compound+C03546","C03546")</f>
        <v>C03546</v>
      </c>
      <c r="F101" s="1" t="str">
        <f>HYPERLINK("http://pubchem.ncbi.nlm.nih.gov/summary/summary.cgi?cid=440043","440043")</f>
        <v>440043</v>
      </c>
      <c r="G101" s="5" t="s">
        <v>88</v>
      </c>
      <c r="H101" s="3">
        <v>300</v>
      </c>
      <c r="I101" s="3">
        <v>392</v>
      </c>
      <c r="J101" s="3">
        <v>208</v>
      </c>
      <c r="K101" s="3">
        <v>238</v>
      </c>
      <c r="L101" s="3">
        <v>320</v>
      </c>
      <c r="M101" s="3">
        <v>376</v>
      </c>
      <c r="N101" s="3">
        <v>187</v>
      </c>
      <c r="O101" s="3">
        <v>156</v>
      </c>
      <c r="P101" s="3">
        <v>385</v>
      </c>
      <c r="Q101" s="3">
        <v>344</v>
      </c>
      <c r="R101" s="3">
        <v>102</v>
      </c>
      <c r="S101" s="3">
        <v>204</v>
      </c>
      <c r="T101" s="3">
        <v>157</v>
      </c>
      <c r="U101" s="3">
        <v>262</v>
      </c>
      <c r="V101" s="3">
        <v>246</v>
      </c>
      <c r="W101" s="3">
        <v>297</v>
      </c>
      <c r="X101" s="3">
        <v>263</v>
      </c>
      <c r="Y101" s="3">
        <v>249</v>
      </c>
      <c r="Z101" s="3">
        <v>329</v>
      </c>
      <c r="AA101" s="3">
        <v>247</v>
      </c>
      <c r="AB101" s="3">
        <v>172</v>
      </c>
      <c r="AC101" s="3">
        <v>395</v>
      </c>
      <c r="AD101" s="3">
        <v>179</v>
      </c>
      <c r="AE101" s="3">
        <v>1208</v>
      </c>
      <c r="AF101" s="3">
        <v>307</v>
      </c>
      <c r="AG101" s="3">
        <v>208</v>
      </c>
      <c r="AH101" s="3">
        <v>319</v>
      </c>
      <c r="AI101" s="3">
        <v>189</v>
      </c>
      <c r="AJ101" s="3">
        <v>266</v>
      </c>
      <c r="AK101" s="3">
        <v>213</v>
      </c>
      <c r="AL101" s="3">
        <v>175</v>
      </c>
      <c r="AM101" s="3">
        <v>227</v>
      </c>
      <c r="AN101" s="3">
        <v>330</v>
      </c>
      <c r="AO101" s="3">
        <v>283</v>
      </c>
      <c r="AP101" s="3">
        <v>226</v>
      </c>
      <c r="AQ101" s="3">
        <v>182</v>
      </c>
      <c r="AR101" s="3">
        <v>202</v>
      </c>
      <c r="AS101" s="3">
        <v>145</v>
      </c>
      <c r="AT101" s="3">
        <v>258</v>
      </c>
      <c r="AU101" s="3">
        <v>208</v>
      </c>
      <c r="AV101" s="3">
        <v>139</v>
      </c>
      <c r="AW101" s="3">
        <v>126</v>
      </c>
      <c r="AX101" s="3">
        <v>158</v>
      </c>
      <c r="AY101" s="3">
        <v>194</v>
      </c>
      <c r="AZ101" s="3">
        <v>263</v>
      </c>
      <c r="BA101" s="3">
        <v>218</v>
      </c>
      <c r="BB101" s="3">
        <v>208</v>
      </c>
      <c r="BC101" s="3">
        <v>156</v>
      </c>
      <c r="BD101" s="3">
        <v>225</v>
      </c>
      <c r="BE101" s="3">
        <v>272</v>
      </c>
      <c r="BF101" s="3">
        <v>172</v>
      </c>
      <c r="BG101" s="3">
        <v>292</v>
      </c>
      <c r="BH101" s="3">
        <v>228</v>
      </c>
      <c r="BI101" s="3">
        <v>346</v>
      </c>
      <c r="BJ101" s="3">
        <v>268</v>
      </c>
      <c r="BK101" s="3">
        <v>188</v>
      </c>
      <c r="BL101" s="3">
        <v>249</v>
      </c>
      <c r="BM101" s="3">
        <v>186</v>
      </c>
      <c r="BN101" s="3">
        <v>194</v>
      </c>
      <c r="BO101" s="3">
        <v>188</v>
      </c>
      <c r="BP101" s="3">
        <v>141</v>
      </c>
      <c r="BQ101" s="3">
        <v>162</v>
      </c>
      <c r="BR101" s="3">
        <v>390</v>
      </c>
      <c r="BS101" s="3">
        <v>172</v>
      </c>
      <c r="BT101" s="3">
        <v>219</v>
      </c>
      <c r="BU101" s="3">
        <v>170</v>
      </c>
      <c r="BV101" s="3">
        <v>239</v>
      </c>
      <c r="BW101" s="3">
        <v>194</v>
      </c>
      <c r="BX101" s="3">
        <v>165</v>
      </c>
      <c r="BY101" s="3">
        <v>161</v>
      </c>
      <c r="BZ101" s="3">
        <v>192</v>
      </c>
      <c r="CA101" s="3">
        <v>240</v>
      </c>
      <c r="CB101" s="3">
        <v>167</v>
      </c>
      <c r="CC101" s="3">
        <v>223</v>
      </c>
      <c r="CD101" s="3">
        <v>355</v>
      </c>
      <c r="CE101" s="3">
        <v>212</v>
      </c>
      <c r="CF101" s="3">
        <v>235</v>
      </c>
      <c r="CG101" s="3">
        <v>147</v>
      </c>
    </row>
    <row r="102" spans="1:85" x14ac:dyDescent="0.2">
      <c r="A102" s="5"/>
      <c r="B102" s="9">
        <v>729867</v>
      </c>
      <c r="C102" s="9">
        <v>305</v>
      </c>
      <c r="D102" s="9">
        <v>199164</v>
      </c>
      <c r="E102" s="1" t="str">
        <f>HYPERLINK("http://www.genome.ad.jp/dbget-bin/www_bget?compound+C00137","C00137")</f>
        <v>C00137</v>
      </c>
      <c r="F102" s="1" t="str">
        <f>HYPERLINK("http://pubchem.ncbi.nlm.nih.gov/summary/summary.cgi?cid=892","892")</f>
        <v>892</v>
      </c>
      <c r="G102" s="5" t="s">
        <v>87</v>
      </c>
      <c r="H102" s="3">
        <v>110806</v>
      </c>
      <c r="I102" s="3">
        <v>314570</v>
      </c>
      <c r="J102" s="3">
        <v>401617</v>
      </c>
      <c r="K102" s="3">
        <v>238681</v>
      </c>
      <c r="L102" s="3">
        <v>182688</v>
      </c>
      <c r="M102" s="3">
        <v>411469</v>
      </c>
      <c r="N102" s="3">
        <v>161151</v>
      </c>
      <c r="O102" s="3">
        <v>63390</v>
      </c>
      <c r="P102" s="3">
        <v>221090</v>
      </c>
      <c r="Q102" s="3">
        <v>277963</v>
      </c>
      <c r="R102" s="3">
        <v>233651</v>
      </c>
      <c r="S102" s="3">
        <v>202471</v>
      </c>
      <c r="T102" s="3">
        <v>189207</v>
      </c>
      <c r="U102" s="3">
        <v>162591</v>
      </c>
      <c r="V102" s="3">
        <v>117376</v>
      </c>
      <c r="W102" s="3">
        <v>471655</v>
      </c>
      <c r="X102" s="3">
        <v>329670</v>
      </c>
      <c r="Y102" s="3">
        <v>320369</v>
      </c>
      <c r="Z102" s="3">
        <v>427506</v>
      </c>
      <c r="AA102" s="3">
        <v>143711</v>
      </c>
      <c r="AB102" s="3">
        <v>268967</v>
      </c>
      <c r="AC102" s="3">
        <v>99848</v>
      </c>
      <c r="AD102" s="3">
        <v>198994</v>
      </c>
      <c r="AE102" s="3">
        <v>128693</v>
      </c>
      <c r="AF102" s="3">
        <v>108943</v>
      </c>
      <c r="AG102" s="3">
        <v>116280</v>
      </c>
      <c r="AH102" s="3">
        <v>330833</v>
      </c>
      <c r="AI102" s="3">
        <v>254698</v>
      </c>
      <c r="AJ102" s="3">
        <v>215273</v>
      </c>
      <c r="AK102" s="3">
        <v>295608</v>
      </c>
      <c r="AL102" s="3">
        <v>148231</v>
      </c>
      <c r="AM102" s="3">
        <v>173803</v>
      </c>
      <c r="AN102" s="3">
        <v>310312</v>
      </c>
      <c r="AO102" s="3">
        <v>159499</v>
      </c>
      <c r="AP102" s="3">
        <v>274443</v>
      </c>
      <c r="AQ102" s="3">
        <v>228394</v>
      </c>
      <c r="AR102" s="3">
        <v>218334</v>
      </c>
      <c r="AS102" s="3">
        <v>219798</v>
      </c>
      <c r="AT102" s="3">
        <v>198858</v>
      </c>
      <c r="AU102" s="3">
        <v>124046</v>
      </c>
      <c r="AV102" s="3">
        <v>145786</v>
      </c>
      <c r="AW102" s="3">
        <v>325965</v>
      </c>
      <c r="AX102" s="3">
        <v>64007</v>
      </c>
      <c r="AY102" s="3">
        <v>391094</v>
      </c>
      <c r="AZ102" s="3">
        <v>110553</v>
      </c>
      <c r="BA102" s="3">
        <v>136938</v>
      </c>
      <c r="BB102" s="3">
        <v>193230</v>
      </c>
      <c r="BC102" s="3">
        <v>224505</v>
      </c>
      <c r="BD102" s="3">
        <v>172794</v>
      </c>
      <c r="BE102" s="3">
        <v>243889</v>
      </c>
      <c r="BF102" s="3">
        <v>70040</v>
      </c>
      <c r="BG102" s="3">
        <v>340865</v>
      </c>
      <c r="BH102" s="3">
        <v>159812</v>
      </c>
      <c r="BI102" s="3">
        <v>170481</v>
      </c>
      <c r="BJ102" s="3">
        <v>297753</v>
      </c>
      <c r="BK102" s="3">
        <v>345155</v>
      </c>
      <c r="BL102" s="3">
        <v>110111</v>
      </c>
      <c r="BM102" s="3">
        <v>175794</v>
      </c>
      <c r="BN102" s="3">
        <v>311423</v>
      </c>
      <c r="BO102" s="3">
        <v>192996</v>
      </c>
      <c r="BP102" s="3">
        <v>232657</v>
      </c>
      <c r="BQ102" s="3">
        <v>232787</v>
      </c>
      <c r="BR102" s="3">
        <v>277161</v>
      </c>
      <c r="BS102" s="3">
        <v>267089</v>
      </c>
      <c r="BT102" s="3">
        <v>359589</v>
      </c>
      <c r="BU102" s="3">
        <v>305359</v>
      </c>
      <c r="BV102" s="3">
        <v>611017</v>
      </c>
      <c r="BW102" s="3">
        <v>395871</v>
      </c>
      <c r="BX102" s="3">
        <v>47986</v>
      </c>
      <c r="BY102" s="3">
        <v>250921</v>
      </c>
      <c r="BZ102" s="3">
        <v>449360</v>
      </c>
      <c r="CA102" s="3">
        <v>139610</v>
      </c>
      <c r="CB102" s="3">
        <v>203645</v>
      </c>
      <c r="CC102" s="3">
        <v>315958</v>
      </c>
      <c r="CD102" s="3">
        <v>331442</v>
      </c>
      <c r="CE102" s="3">
        <v>314167</v>
      </c>
      <c r="CF102" s="3">
        <v>612079</v>
      </c>
      <c r="CG102" s="3">
        <v>394091</v>
      </c>
    </row>
    <row r="103" spans="1:85" x14ac:dyDescent="0.2">
      <c r="A103" s="5"/>
      <c r="B103" s="9">
        <v>1017326</v>
      </c>
      <c r="C103" s="9">
        <v>315</v>
      </c>
      <c r="D103" s="9">
        <v>229187</v>
      </c>
      <c r="E103" s="1" t="str">
        <f>HYPERLINK("http://www.genome.ad.jp/dbget-bin/www_bget?compound+C00130","C00130")</f>
        <v>C00130</v>
      </c>
      <c r="F103" s="1" t="str">
        <f>HYPERLINK("http://pubchem.ncbi.nlm.nih.gov/summary/summary.cgi?cid=8582","8582")</f>
        <v>8582</v>
      </c>
      <c r="G103" s="5" t="s">
        <v>89</v>
      </c>
      <c r="H103" s="3">
        <v>71</v>
      </c>
      <c r="I103" s="3">
        <v>110</v>
      </c>
      <c r="J103" s="3">
        <v>83</v>
      </c>
      <c r="K103" s="3">
        <v>108</v>
      </c>
      <c r="L103" s="3">
        <v>128</v>
      </c>
      <c r="M103" s="3">
        <v>155</v>
      </c>
      <c r="N103" s="3">
        <v>96</v>
      </c>
      <c r="O103" s="3">
        <v>87</v>
      </c>
      <c r="P103" s="3">
        <v>76</v>
      </c>
      <c r="Q103" s="3">
        <v>321</v>
      </c>
      <c r="R103" s="3">
        <v>1205</v>
      </c>
      <c r="S103" s="3">
        <v>113</v>
      </c>
      <c r="T103" s="3">
        <v>145</v>
      </c>
      <c r="U103" s="3">
        <v>118</v>
      </c>
      <c r="V103" s="3">
        <v>84</v>
      </c>
      <c r="W103" s="3">
        <v>83</v>
      </c>
      <c r="X103" s="3">
        <v>80</v>
      </c>
      <c r="Y103" s="3">
        <v>108</v>
      </c>
      <c r="Z103" s="3">
        <v>100</v>
      </c>
      <c r="AA103" s="3">
        <v>92</v>
      </c>
      <c r="AB103" s="3">
        <v>130</v>
      </c>
      <c r="AC103" s="3">
        <v>100</v>
      </c>
      <c r="AD103" s="3">
        <v>90</v>
      </c>
      <c r="AE103" s="3">
        <v>80</v>
      </c>
      <c r="AF103" s="3">
        <v>111</v>
      </c>
      <c r="AG103" s="3">
        <v>197</v>
      </c>
      <c r="AH103" s="3">
        <v>82</v>
      </c>
      <c r="AI103" s="3">
        <v>94</v>
      </c>
      <c r="AJ103" s="3">
        <v>85</v>
      </c>
      <c r="AK103" s="3">
        <v>151</v>
      </c>
      <c r="AL103" s="3">
        <v>136</v>
      </c>
      <c r="AM103" s="3">
        <v>94</v>
      </c>
      <c r="AN103" s="3">
        <v>78</v>
      </c>
      <c r="AO103" s="3">
        <v>117</v>
      </c>
      <c r="AP103" s="3">
        <v>361</v>
      </c>
      <c r="AQ103" s="3">
        <v>175</v>
      </c>
      <c r="AR103" s="3">
        <v>61</v>
      </c>
      <c r="AS103" s="3">
        <v>153</v>
      </c>
      <c r="AT103" s="3">
        <v>81</v>
      </c>
      <c r="AU103" s="3">
        <v>110</v>
      </c>
      <c r="AV103" s="3">
        <v>408</v>
      </c>
      <c r="AW103" s="3">
        <v>476</v>
      </c>
      <c r="AX103" s="3">
        <v>106</v>
      </c>
      <c r="AY103" s="3">
        <v>563</v>
      </c>
      <c r="AZ103" s="3">
        <v>183</v>
      </c>
      <c r="BA103" s="3">
        <v>123</v>
      </c>
      <c r="BB103" s="3">
        <v>85</v>
      </c>
      <c r="BC103" s="3">
        <v>1136</v>
      </c>
      <c r="BD103" s="3">
        <v>1747</v>
      </c>
      <c r="BE103" s="3">
        <v>604</v>
      </c>
      <c r="BF103" s="3">
        <v>95</v>
      </c>
      <c r="BG103" s="3">
        <v>95</v>
      </c>
      <c r="BH103" s="3">
        <v>90</v>
      </c>
      <c r="BI103" s="3">
        <v>84</v>
      </c>
      <c r="BJ103" s="3">
        <v>666</v>
      </c>
      <c r="BK103" s="3">
        <v>95</v>
      </c>
      <c r="BL103" s="3">
        <v>101</v>
      </c>
      <c r="BM103" s="3">
        <v>169</v>
      </c>
      <c r="BN103" s="3">
        <v>225</v>
      </c>
      <c r="BO103" s="3">
        <v>185</v>
      </c>
      <c r="BP103" s="3">
        <v>97</v>
      </c>
      <c r="BQ103" s="3">
        <v>146</v>
      </c>
      <c r="BR103" s="3">
        <v>147</v>
      </c>
      <c r="BS103" s="3">
        <v>122</v>
      </c>
      <c r="BT103" s="3">
        <v>548</v>
      </c>
      <c r="BU103" s="3">
        <v>1042</v>
      </c>
      <c r="BV103" s="3">
        <v>2823</v>
      </c>
      <c r="BW103" s="3">
        <v>62</v>
      </c>
      <c r="BX103" s="3">
        <v>1983</v>
      </c>
      <c r="BY103" s="3">
        <v>155</v>
      </c>
      <c r="BZ103" s="3">
        <v>1182</v>
      </c>
      <c r="CA103" s="3">
        <v>511</v>
      </c>
      <c r="CB103" s="3">
        <v>1796</v>
      </c>
      <c r="CC103" s="3">
        <v>143</v>
      </c>
      <c r="CD103" s="3">
        <v>1073</v>
      </c>
      <c r="CE103" s="3">
        <v>100</v>
      </c>
      <c r="CF103" s="3">
        <v>4997</v>
      </c>
      <c r="CG103" s="3">
        <v>1198</v>
      </c>
    </row>
    <row r="104" spans="1:85" x14ac:dyDescent="0.2">
      <c r="A104" s="5"/>
      <c r="B104" s="9">
        <v>897806</v>
      </c>
      <c r="C104" s="9">
        <v>230</v>
      </c>
      <c r="D104" s="9">
        <v>199606</v>
      </c>
      <c r="E104" s="1" t="str">
        <f>HYPERLINK("http://www.genome.ad.jp/dbget-bin/www_bget?compound+C00294","C00294")</f>
        <v>C00294</v>
      </c>
      <c r="F104" s="1" t="str">
        <f>HYPERLINK("http://pubchem.ncbi.nlm.nih.gov/summary/summary.cgi?cid=6021","6021")</f>
        <v>6021</v>
      </c>
      <c r="G104" s="5" t="s">
        <v>90</v>
      </c>
      <c r="H104" s="3">
        <v>30907</v>
      </c>
      <c r="I104" s="3">
        <v>40576</v>
      </c>
      <c r="J104" s="3">
        <v>48370</v>
      </c>
      <c r="K104" s="3">
        <v>43387</v>
      </c>
      <c r="L104" s="3">
        <v>50210</v>
      </c>
      <c r="M104" s="3">
        <v>93984</v>
      </c>
      <c r="N104" s="3">
        <v>23872</v>
      </c>
      <c r="O104" s="3">
        <v>16450</v>
      </c>
      <c r="P104" s="3">
        <v>29578</v>
      </c>
      <c r="Q104" s="3">
        <v>47826</v>
      </c>
      <c r="R104" s="3">
        <v>14839</v>
      </c>
      <c r="S104" s="3">
        <v>84734</v>
      </c>
      <c r="T104" s="3">
        <v>24635</v>
      </c>
      <c r="U104" s="3">
        <v>16404</v>
      </c>
      <c r="V104" s="3">
        <v>28077</v>
      </c>
      <c r="W104" s="3">
        <v>50685</v>
      </c>
      <c r="X104" s="3">
        <v>24922</v>
      </c>
      <c r="Y104" s="3">
        <v>38260</v>
      </c>
      <c r="Z104" s="3">
        <v>55197</v>
      </c>
      <c r="AA104" s="3">
        <v>19589</v>
      </c>
      <c r="AB104" s="3">
        <v>45246</v>
      </c>
      <c r="AC104" s="3">
        <v>7271</v>
      </c>
      <c r="AD104" s="3">
        <v>6891</v>
      </c>
      <c r="AE104" s="3">
        <v>2976</v>
      </c>
      <c r="AF104" s="3">
        <v>4718</v>
      </c>
      <c r="AG104" s="3">
        <v>33397</v>
      </c>
      <c r="AH104" s="3">
        <v>42433</v>
      </c>
      <c r="AI104" s="3">
        <v>56462</v>
      </c>
      <c r="AJ104" s="3">
        <v>9086</v>
      </c>
      <c r="AK104" s="3">
        <v>19723</v>
      </c>
      <c r="AL104" s="3">
        <v>19312</v>
      </c>
      <c r="AM104" s="3">
        <v>11952</v>
      </c>
      <c r="AN104" s="3">
        <v>44190</v>
      </c>
      <c r="AO104" s="3">
        <v>6372</v>
      </c>
      <c r="AP104" s="3">
        <v>51366</v>
      </c>
      <c r="AQ104" s="3">
        <v>13634</v>
      </c>
      <c r="AR104" s="3">
        <v>18081</v>
      </c>
      <c r="AS104" s="3">
        <v>30547</v>
      </c>
      <c r="AT104" s="3">
        <v>31927</v>
      </c>
      <c r="AU104" s="3">
        <v>24536</v>
      </c>
      <c r="AV104" s="3">
        <v>9752</v>
      </c>
      <c r="AW104" s="3">
        <v>69773</v>
      </c>
      <c r="AX104" s="3">
        <v>54273</v>
      </c>
      <c r="AY104" s="3">
        <v>37813</v>
      </c>
      <c r="AZ104" s="3">
        <v>38057</v>
      </c>
      <c r="BA104" s="3">
        <v>20154</v>
      </c>
      <c r="BB104" s="3">
        <v>74505</v>
      </c>
      <c r="BC104" s="3">
        <v>15985</v>
      </c>
      <c r="BD104" s="3">
        <v>15680</v>
      </c>
      <c r="BE104" s="3">
        <v>31123</v>
      </c>
      <c r="BF104" s="3">
        <v>11911</v>
      </c>
      <c r="BG104" s="3">
        <v>54099</v>
      </c>
      <c r="BH104" s="3">
        <v>17382</v>
      </c>
      <c r="BI104" s="3">
        <v>49391</v>
      </c>
      <c r="BJ104" s="3">
        <v>54933</v>
      </c>
      <c r="BK104" s="3">
        <v>38926</v>
      </c>
      <c r="BL104" s="3">
        <v>12228</v>
      </c>
      <c r="BM104" s="3">
        <v>35993</v>
      </c>
      <c r="BN104" s="3">
        <v>84577</v>
      </c>
      <c r="BO104" s="3">
        <v>21058</v>
      </c>
      <c r="BP104" s="3">
        <v>55619</v>
      </c>
      <c r="BQ104" s="3">
        <v>23164</v>
      </c>
      <c r="BR104" s="3">
        <v>16912</v>
      </c>
      <c r="BS104" s="3">
        <v>44539</v>
      </c>
      <c r="BT104" s="3">
        <v>30934</v>
      </c>
      <c r="BU104" s="3">
        <v>60768</v>
      </c>
      <c r="BV104" s="3">
        <v>57485</v>
      </c>
      <c r="BW104" s="3">
        <v>45803</v>
      </c>
      <c r="BX104" s="3">
        <v>5995</v>
      </c>
      <c r="BY104" s="3">
        <v>17205</v>
      </c>
      <c r="BZ104" s="3">
        <v>25936</v>
      </c>
      <c r="CA104" s="3">
        <v>11341</v>
      </c>
      <c r="CB104" s="3">
        <v>25697</v>
      </c>
      <c r="CC104" s="3">
        <v>56901</v>
      </c>
      <c r="CD104" s="3">
        <v>83893</v>
      </c>
      <c r="CE104" s="3">
        <v>73114</v>
      </c>
      <c r="CF104" s="3">
        <v>26372</v>
      </c>
      <c r="CG104" s="3">
        <v>19865</v>
      </c>
    </row>
    <row r="105" spans="1:85" x14ac:dyDescent="0.2">
      <c r="A105" s="5"/>
      <c r="B105" s="9">
        <v>764543</v>
      </c>
      <c r="C105" s="9">
        <v>202</v>
      </c>
      <c r="D105" s="9">
        <v>223518</v>
      </c>
      <c r="E105" s="1" t="str">
        <f>HYPERLINK("http://www.genome.ad.jp/dbget-bin/www_bget?compound+C02043","C02043")</f>
        <v>C02043</v>
      </c>
      <c r="F105" s="1" t="str">
        <f>HYPERLINK("http://pubchem.ncbi.nlm.nih.gov/summary/summary.cgi?cid=92904","92904")</f>
        <v>92904</v>
      </c>
      <c r="G105" s="5" t="s">
        <v>91</v>
      </c>
      <c r="H105" s="3">
        <v>335</v>
      </c>
      <c r="I105" s="3">
        <v>231</v>
      </c>
      <c r="J105" s="3">
        <v>215</v>
      </c>
      <c r="K105" s="3">
        <v>121</v>
      </c>
      <c r="L105" s="3">
        <v>874</v>
      </c>
      <c r="M105" s="3">
        <v>321</v>
      </c>
      <c r="N105" s="3">
        <v>124</v>
      </c>
      <c r="O105" s="3">
        <v>107</v>
      </c>
      <c r="P105" s="3">
        <v>156</v>
      </c>
      <c r="Q105" s="3">
        <v>307</v>
      </c>
      <c r="R105" s="3">
        <v>162</v>
      </c>
      <c r="S105" s="3">
        <v>126</v>
      </c>
      <c r="T105" s="3">
        <v>158</v>
      </c>
      <c r="U105" s="3">
        <v>265</v>
      </c>
      <c r="V105" s="3">
        <v>189</v>
      </c>
      <c r="W105" s="3">
        <v>344</v>
      </c>
      <c r="X105" s="3">
        <v>310</v>
      </c>
      <c r="Y105" s="3">
        <v>292</v>
      </c>
      <c r="Z105" s="3">
        <v>314</v>
      </c>
      <c r="AA105" s="3">
        <v>201</v>
      </c>
      <c r="AB105" s="3">
        <v>212</v>
      </c>
      <c r="AC105" s="3">
        <v>121</v>
      </c>
      <c r="AD105" s="3">
        <v>208</v>
      </c>
      <c r="AE105" s="3">
        <v>97</v>
      </c>
      <c r="AF105" s="3">
        <v>100</v>
      </c>
      <c r="AG105" s="3">
        <v>480</v>
      </c>
      <c r="AH105" s="3">
        <v>182</v>
      </c>
      <c r="AI105" s="3">
        <v>243</v>
      </c>
      <c r="AJ105" s="3">
        <v>156</v>
      </c>
      <c r="AK105" s="3">
        <v>315</v>
      </c>
      <c r="AL105" s="3">
        <v>181</v>
      </c>
      <c r="AM105" s="3">
        <v>117</v>
      </c>
      <c r="AN105" s="3">
        <v>173</v>
      </c>
      <c r="AO105" s="3">
        <v>148</v>
      </c>
      <c r="AP105" s="3">
        <v>205</v>
      </c>
      <c r="AQ105" s="3">
        <v>242</v>
      </c>
      <c r="AR105" s="3">
        <v>143</v>
      </c>
      <c r="AS105" s="3">
        <v>220</v>
      </c>
      <c r="AT105" s="3">
        <v>286</v>
      </c>
      <c r="AU105" s="3">
        <v>386</v>
      </c>
      <c r="AV105" s="3">
        <v>117</v>
      </c>
      <c r="AW105" s="3">
        <v>236</v>
      </c>
      <c r="AX105" s="3">
        <v>322</v>
      </c>
      <c r="AY105" s="3">
        <v>188</v>
      </c>
      <c r="AZ105" s="3">
        <v>116</v>
      </c>
      <c r="BA105" s="3">
        <v>87</v>
      </c>
      <c r="BB105" s="3">
        <v>107</v>
      </c>
      <c r="BC105" s="3">
        <v>233</v>
      </c>
      <c r="BD105" s="3">
        <v>323</v>
      </c>
      <c r="BE105" s="3">
        <v>384</v>
      </c>
      <c r="BF105" s="3">
        <v>116</v>
      </c>
      <c r="BG105" s="3">
        <v>241</v>
      </c>
      <c r="BH105" s="3">
        <v>301</v>
      </c>
      <c r="BI105" s="3">
        <v>160</v>
      </c>
      <c r="BJ105" s="3">
        <v>552</v>
      </c>
      <c r="BK105" s="3">
        <v>282</v>
      </c>
      <c r="BL105" s="3">
        <v>59</v>
      </c>
      <c r="BM105" s="3">
        <v>407</v>
      </c>
      <c r="BN105" s="3">
        <v>302</v>
      </c>
      <c r="BO105" s="3">
        <v>196</v>
      </c>
      <c r="BP105" s="3">
        <v>244</v>
      </c>
      <c r="BQ105" s="3">
        <v>394</v>
      </c>
      <c r="BR105" s="3">
        <v>233</v>
      </c>
      <c r="BS105" s="3">
        <v>589</v>
      </c>
      <c r="BT105" s="3">
        <v>201</v>
      </c>
      <c r="BU105" s="3">
        <v>262</v>
      </c>
      <c r="BV105" s="3">
        <v>298</v>
      </c>
      <c r="BW105" s="3">
        <v>247</v>
      </c>
      <c r="BX105" s="3">
        <v>237</v>
      </c>
      <c r="BY105" s="3">
        <v>180</v>
      </c>
      <c r="BZ105" s="3">
        <v>297</v>
      </c>
      <c r="CA105" s="3">
        <v>255</v>
      </c>
      <c r="CB105" s="3">
        <v>246</v>
      </c>
      <c r="CC105" s="3">
        <v>169</v>
      </c>
      <c r="CD105" s="3">
        <v>185</v>
      </c>
      <c r="CE105" s="3">
        <v>587</v>
      </c>
      <c r="CF105" s="3">
        <v>1572</v>
      </c>
      <c r="CG105" s="3">
        <v>301</v>
      </c>
    </row>
    <row r="106" spans="1:85" x14ac:dyDescent="0.2">
      <c r="A106" s="5"/>
      <c r="B106" s="9">
        <v>848697</v>
      </c>
      <c r="C106" s="9">
        <v>129</v>
      </c>
      <c r="D106" s="9">
        <v>214000</v>
      </c>
      <c r="E106" s="1" t="str">
        <f>HYPERLINK("http://www.genome.ad.jp/dbget-bin/www_bget?compound+C16526","C16526")</f>
        <v>C16526</v>
      </c>
      <c r="F106" s="1" t="str">
        <f>HYPERLINK("http://pubchem.ncbi.nlm.nih.gov/summary/summary.cgi?cid=5282767","5282767")</f>
        <v>5282767</v>
      </c>
      <c r="G106" s="5" t="s">
        <v>92</v>
      </c>
      <c r="H106" s="3">
        <v>490</v>
      </c>
      <c r="I106" s="3">
        <v>378</v>
      </c>
      <c r="J106" s="3">
        <v>572</v>
      </c>
      <c r="K106" s="3">
        <v>467</v>
      </c>
      <c r="L106" s="3">
        <v>656</v>
      </c>
      <c r="M106" s="3">
        <v>558</v>
      </c>
      <c r="N106" s="3">
        <v>486</v>
      </c>
      <c r="O106" s="3">
        <v>487</v>
      </c>
      <c r="P106" s="3">
        <v>413</v>
      </c>
      <c r="Q106" s="3">
        <v>554</v>
      </c>
      <c r="R106" s="3">
        <v>452</v>
      </c>
      <c r="S106" s="3">
        <v>208</v>
      </c>
      <c r="T106" s="3">
        <v>504</v>
      </c>
      <c r="U106" s="3">
        <v>697</v>
      </c>
      <c r="V106" s="3">
        <v>419</v>
      </c>
      <c r="W106" s="3">
        <v>574</v>
      </c>
      <c r="X106" s="3">
        <v>534</v>
      </c>
      <c r="Y106" s="3">
        <v>576</v>
      </c>
      <c r="Z106" s="3">
        <v>1159</v>
      </c>
      <c r="AA106" s="3">
        <v>470</v>
      </c>
      <c r="AB106" s="3">
        <v>441</v>
      </c>
      <c r="AC106" s="3">
        <v>588</v>
      </c>
      <c r="AD106" s="3">
        <v>795</v>
      </c>
      <c r="AE106" s="3">
        <v>1057</v>
      </c>
      <c r="AF106" s="3">
        <v>936</v>
      </c>
      <c r="AG106" s="3">
        <v>2802</v>
      </c>
      <c r="AH106" s="3">
        <v>573</v>
      </c>
      <c r="AI106" s="3">
        <v>330</v>
      </c>
      <c r="AJ106" s="3">
        <v>602</v>
      </c>
      <c r="AK106" s="3">
        <v>801</v>
      </c>
      <c r="AL106" s="3">
        <v>556</v>
      </c>
      <c r="AM106" s="3">
        <v>448</v>
      </c>
      <c r="AN106" s="3">
        <v>615</v>
      </c>
      <c r="AO106" s="3">
        <v>538</v>
      </c>
      <c r="AP106" s="3">
        <v>1169</v>
      </c>
      <c r="AQ106" s="3">
        <v>553</v>
      </c>
      <c r="AR106" s="3">
        <v>599</v>
      </c>
      <c r="AS106" s="3">
        <v>538</v>
      </c>
      <c r="AT106" s="3">
        <v>330</v>
      </c>
      <c r="AU106" s="3">
        <v>427</v>
      </c>
      <c r="AV106" s="3">
        <v>312</v>
      </c>
      <c r="AW106" s="3">
        <v>445</v>
      </c>
      <c r="AX106" s="3">
        <v>1490</v>
      </c>
      <c r="AY106" s="3">
        <v>571</v>
      </c>
      <c r="AZ106" s="3">
        <v>882</v>
      </c>
      <c r="BA106" s="3">
        <v>490</v>
      </c>
      <c r="BB106" s="3">
        <v>264</v>
      </c>
      <c r="BC106" s="3">
        <v>616</v>
      </c>
      <c r="BD106" s="3">
        <v>169</v>
      </c>
      <c r="BE106" s="3">
        <v>504</v>
      </c>
      <c r="BF106" s="3">
        <v>432</v>
      </c>
      <c r="BG106" s="3">
        <v>757</v>
      </c>
      <c r="BH106" s="3">
        <v>655</v>
      </c>
      <c r="BI106" s="3">
        <v>623</v>
      </c>
      <c r="BJ106" s="3">
        <v>840</v>
      </c>
      <c r="BK106" s="3">
        <v>609</v>
      </c>
      <c r="BL106" s="3">
        <v>375</v>
      </c>
      <c r="BM106" s="3">
        <v>369</v>
      </c>
      <c r="BN106" s="3">
        <v>858</v>
      </c>
      <c r="BO106" s="3">
        <v>316</v>
      </c>
      <c r="BP106" s="3">
        <v>541</v>
      </c>
      <c r="BQ106" s="3">
        <v>1407</v>
      </c>
      <c r="BR106" s="3">
        <v>4941</v>
      </c>
      <c r="BS106" s="3">
        <v>1359</v>
      </c>
      <c r="BT106" s="3">
        <v>2193</v>
      </c>
      <c r="BU106" s="3">
        <v>857</v>
      </c>
      <c r="BV106" s="3">
        <v>492</v>
      </c>
      <c r="BW106" s="3">
        <v>691</v>
      </c>
      <c r="BX106" s="3">
        <v>288</v>
      </c>
      <c r="BY106" s="3">
        <v>615</v>
      </c>
      <c r="BZ106" s="3">
        <v>548</v>
      </c>
      <c r="CA106" s="3">
        <v>626</v>
      </c>
      <c r="CB106" s="3">
        <v>316</v>
      </c>
      <c r="CC106" s="3">
        <v>479</v>
      </c>
      <c r="CD106" s="3">
        <v>305</v>
      </c>
      <c r="CE106" s="3">
        <v>743</v>
      </c>
      <c r="CF106" s="3">
        <v>384</v>
      </c>
      <c r="CG106" s="3">
        <v>404</v>
      </c>
    </row>
    <row r="107" spans="1:85" x14ac:dyDescent="0.2">
      <c r="A107" s="5"/>
      <c r="B107" s="9">
        <v>618133</v>
      </c>
      <c r="C107" s="9">
        <v>265</v>
      </c>
      <c r="D107" s="9">
        <v>410816</v>
      </c>
      <c r="E107" s="1" t="str">
        <f>HYPERLINK("http://www.genome.ad.jp/dbget-bin/www_bget?compound+C00262","C00262")</f>
        <v>C00262</v>
      </c>
      <c r="F107" s="1" t="str">
        <f>HYPERLINK("http://pubchem.ncbi.nlm.nih.gov/summary/summary.cgi?cid=790","790")</f>
        <v>790</v>
      </c>
      <c r="G107" s="5" t="s">
        <v>202</v>
      </c>
      <c r="H107" s="3">
        <v>62643</v>
      </c>
      <c r="I107" s="3">
        <v>89926</v>
      </c>
      <c r="J107" s="3">
        <v>22082</v>
      </c>
      <c r="K107" s="3">
        <v>30197</v>
      </c>
      <c r="L107" s="3">
        <v>109416</v>
      </c>
      <c r="M107" s="3">
        <v>37384</v>
      </c>
      <c r="N107" s="3">
        <v>14944</v>
      </c>
      <c r="O107" s="3">
        <v>18680</v>
      </c>
      <c r="P107" s="3">
        <v>21747</v>
      </c>
      <c r="Q107" s="3">
        <v>42398</v>
      </c>
      <c r="R107" s="3">
        <v>15254</v>
      </c>
      <c r="S107" s="3">
        <v>38353</v>
      </c>
      <c r="T107" s="3">
        <v>14233</v>
      </c>
      <c r="U107" s="3">
        <v>70292</v>
      </c>
      <c r="V107" s="3">
        <v>28538</v>
      </c>
      <c r="W107" s="3">
        <v>23982</v>
      </c>
      <c r="X107" s="3">
        <v>29798</v>
      </c>
      <c r="Y107" s="3">
        <v>61946</v>
      </c>
      <c r="Z107" s="3">
        <v>70991</v>
      </c>
      <c r="AA107" s="3">
        <v>27668</v>
      </c>
      <c r="AB107" s="3">
        <v>50929</v>
      </c>
      <c r="AC107" s="3">
        <v>35015</v>
      </c>
      <c r="AD107" s="3">
        <v>82733</v>
      </c>
      <c r="AE107" s="3">
        <v>19013</v>
      </c>
      <c r="AF107" s="3">
        <v>28960</v>
      </c>
      <c r="AG107" s="3">
        <v>84823</v>
      </c>
      <c r="AH107" s="3">
        <v>59913</v>
      </c>
      <c r="AI107" s="3">
        <v>87384</v>
      </c>
      <c r="AJ107" s="3">
        <v>32125</v>
      </c>
      <c r="AK107" s="3">
        <v>19156</v>
      </c>
      <c r="AL107" s="3">
        <v>22914</v>
      </c>
      <c r="AM107" s="3">
        <v>29145</v>
      </c>
      <c r="AN107" s="3">
        <v>21092</v>
      </c>
      <c r="AO107" s="3">
        <v>73758</v>
      </c>
      <c r="AP107" s="3">
        <v>117933</v>
      </c>
      <c r="AQ107" s="3">
        <v>21003</v>
      </c>
      <c r="AR107" s="3">
        <v>62025</v>
      </c>
      <c r="AS107" s="3">
        <v>50568</v>
      </c>
      <c r="AT107" s="3">
        <v>24909</v>
      </c>
      <c r="AU107" s="3">
        <v>61382</v>
      </c>
      <c r="AV107" s="3">
        <v>5921</v>
      </c>
      <c r="AW107" s="3">
        <v>88220</v>
      </c>
      <c r="AX107" s="3">
        <v>79437</v>
      </c>
      <c r="AY107" s="3">
        <v>30293</v>
      </c>
      <c r="AZ107" s="3">
        <v>26273</v>
      </c>
      <c r="BA107" s="3">
        <v>18378</v>
      </c>
      <c r="BB107" s="3">
        <v>60068</v>
      </c>
      <c r="BC107" s="3">
        <v>35155</v>
      </c>
      <c r="BD107" s="3">
        <v>41598</v>
      </c>
      <c r="BE107" s="3">
        <v>50346</v>
      </c>
      <c r="BF107" s="3">
        <v>8227</v>
      </c>
      <c r="BG107" s="3">
        <v>84715</v>
      </c>
      <c r="BH107" s="3">
        <v>39114</v>
      </c>
      <c r="BI107" s="3">
        <v>17490</v>
      </c>
      <c r="BJ107" s="3">
        <v>31143</v>
      </c>
      <c r="BK107" s="3">
        <v>65131</v>
      </c>
      <c r="BL107" s="3">
        <v>10975</v>
      </c>
      <c r="BM107" s="3">
        <v>79001</v>
      </c>
      <c r="BN107" s="3">
        <v>107969</v>
      </c>
      <c r="BO107" s="3">
        <v>19973</v>
      </c>
      <c r="BP107" s="3">
        <v>72266</v>
      </c>
      <c r="BQ107" s="3">
        <v>149295</v>
      </c>
      <c r="BR107" s="3">
        <v>129162</v>
      </c>
      <c r="BS107" s="3">
        <v>129172</v>
      </c>
      <c r="BT107" s="3">
        <v>61563</v>
      </c>
      <c r="BU107" s="3">
        <v>105980</v>
      </c>
      <c r="BV107" s="3">
        <v>85420</v>
      </c>
      <c r="BW107" s="3">
        <v>70503</v>
      </c>
      <c r="BX107" s="3">
        <v>54067</v>
      </c>
      <c r="BY107" s="3">
        <v>29160</v>
      </c>
      <c r="BZ107" s="3">
        <v>47563</v>
      </c>
      <c r="CA107" s="3">
        <v>42273</v>
      </c>
      <c r="CB107" s="3">
        <v>51028</v>
      </c>
      <c r="CC107" s="3">
        <v>60416</v>
      </c>
      <c r="CD107" s="3">
        <v>65787</v>
      </c>
      <c r="CE107" s="3">
        <v>154974</v>
      </c>
      <c r="CF107" s="3">
        <v>27984</v>
      </c>
      <c r="CG107" s="3">
        <v>17961</v>
      </c>
    </row>
    <row r="108" spans="1:85" x14ac:dyDescent="0.2">
      <c r="A108" s="5"/>
      <c r="B108" s="9">
        <v>254242</v>
      </c>
      <c r="C108" s="9">
        <v>146</v>
      </c>
      <c r="D108" s="9">
        <v>348772</v>
      </c>
      <c r="E108" s="1" t="str">
        <f>HYPERLINK("http://www.genome.ad.jp/dbget-bin/www_bget?compound+C00192","C00192")</f>
        <v>C00192</v>
      </c>
      <c r="F108" s="1" t="str">
        <f>HYPERLINK("http://pubchem.ncbi.nlm.nih.gov/summary/summary.cgi?cid=787","787")</f>
        <v>787</v>
      </c>
      <c r="G108" s="5" t="s">
        <v>93</v>
      </c>
      <c r="H108" s="3">
        <v>5937</v>
      </c>
      <c r="I108" s="3">
        <v>9416</v>
      </c>
      <c r="J108" s="3">
        <v>9132</v>
      </c>
      <c r="K108" s="3">
        <v>8445</v>
      </c>
      <c r="L108" s="3">
        <v>7957</v>
      </c>
      <c r="M108" s="3">
        <v>8329</v>
      </c>
      <c r="N108" s="3">
        <v>8325</v>
      </c>
      <c r="O108" s="3">
        <v>5927</v>
      </c>
      <c r="P108" s="3">
        <v>2350</v>
      </c>
      <c r="Q108" s="3">
        <v>6581</v>
      </c>
      <c r="R108" s="3">
        <v>5061</v>
      </c>
      <c r="S108" s="3">
        <v>8484</v>
      </c>
      <c r="T108" s="3">
        <v>5541</v>
      </c>
      <c r="U108" s="3">
        <v>6907</v>
      </c>
      <c r="V108" s="3">
        <v>9537</v>
      </c>
      <c r="W108" s="3">
        <v>9168</v>
      </c>
      <c r="X108" s="3">
        <v>6254</v>
      </c>
      <c r="Y108" s="3">
        <v>9187</v>
      </c>
      <c r="Z108" s="3">
        <v>8248</v>
      </c>
      <c r="AA108" s="3">
        <v>5692</v>
      </c>
      <c r="AB108" s="3">
        <v>5546</v>
      </c>
      <c r="AC108" s="3">
        <v>3416</v>
      </c>
      <c r="AD108" s="3">
        <v>3307</v>
      </c>
      <c r="AE108" s="3">
        <v>10509</v>
      </c>
      <c r="AF108" s="3">
        <v>6894</v>
      </c>
      <c r="AG108" s="3">
        <v>3802</v>
      </c>
      <c r="AH108" s="3">
        <v>9676</v>
      </c>
      <c r="AI108" s="3">
        <v>8329</v>
      </c>
      <c r="AJ108" s="3">
        <v>3990</v>
      </c>
      <c r="AK108" s="3">
        <v>11851</v>
      </c>
      <c r="AL108" s="3">
        <v>4191</v>
      </c>
      <c r="AM108" s="3">
        <v>3478</v>
      </c>
      <c r="AN108" s="3">
        <v>4390</v>
      </c>
      <c r="AO108" s="3">
        <v>2852</v>
      </c>
      <c r="AP108" s="3">
        <v>9452</v>
      </c>
      <c r="AQ108" s="3">
        <v>9854</v>
      </c>
      <c r="AR108" s="3">
        <v>5706</v>
      </c>
      <c r="AS108" s="3">
        <v>6431</v>
      </c>
      <c r="AT108" s="3">
        <v>5684</v>
      </c>
      <c r="AU108" s="3">
        <v>10059</v>
      </c>
      <c r="AV108" s="3">
        <v>3293</v>
      </c>
      <c r="AW108" s="3">
        <v>5462</v>
      </c>
      <c r="AX108" s="3">
        <v>3525</v>
      </c>
      <c r="AY108" s="3">
        <v>2739</v>
      </c>
      <c r="AZ108" s="3">
        <v>8707</v>
      </c>
      <c r="BA108" s="3">
        <v>4998</v>
      </c>
      <c r="BB108" s="3">
        <v>4880</v>
      </c>
      <c r="BC108" s="3">
        <v>5464</v>
      </c>
      <c r="BD108" s="3">
        <v>4147</v>
      </c>
      <c r="BE108" s="3">
        <v>8120</v>
      </c>
      <c r="BF108" s="3">
        <v>5908</v>
      </c>
      <c r="BG108" s="3">
        <v>10377</v>
      </c>
      <c r="BH108" s="3">
        <v>1988</v>
      </c>
      <c r="BI108" s="3">
        <v>7907</v>
      </c>
      <c r="BJ108" s="3">
        <v>9891</v>
      </c>
      <c r="BK108" s="3">
        <v>3602</v>
      </c>
      <c r="BL108" s="3">
        <v>6657</v>
      </c>
      <c r="BM108" s="3">
        <v>3583</v>
      </c>
      <c r="BN108" s="3">
        <v>7343</v>
      </c>
      <c r="BO108" s="3">
        <v>2504</v>
      </c>
      <c r="BP108" s="3">
        <v>6001</v>
      </c>
      <c r="BQ108" s="3">
        <v>4463</v>
      </c>
      <c r="BR108" s="3">
        <v>5159</v>
      </c>
      <c r="BS108" s="3">
        <v>8756</v>
      </c>
      <c r="BT108" s="3">
        <v>6746</v>
      </c>
      <c r="BU108" s="3">
        <v>6371</v>
      </c>
      <c r="BV108" s="3">
        <v>6365</v>
      </c>
      <c r="BW108" s="3">
        <v>4381</v>
      </c>
      <c r="BX108" s="3">
        <v>3958</v>
      </c>
      <c r="BY108" s="3">
        <v>2864</v>
      </c>
      <c r="BZ108" s="3">
        <v>2193</v>
      </c>
      <c r="CA108" s="3">
        <v>3286</v>
      </c>
      <c r="CB108" s="3">
        <v>4324</v>
      </c>
      <c r="CC108" s="3">
        <v>3649</v>
      </c>
      <c r="CD108" s="3">
        <v>9376</v>
      </c>
      <c r="CE108" s="3">
        <v>6798</v>
      </c>
      <c r="CF108" s="3">
        <v>8036</v>
      </c>
      <c r="CG108" s="3">
        <v>8308</v>
      </c>
    </row>
    <row r="109" spans="1:85" x14ac:dyDescent="0.2">
      <c r="A109" s="5"/>
      <c r="B109" s="9">
        <v>325357</v>
      </c>
      <c r="C109" s="9">
        <v>278</v>
      </c>
      <c r="D109" s="9">
        <v>203241</v>
      </c>
      <c r="E109" s="1" t="str">
        <f>HYPERLINK("http://www.genome.ad.jp/dbget-bin/www_bget?compound+  ","  ")</f>
        <v xml:space="preserve">  </v>
      </c>
      <c r="F109" s="1" t="str">
        <f>HYPERLINK("http://pubchem.ncbi.nlm.nih.gov/summary/summary.cgi?cid=16639161","16639161")</f>
        <v>16639161</v>
      </c>
      <c r="G109" s="5" t="s">
        <v>94</v>
      </c>
      <c r="H109" s="3">
        <v>270</v>
      </c>
      <c r="I109" s="3">
        <v>738</v>
      </c>
      <c r="J109" s="3">
        <v>570</v>
      </c>
      <c r="K109" s="3">
        <v>602</v>
      </c>
      <c r="L109" s="3">
        <v>505</v>
      </c>
      <c r="M109" s="3">
        <v>639</v>
      </c>
      <c r="N109" s="3">
        <v>259</v>
      </c>
      <c r="O109" s="3">
        <v>303</v>
      </c>
      <c r="P109" s="3">
        <v>230</v>
      </c>
      <c r="Q109" s="3">
        <v>514</v>
      </c>
      <c r="R109" s="3">
        <v>293</v>
      </c>
      <c r="S109" s="3">
        <v>574</v>
      </c>
      <c r="T109" s="3">
        <v>406</v>
      </c>
      <c r="U109" s="3">
        <v>520</v>
      </c>
      <c r="V109" s="3">
        <v>384</v>
      </c>
      <c r="W109" s="3">
        <v>677</v>
      </c>
      <c r="X109" s="3">
        <v>503</v>
      </c>
      <c r="Y109" s="3">
        <v>819</v>
      </c>
      <c r="Z109" s="3">
        <v>504</v>
      </c>
      <c r="AA109" s="3">
        <v>403</v>
      </c>
      <c r="AB109" s="3">
        <v>369</v>
      </c>
      <c r="AC109" s="3">
        <v>332</v>
      </c>
      <c r="AD109" s="3">
        <v>337</v>
      </c>
      <c r="AE109" s="3">
        <v>327</v>
      </c>
      <c r="AF109" s="3">
        <v>464</v>
      </c>
      <c r="AG109" s="3">
        <v>445</v>
      </c>
      <c r="AH109" s="3">
        <v>477</v>
      </c>
      <c r="AI109" s="3">
        <v>662</v>
      </c>
      <c r="AJ109" s="3">
        <v>278</v>
      </c>
      <c r="AK109" s="3">
        <v>438</v>
      </c>
      <c r="AL109" s="3">
        <v>320</v>
      </c>
      <c r="AM109" s="3">
        <v>314</v>
      </c>
      <c r="AN109" s="3">
        <v>364</v>
      </c>
      <c r="AO109" s="3">
        <v>341</v>
      </c>
      <c r="AP109" s="3">
        <v>798</v>
      </c>
      <c r="AQ109" s="3">
        <v>491</v>
      </c>
      <c r="AR109" s="3">
        <v>286</v>
      </c>
      <c r="AS109" s="3">
        <v>336</v>
      </c>
      <c r="AT109" s="3">
        <v>561</v>
      </c>
      <c r="AU109" s="3">
        <v>490</v>
      </c>
      <c r="AV109" s="3">
        <v>243</v>
      </c>
      <c r="AW109" s="3">
        <v>295</v>
      </c>
      <c r="AX109" s="3">
        <v>325</v>
      </c>
      <c r="AY109" s="3">
        <v>276</v>
      </c>
      <c r="AZ109" s="3">
        <v>529</v>
      </c>
      <c r="BA109" s="3">
        <v>308</v>
      </c>
      <c r="BB109" s="3">
        <v>543</v>
      </c>
      <c r="BC109" s="3">
        <v>297</v>
      </c>
      <c r="BD109" s="3">
        <v>345</v>
      </c>
      <c r="BE109" s="3">
        <v>535</v>
      </c>
      <c r="BF109" s="3">
        <v>351</v>
      </c>
      <c r="BG109" s="3">
        <v>770</v>
      </c>
      <c r="BH109" s="3">
        <v>232</v>
      </c>
      <c r="BI109" s="3">
        <v>536</v>
      </c>
      <c r="BJ109" s="3">
        <v>798</v>
      </c>
      <c r="BK109" s="3">
        <v>324</v>
      </c>
      <c r="BL109" s="3">
        <v>344</v>
      </c>
      <c r="BM109" s="3">
        <v>337</v>
      </c>
      <c r="BN109" s="3">
        <v>527</v>
      </c>
      <c r="BO109" s="3">
        <v>219</v>
      </c>
      <c r="BP109" s="3">
        <v>321</v>
      </c>
      <c r="BQ109" s="3">
        <v>513</v>
      </c>
      <c r="BR109" s="3">
        <v>635</v>
      </c>
      <c r="BS109" s="3">
        <v>694</v>
      </c>
      <c r="BT109" s="3">
        <v>613</v>
      </c>
      <c r="BU109" s="3">
        <v>513</v>
      </c>
      <c r="BV109" s="3">
        <v>589</v>
      </c>
      <c r="BW109" s="3">
        <v>343</v>
      </c>
      <c r="BX109" s="3">
        <v>287</v>
      </c>
      <c r="BY109" s="3">
        <v>456</v>
      </c>
      <c r="BZ109" s="3">
        <v>213</v>
      </c>
      <c r="CA109" s="3">
        <v>344</v>
      </c>
      <c r="CB109" s="3">
        <v>309</v>
      </c>
      <c r="CC109" s="3">
        <v>378</v>
      </c>
      <c r="CD109" s="3">
        <v>778</v>
      </c>
      <c r="CE109" s="3">
        <v>445</v>
      </c>
      <c r="CF109" s="3">
        <v>859</v>
      </c>
      <c r="CG109" s="3">
        <v>516</v>
      </c>
    </row>
    <row r="110" spans="1:85" x14ac:dyDescent="0.2">
      <c r="A110" s="5"/>
      <c r="B110" s="9">
        <v>444264</v>
      </c>
      <c r="C110" s="9">
        <v>218</v>
      </c>
      <c r="D110" s="9">
        <v>206163</v>
      </c>
      <c r="E110" s="1" t="str">
        <f>HYPERLINK("http://www.genome.ad.jp/dbget-bin/www_bget?compound+C00263","C00263")</f>
        <v>C00263</v>
      </c>
      <c r="F110" s="1" t="str">
        <f>HYPERLINK("http://pubchem.ncbi.nlm.nih.gov/summary/summary.cgi?cid=12647","12647")</f>
        <v>12647</v>
      </c>
      <c r="G110" s="5" t="s">
        <v>95</v>
      </c>
      <c r="H110" s="3">
        <v>143</v>
      </c>
      <c r="I110" s="3">
        <v>117</v>
      </c>
      <c r="J110" s="3">
        <v>122</v>
      </c>
      <c r="K110" s="3">
        <v>83</v>
      </c>
      <c r="L110" s="3">
        <v>132</v>
      </c>
      <c r="M110" s="3">
        <v>217</v>
      </c>
      <c r="N110" s="3">
        <v>83</v>
      </c>
      <c r="O110" s="3">
        <v>83</v>
      </c>
      <c r="P110" s="3">
        <v>102</v>
      </c>
      <c r="Q110" s="3">
        <v>161</v>
      </c>
      <c r="R110" s="3">
        <v>110</v>
      </c>
      <c r="S110" s="3">
        <v>158</v>
      </c>
      <c r="T110" s="3">
        <v>125</v>
      </c>
      <c r="U110" s="3">
        <v>114</v>
      </c>
      <c r="V110" s="3">
        <v>85</v>
      </c>
      <c r="W110" s="3">
        <v>128</v>
      </c>
      <c r="X110" s="3">
        <v>77</v>
      </c>
      <c r="Y110" s="3">
        <v>101</v>
      </c>
      <c r="Z110" s="3">
        <v>154</v>
      </c>
      <c r="AA110" s="3">
        <v>111</v>
      </c>
      <c r="AB110" s="3">
        <v>107</v>
      </c>
      <c r="AC110" s="3">
        <v>120</v>
      </c>
      <c r="AD110" s="3">
        <v>100</v>
      </c>
      <c r="AE110" s="3">
        <v>76</v>
      </c>
      <c r="AF110" s="3">
        <v>116</v>
      </c>
      <c r="AG110" s="3">
        <v>142</v>
      </c>
      <c r="AH110" s="3">
        <v>89</v>
      </c>
      <c r="AI110" s="3">
        <v>107</v>
      </c>
      <c r="AJ110" s="3">
        <v>111</v>
      </c>
      <c r="AK110" s="3">
        <v>214</v>
      </c>
      <c r="AL110" s="3">
        <v>154</v>
      </c>
      <c r="AM110" s="3">
        <v>72</v>
      </c>
      <c r="AN110" s="3">
        <v>104</v>
      </c>
      <c r="AO110" s="3">
        <v>96</v>
      </c>
      <c r="AP110" s="3">
        <v>127</v>
      </c>
      <c r="AQ110" s="3">
        <v>116</v>
      </c>
      <c r="AR110" s="3">
        <v>140</v>
      </c>
      <c r="AS110" s="3">
        <v>123</v>
      </c>
      <c r="AT110" s="3">
        <v>138</v>
      </c>
      <c r="AU110" s="3">
        <v>109</v>
      </c>
      <c r="AV110" s="3">
        <v>81</v>
      </c>
      <c r="AW110" s="3">
        <v>155</v>
      </c>
      <c r="AX110" s="3">
        <v>112</v>
      </c>
      <c r="AY110" s="3">
        <v>98</v>
      </c>
      <c r="AZ110" s="3">
        <v>80</v>
      </c>
      <c r="BA110" s="3">
        <v>89</v>
      </c>
      <c r="BB110" s="3">
        <v>128</v>
      </c>
      <c r="BC110" s="3">
        <v>86</v>
      </c>
      <c r="BD110" s="3">
        <v>139</v>
      </c>
      <c r="BE110" s="3">
        <v>208</v>
      </c>
      <c r="BF110" s="3">
        <v>100</v>
      </c>
      <c r="BG110" s="3">
        <v>183</v>
      </c>
      <c r="BH110" s="3">
        <v>134</v>
      </c>
      <c r="BI110" s="3">
        <v>106</v>
      </c>
      <c r="BJ110" s="3">
        <v>106</v>
      </c>
      <c r="BK110" s="3">
        <v>118</v>
      </c>
      <c r="BL110" s="3">
        <v>94</v>
      </c>
      <c r="BM110" s="3">
        <v>231</v>
      </c>
      <c r="BN110" s="3">
        <v>128</v>
      </c>
      <c r="BO110" s="3">
        <v>116</v>
      </c>
      <c r="BP110" s="3">
        <v>110</v>
      </c>
      <c r="BQ110" s="3">
        <v>165</v>
      </c>
      <c r="BR110" s="3">
        <v>133</v>
      </c>
      <c r="BS110" s="3">
        <v>211</v>
      </c>
      <c r="BT110" s="3">
        <v>199</v>
      </c>
      <c r="BU110" s="3">
        <v>218</v>
      </c>
      <c r="BV110" s="3">
        <v>125</v>
      </c>
      <c r="BW110" s="3">
        <v>122</v>
      </c>
      <c r="BX110" s="3">
        <v>329</v>
      </c>
      <c r="BY110" s="3">
        <v>140</v>
      </c>
      <c r="BZ110" s="3">
        <v>113</v>
      </c>
      <c r="CA110" s="3">
        <v>174</v>
      </c>
      <c r="CB110" s="3">
        <v>165</v>
      </c>
      <c r="CC110" s="3">
        <v>131</v>
      </c>
      <c r="CD110" s="3">
        <v>146</v>
      </c>
      <c r="CE110" s="3">
        <v>140</v>
      </c>
      <c r="CF110" s="3">
        <v>180</v>
      </c>
      <c r="CG110" s="3">
        <v>204</v>
      </c>
    </row>
    <row r="111" spans="1:85" x14ac:dyDescent="0.2">
      <c r="A111" s="5"/>
      <c r="B111" s="9">
        <v>663938</v>
      </c>
      <c r="C111" s="9">
        <v>154</v>
      </c>
      <c r="D111" s="9">
        <v>368048</v>
      </c>
      <c r="E111" s="1" t="str">
        <f>HYPERLINK("http://www.genome.ad.jp/dbget-bin/www_bget?compound+C00135","C00135")</f>
        <v>C00135</v>
      </c>
      <c r="F111" s="1" t="str">
        <f>HYPERLINK("http://pubchem.ncbi.nlm.nih.gov/summary/summary.cgi?cid=6274","6274")</f>
        <v>6274</v>
      </c>
      <c r="G111" s="5" t="s">
        <v>96</v>
      </c>
      <c r="H111" s="3">
        <v>19468</v>
      </c>
      <c r="I111" s="3">
        <v>9901</v>
      </c>
      <c r="J111" s="3">
        <v>2996</v>
      </c>
      <c r="K111" s="3">
        <v>2085</v>
      </c>
      <c r="L111" s="3">
        <v>10606</v>
      </c>
      <c r="M111" s="3">
        <v>6866</v>
      </c>
      <c r="N111" s="3">
        <v>3693</v>
      </c>
      <c r="O111" s="3">
        <v>6202</v>
      </c>
      <c r="P111" s="3">
        <v>2128</v>
      </c>
      <c r="Q111" s="3">
        <v>6572</v>
      </c>
      <c r="R111" s="3">
        <v>2499</v>
      </c>
      <c r="S111" s="3">
        <v>1395</v>
      </c>
      <c r="T111" s="3">
        <v>3721</v>
      </c>
      <c r="U111" s="3">
        <v>20952</v>
      </c>
      <c r="V111" s="3">
        <v>9796</v>
      </c>
      <c r="W111" s="3">
        <v>3315</v>
      </c>
      <c r="X111" s="3">
        <v>4223</v>
      </c>
      <c r="Y111" s="3">
        <v>7281</v>
      </c>
      <c r="Z111" s="3">
        <v>11171</v>
      </c>
      <c r="AA111" s="3">
        <v>5214</v>
      </c>
      <c r="AB111" s="3">
        <v>3008</v>
      </c>
      <c r="AC111" s="3">
        <v>3790</v>
      </c>
      <c r="AD111" s="3">
        <v>14365</v>
      </c>
      <c r="AE111" s="3">
        <v>13249</v>
      </c>
      <c r="AF111" s="3">
        <v>6705</v>
      </c>
      <c r="AG111" s="3">
        <v>5203</v>
      </c>
      <c r="AH111" s="3">
        <v>6640</v>
      </c>
      <c r="AI111" s="3">
        <v>2693</v>
      </c>
      <c r="AJ111" s="3">
        <v>5796</v>
      </c>
      <c r="AK111" s="3">
        <v>3184</v>
      </c>
      <c r="AL111" s="3">
        <v>4977</v>
      </c>
      <c r="AM111" s="3">
        <v>4537</v>
      </c>
      <c r="AN111" s="3">
        <v>3546</v>
      </c>
      <c r="AO111" s="3">
        <v>8370</v>
      </c>
      <c r="AP111" s="3">
        <v>7449</v>
      </c>
      <c r="AQ111" s="3">
        <v>5945</v>
      </c>
      <c r="AR111" s="3">
        <v>5030</v>
      </c>
      <c r="AS111" s="3">
        <v>11032</v>
      </c>
      <c r="AT111" s="3">
        <v>4007</v>
      </c>
      <c r="AU111" s="3">
        <v>5033</v>
      </c>
      <c r="AV111" s="3">
        <v>1927</v>
      </c>
      <c r="AW111" s="3">
        <v>7468</v>
      </c>
      <c r="AX111" s="3">
        <v>7998</v>
      </c>
      <c r="AY111" s="3">
        <v>2932</v>
      </c>
      <c r="AZ111" s="3">
        <v>5353</v>
      </c>
      <c r="BA111" s="3">
        <v>2908</v>
      </c>
      <c r="BB111" s="3">
        <v>5652</v>
      </c>
      <c r="BC111" s="3">
        <v>5653</v>
      </c>
      <c r="BD111" s="3">
        <v>1507</v>
      </c>
      <c r="BE111" s="3">
        <v>7330</v>
      </c>
      <c r="BF111" s="3">
        <v>1762</v>
      </c>
      <c r="BG111" s="3">
        <v>5280</v>
      </c>
      <c r="BH111" s="3">
        <v>2600</v>
      </c>
      <c r="BI111" s="3">
        <v>2647</v>
      </c>
      <c r="BJ111" s="3">
        <v>3631</v>
      </c>
      <c r="BK111" s="3">
        <v>4638</v>
      </c>
      <c r="BL111" s="3">
        <v>1535</v>
      </c>
      <c r="BM111" s="3">
        <v>9478</v>
      </c>
      <c r="BN111" s="3">
        <v>8999</v>
      </c>
      <c r="BO111" s="3">
        <v>1622</v>
      </c>
      <c r="BP111" s="3">
        <v>7545</v>
      </c>
      <c r="BQ111" s="3">
        <v>3674</v>
      </c>
      <c r="BR111" s="3">
        <v>4634</v>
      </c>
      <c r="BS111" s="3">
        <v>5054</v>
      </c>
      <c r="BT111" s="3">
        <v>7439</v>
      </c>
      <c r="BU111" s="3">
        <v>9378</v>
      </c>
      <c r="BV111" s="3">
        <v>4527</v>
      </c>
      <c r="BW111" s="3">
        <v>6681</v>
      </c>
      <c r="BX111" s="3">
        <v>3617</v>
      </c>
      <c r="BY111" s="3">
        <v>2815</v>
      </c>
      <c r="BZ111" s="3">
        <v>3875</v>
      </c>
      <c r="CA111" s="3">
        <v>5501</v>
      </c>
      <c r="CB111" s="3">
        <v>4959</v>
      </c>
      <c r="CC111" s="3">
        <v>3424</v>
      </c>
      <c r="CD111" s="3">
        <v>4865</v>
      </c>
      <c r="CE111" s="3">
        <v>6793</v>
      </c>
      <c r="CF111" s="3">
        <v>2505</v>
      </c>
      <c r="CG111" s="3">
        <v>3593</v>
      </c>
    </row>
    <row r="112" spans="1:85" x14ac:dyDescent="0.2">
      <c r="A112" s="5"/>
      <c r="B112" s="9">
        <v>955831</v>
      </c>
      <c r="C112" s="9">
        <v>324</v>
      </c>
      <c r="D112" s="9">
        <v>213307</v>
      </c>
      <c r="E112" s="1" t="str">
        <f>HYPERLINK("http://www.genome.ad.jp/dbget-bin/www_bget?compound+C00387","C00387")</f>
        <v>C00387</v>
      </c>
      <c r="F112" s="1" t="str">
        <f>HYPERLINK("http://pubchem.ncbi.nlm.nih.gov/summary/summary.cgi?cid=6802","6802")</f>
        <v>6802</v>
      </c>
      <c r="G112" s="5" t="s">
        <v>97</v>
      </c>
      <c r="H112" s="3">
        <v>5750</v>
      </c>
      <c r="I112" s="3">
        <v>5477</v>
      </c>
      <c r="J112" s="3">
        <v>5784</v>
      </c>
      <c r="K112" s="3">
        <v>5446</v>
      </c>
      <c r="L112" s="3">
        <v>10004</v>
      </c>
      <c r="M112" s="3">
        <v>11055</v>
      </c>
      <c r="N112" s="3">
        <v>2961</v>
      </c>
      <c r="O112" s="3">
        <v>3140</v>
      </c>
      <c r="P112" s="3">
        <v>4288</v>
      </c>
      <c r="Q112" s="3">
        <v>5852</v>
      </c>
      <c r="R112" s="3">
        <v>1464</v>
      </c>
      <c r="S112" s="3">
        <v>5917</v>
      </c>
      <c r="T112" s="3">
        <v>3165</v>
      </c>
      <c r="U112" s="3">
        <v>2330</v>
      </c>
      <c r="V112" s="3">
        <v>3079</v>
      </c>
      <c r="W112" s="3">
        <v>5327</v>
      </c>
      <c r="X112" s="3">
        <v>3514</v>
      </c>
      <c r="Y112" s="3">
        <v>5105</v>
      </c>
      <c r="Z112" s="3">
        <v>7611</v>
      </c>
      <c r="AA112" s="3">
        <v>3385</v>
      </c>
      <c r="AB112" s="3">
        <v>6017</v>
      </c>
      <c r="AC112" s="3">
        <v>1450</v>
      </c>
      <c r="AD112" s="3">
        <v>1247</v>
      </c>
      <c r="AE112" s="3">
        <v>705</v>
      </c>
      <c r="AF112" s="3">
        <v>1027</v>
      </c>
      <c r="AG112" s="3">
        <v>4319</v>
      </c>
      <c r="AH112" s="3">
        <v>5108</v>
      </c>
      <c r="AI112" s="3">
        <v>7155</v>
      </c>
      <c r="AJ112" s="3">
        <v>1114</v>
      </c>
      <c r="AK112" s="3">
        <v>1876</v>
      </c>
      <c r="AL112" s="3">
        <v>2887</v>
      </c>
      <c r="AM112" s="3">
        <v>1331</v>
      </c>
      <c r="AN112" s="3">
        <v>5775</v>
      </c>
      <c r="AO112" s="3">
        <v>1252</v>
      </c>
      <c r="AP112" s="3">
        <v>6133</v>
      </c>
      <c r="AQ112" s="3">
        <v>1242</v>
      </c>
      <c r="AR112" s="3">
        <v>3097</v>
      </c>
      <c r="AS112" s="3">
        <v>4038</v>
      </c>
      <c r="AT112" s="3">
        <v>3892</v>
      </c>
      <c r="AU112" s="3">
        <v>4888</v>
      </c>
      <c r="AV112" s="3">
        <v>1185</v>
      </c>
      <c r="AW112" s="3">
        <v>5736</v>
      </c>
      <c r="AX112" s="3">
        <v>4227</v>
      </c>
      <c r="AY112" s="3">
        <v>2299</v>
      </c>
      <c r="AZ112" s="3">
        <v>4567</v>
      </c>
      <c r="BA112" s="3">
        <v>2586</v>
      </c>
      <c r="BB112" s="3">
        <v>10079</v>
      </c>
      <c r="BC112" s="3">
        <v>973</v>
      </c>
      <c r="BD112" s="3">
        <v>1446</v>
      </c>
      <c r="BE112" s="3">
        <v>3813</v>
      </c>
      <c r="BF112" s="3">
        <v>1784</v>
      </c>
      <c r="BG112" s="3">
        <v>8226</v>
      </c>
      <c r="BH112" s="3">
        <v>3084</v>
      </c>
      <c r="BI112" s="3">
        <v>6617</v>
      </c>
      <c r="BJ112" s="3">
        <v>5384</v>
      </c>
      <c r="BK112" s="3">
        <v>6259</v>
      </c>
      <c r="BL112" s="3">
        <v>1987</v>
      </c>
      <c r="BM112" s="3">
        <v>5939</v>
      </c>
      <c r="BN112" s="3">
        <v>10625</v>
      </c>
      <c r="BO112" s="3">
        <v>2289</v>
      </c>
      <c r="BP112" s="3">
        <v>7395</v>
      </c>
      <c r="BQ112" s="3">
        <v>3754</v>
      </c>
      <c r="BR112" s="3">
        <v>3500</v>
      </c>
      <c r="BS112" s="3">
        <v>9094</v>
      </c>
      <c r="BT112" s="3">
        <v>6719</v>
      </c>
      <c r="BU112" s="3">
        <v>7426</v>
      </c>
      <c r="BV112" s="3">
        <v>5412</v>
      </c>
      <c r="BW112" s="3">
        <v>4990</v>
      </c>
      <c r="BX112" s="3">
        <v>269</v>
      </c>
      <c r="BY112" s="3">
        <v>2099</v>
      </c>
      <c r="BZ112" s="3">
        <v>2281</v>
      </c>
      <c r="CA112" s="3">
        <v>1019</v>
      </c>
      <c r="CB112" s="3">
        <v>3201</v>
      </c>
      <c r="CC112" s="3">
        <v>7686</v>
      </c>
      <c r="CD112" s="3">
        <v>6541</v>
      </c>
      <c r="CE112" s="3">
        <v>9996</v>
      </c>
      <c r="CF112" s="3">
        <v>1963</v>
      </c>
      <c r="CG112" s="3">
        <v>1570</v>
      </c>
    </row>
    <row r="113" spans="1:85" x14ac:dyDescent="0.2">
      <c r="A113" s="5"/>
      <c r="B113" s="9">
        <v>744267</v>
      </c>
      <c r="C113" s="9">
        <v>352</v>
      </c>
      <c r="D113" s="9">
        <v>352795</v>
      </c>
      <c r="E113" s="1" t="str">
        <f>HYPERLINK("http://www.genome.ad.jp/dbget-bin/www_bget?compound+C00242","C00242")</f>
        <v>C00242</v>
      </c>
      <c r="F113" s="1" t="str">
        <f>HYPERLINK("http://pubchem.ncbi.nlm.nih.gov/summary/summary.cgi?cid=764","764")</f>
        <v>764</v>
      </c>
      <c r="G113" s="5" t="s">
        <v>98</v>
      </c>
      <c r="H113" s="3">
        <v>7085</v>
      </c>
      <c r="I113" s="3">
        <v>6440</v>
      </c>
      <c r="J113" s="3">
        <v>2251</v>
      </c>
      <c r="K113" s="3">
        <v>2754</v>
      </c>
      <c r="L113" s="3">
        <v>8951</v>
      </c>
      <c r="M113" s="3">
        <v>2774</v>
      </c>
      <c r="N113" s="3">
        <v>1583</v>
      </c>
      <c r="O113" s="3">
        <v>2167</v>
      </c>
      <c r="P113" s="3">
        <v>1959</v>
      </c>
      <c r="Q113" s="3">
        <v>3708</v>
      </c>
      <c r="R113" s="3">
        <v>920</v>
      </c>
      <c r="S113" s="3">
        <v>1764</v>
      </c>
      <c r="T113" s="3">
        <v>1157</v>
      </c>
      <c r="U113" s="3">
        <v>4059</v>
      </c>
      <c r="V113" s="3">
        <v>3248</v>
      </c>
      <c r="W113" s="3">
        <v>1866</v>
      </c>
      <c r="X113" s="3">
        <v>2555</v>
      </c>
      <c r="Y113" s="3">
        <v>5326</v>
      </c>
      <c r="Z113" s="3">
        <v>6037</v>
      </c>
      <c r="AA113" s="3">
        <v>2615</v>
      </c>
      <c r="AB113" s="3">
        <v>3092</v>
      </c>
      <c r="AC113" s="3">
        <v>3561</v>
      </c>
      <c r="AD113" s="3">
        <v>4644</v>
      </c>
      <c r="AE113" s="3">
        <v>976</v>
      </c>
      <c r="AF113" s="3">
        <v>2636</v>
      </c>
      <c r="AG113" s="3">
        <v>5093</v>
      </c>
      <c r="AH113" s="3">
        <v>5858</v>
      </c>
      <c r="AI113" s="3">
        <v>6464</v>
      </c>
      <c r="AJ113" s="3">
        <v>3178</v>
      </c>
      <c r="AK113" s="3">
        <v>1516</v>
      </c>
      <c r="AL113" s="3">
        <v>1682</v>
      </c>
      <c r="AM113" s="3">
        <v>2009</v>
      </c>
      <c r="AN113" s="3">
        <v>3440</v>
      </c>
      <c r="AO113" s="3">
        <v>5413</v>
      </c>
      <c r="AP113" s="3">
        <v>8366</v>
      </c>
      <c r="AQ113" s="3">
        <v>1096</v>
      </c>
      <c r="AR113" s="3">
        <v>5033</v>
      </c>
      <c r="AS113" s="3">
        <v>4176</v>
      </c>
      <c r="AT113" s="3">
        <v>2428</v>
      </c>
      <c r="AU113" s="3">
        <v>7438</v>
      </c>
      <c r="AV113" s="3">
        <v>481</v>
      </c>
      <c r="AW113" s="3">
        <v>5000</v>
      </c>
      <c r="AX113" s="3">
        <v>1081</v>
      </c>
      <c r="AY113" s="3">
        <v>1204</v>
      </c>
      <c r="AZ113" s="3">
        <v>1571</v>
      </c>
      <c r="BA113" s="3">
        <v>1337</v>
      </c>
      <c r="BB113" s="3">
        <v>5173</v>
      </c>
      <c r="BC113" s="3">
        <v>124</v>
      </c>
      <c r="BD113" s="3">
        <v>2108</v>
      </c>
      <c r="BE113" s="3">
        <v>4260</v>
      </c>
      <c r="BF113" s="3">
        <v>827</v>
      </c>
      <c r="BG113" s="3">
        <v>8534</v>
      </c>
      <c r="BH113" s="3">
        <v>3602</v>
      </c>
      <c r="BI113" s="3">
        <v>1920</v>
      </c>
      <c r="BJ113" s="3">
        <v>1790</v>
      </c>
      <c r="BK113" s="3">
        <v>5390</v>
      </c>
      <c r="BL113" s="3">
        <v>888</v>
      </c>
      <c r="BM113" s="3">
        <v>7006</v>
      </c>
      <c r="BN113" s="3">
        <v>8552</v>
      </c>
      <c r="BO113" s="3">
        <v>1208</v>
      </c>
      <c r="BP113" s="3">
        <v>6465</v>
      </c>
      <c r="BQ113" s="3">
        <v>7449</v>
      </c>
      <c r="BR113" s="3">
        <v>6899</v>
      </c>
      <c r="BS113" s="3">
        <v>12756</v>
      </c>
      <c r="BT113" s="3">
        <v>5641</v>
      </c>
      <c r="BU113" s="3">
        <v>8537</v>
      </c>
      <c r="BV113" s="3">
        <v>5801</v>
      </c>
      <c r="BW113" s="3">
        <v>3045</v>
      </c>
      <c r="BX113" s="3">
        <v>162</v>
      </c>
      <c r="BY113" s="3">
        <v>1571</v>
      </c>
      <c r="BZ113" s="3">
        <v>2253</v>
      </c>
      <c r="CA113" s="3">
        <v>2707</v>
      </c>
      <c r="CB113" s="3">
        <v>2452</v>
      </c>
      <c r="CC113" s="3">
        <v>4586</v>
      </c>
      <c r="CD113" s="3">
        <v>3373</v>
      </c>
      <c r="CE113" s="3">
        <v>13560</v>
      </c>
      <c r="CF113" s="3">
        <v>2358</v>
      </c>
      <c r="CG113" s="3">
        <v>885</v>
      </c>
    </row>
    <row r="114" spans="1:85" x14ac:dyDescent="0.2">
      <c r="A114" s="5"/>
      <c r="B114" s="9">
        <v>229810</v>
      </c>
      <c r="C114" s="9">
        <v>177</v>
      </c>
      <c r="D114" s="9">
        <v>216047</v>
      </c>
      <c r="E114" s="1" t="str">
        <f>HYPERLINK("http://www.genome.ad.jp/dbget-bin/www_bget?compound+C00160","C00160")</f>
        <v>C00160</v>
      </c>
      <c r="F114" s="1" t="str">
        <f>HYPERLINK("http://pubchem.ncbi.nlm.nih.gov/summary/summary.cgi?cid=757","757")</f>
        <v>757</v>
      </c>
      <c r="G114" s="5" t="s">
        <v>99</v>
      </c>
      <c r="H114" s="3">
        <v>1423</v>
      </c>
      <c r="I114" s="3">
        <v>1254</v>
      </c>
      <c r="J114" s="3">
        <v>1473</v>
      </c>
      <c r="K114" s="3">
        <v>1735</v>
      </c>
      <c r="L114" s="3">
        <v>1435</v>
      </c>
      <c r="M114" s="3">
        <v>1597</v>
      </c>
      <c r="N114" s="3">
        <v>731</v>
      </c>
      <c r="O114" s="3">
        <v>843</v>
      </c>
      <c r="P114" s="3">
        <v>1051</v>
      </c>
      <c r="Q114" s="3">
        <v>1485</v>
      </c>
      <c r="R114" s="3">
        <v>1051</v>
      </c>
      <c r="S114" s="3">
        <v>1027</v>
      </c>
      <c r="T114" s="3">
        <v>1101</v>
      </c>
      <c r="U114" s="3">
        <v>1239</v>
      </c>
      <c r="V114" s="3">
        <v>1163</v>
      </c>
      <c r="W114" s="3">
        <v>1065</v>
      </c>
      <c r="X114" s="3">
        <v>894</v>
      </c>
      <c r="Y114" s="3">
        <v>1290</v>
      </c>
      <c r="Z114" s="3">
        <v>1199</v>
      </c>
      <c r="AA114" s="3">
        <v>1252</v>
      </c>
      <c r="AB114" s="3">
        <v>993</v>
      </c>
      <c r="AC114" s="3">
        <v>1221</v>
      </c>
      <c r="AD114" s="3">
        <v>1137</v>
      </c>
      <c r="AE114" s="3">
        <v>1094</v>
      </c>
      <c r="AF114" s="3">
        <v>963</v>
      </c>
      <c r="AG114" s="3">
        <v>957</v>
      </c>
      <c r="AH114" s="3">
        <v>1677</v>
      </c>
      <c r="AI114" s="3">
        <v>997</v>
      </c>
      <c r="AJ114" s="3">
        <v>801</v>
      </c>
      <c r="AK114" s="3">
        <v>1287</v>
      </c>
      <c r="AL114" s="3">
        <v>1116</v>
      </c>
      <c r="AM114" s="3">
        <v>936</v>
      </c>
      <c r="AN114" s="3">
        <v>1307</v>
      </c>
      <c r="AO114" s="3">
        <v>927</v>
      </c>
      <c r="AP114" s="3">
        <v>1565</v>
      </c>
      <c r="AQ114" s="3">
        <v>990</v>
      </c>
      <c r="AR114" s="3">
        <v>632</v>
      </c>
      <c r="AS114" s="3">
        <v>1233</v>
      </c>
      <c r="AT114" s="3">
        <v>1189</v>
      </c>
      <c r="AU114" s="3">
        <v>1034</v>
      </c>
      <c r="AV114" s="3">
        <v>653</v>
      </c>
      <c r="AW114" s="3">
        <v>1462</v>
      </c>
      <c r="AX114" s="3">
        <v>933</v>
      </c>
      <c r="AY114" s="3">
        <v>924</v>
      </c>
      <c r="AZ114" s="3">
        <v>1238</v>
      </c>
      <c r="BA114" s="3">
        <v>791</v>
      </c>
      <c r="BB114" s="3">
        <v>1407</v>
      </c>
      <c r="BC114" s="3">
        <v>1249</v>
      </c>
      <c r="BD114" s="3">
        <v>1418</v>
      </c>
      <c r="BE114" s="3">
        <v>1071</v>
      </c>
      <c r="BF114" s="3">
        <v>953</v>
      </c>
      <c r="BG114" s="3">
        <v>1492</v>
      </c>
      <c r="BH114" s="3">
        <v>1239</v>
      </c>
      <c r="BI114" s="3">
        <v>723</v>
      </c>
      <c r="BJ114" s="3">
        <v>1831</v>
      </c>
      <c r="BK114" s="3">
        <v>1186</v>
      </c>
      <c r="BL114" s="3">
        <v>914</v>
      </c>
      <c r="BM114" s="3">
        <v>873</v>
      </c>
      <c r="BN114" s="3">
        <v>430</v>
      </c>
      <c r="BO114" s="3">
        <v>981</v>
      </c>
      <c r="BP114" s="3">
        <v>1374</v>
      </c>
      <c r="BQ114" s="3">
        <v>1451</v>
      </c>
      <c r="BR114" s="3">
        <v>2532</v>
      </c>
      <c r="BS114" s="3">
        <v>2045</v>
      </c>
      <c r="BT114" s="3">
        <v>1007</v>
      </c>
      <c r="BU114" s="3">
        <v>2195</v>
      </c>
      <c r="BV114" s="3">
        <v>1055</v>
      </c>
      <c r="BW114" s="3">
        <v>1418</v>
      </c>
      <c r="BX114" s="3">
        <v>805</v>
      </c>
      <c r="BY114" s="3">
        <v>887</v>
      </c>
      <c r="BZ114" s="3">
        <v>1557</v>
      </c>
      <c r="CA114" s="3">
        <v>649</v>
      </c>
      <c r="CB114" s="3">
        <v>935</v>
      </c>
      <c r="CC114" s="3">
        <v>1880</v>
      </c>
      <c r="CD114" s="3">
        <v>1104</v>
      </c>
      <c r="CE114" s="3">
        <v>1284</v>
      </c>
      <c r="CF114" s="3">
        <v>2075</v>
      </c>
      <c r="CG114" s="3">
        <v>1031</v>
      </c>
    </row>
    <row r="115" spans="1:85" x14ac:dyDescent="0.2">
      <c r="A115" s="5"/>
      <c r="B115" s="9">
        <v>511031</v>
      </c>
      <c r="C115" s="9">
        <v>171</v>
      </c>
      <c r="D115" s="9">
        <v>368038</v>
      </c>
      <c r="E115" s="1" t="s">
        <v>229</v>
      </c>
      <c r="F115" s="9">
        <v>3946848</v>
      </c>
      <c r="G115" s="5" t="s">
        <v>203</v>
      </c>
      <c r="H115" s="3">
        <v>241</v>
      </c>
      <c r="I115" s="3">
        <v>248</v>
      </c>
      <c r="J115" s="3">
        <v>194</v>
      </c>
      <c r="K115" s="3">
        <v>134</v>
      </c>
      <c r="L115" s="3">
        <v>211</v>
      </c>
      <c r="M115" s="3">
        <v>260</v>
      </c>
      <c r="N115" s="3">
        <v>102</v>
      </c>
      <c r="O115" s="3">
        <v>95</v>
      </c>
      <c r="P115" s="3">
        <v>188</v>
      </c>
      <c r="Q115" s="3">
        <v>208</v>
      </c>
      <c r="R115" s="3">
        <v>136</v>
      </c>
      <c r="S115" s="3">
        <v>188</v>
      </c>
      <c r="T115" s="3">
        <v>128</v>
      </c>
      <c r="U115" s="3">
        <v>293</v>
      </c>
      <c r="V115" s="3">
        <v>161</v>
      </c>
      <c r="W115" s="3">
        <v>156</v>
      </c>
      <c r="X115" s="3">
        <v>147</v>
      </c>
      <c r="Y115" s="3">
        <v>168</v>
      </c>
      <c r="Z115" s="3">
        <v>279</v>
      </c>
      <c r="AA115" s="3">
        <v>108</v>
      </c>
      <c r="AB115" s="3">
        <v>170</v>
      </c>
      <c r="AC115" s="3">
        <v>179</v>
      </c>
      <c r="AD115" s="3">
        <v>133</v>
      </c>
      <c r="AE115" s="3">
        <v>169</v>
      </c>
      <c r="AF115" s="3">
        <v>92</v>
      </c>
      <c r="AG115" s="3">
        <v>191</v>
      </c>
      <c r="AH115" s="3">
        <v>201</v>
      </c>
      <c r="AI115" s="3">
        <v>161</v>
      </c>
      <c r="AJ115" s="3">
        <v>154</v>
      </c>
      <c r="AK115" s="3">
        <v>260</v>
      </c>
      <c r="AL115" s="3">
        <v>130</v>
      </c>
      <c r="AM115" s="3">
        <v>153</v>
      </c>
      <c r="AN115" s="3">
        <v>213</v>
      </c>
      <c r="AO115" s="3">
        <v>163</v>
      </c>
      <c r="AP115" s="3">
        <v>195</v>
      </c>
      <c r="AQ115" s="3">
        <v>195</v>
      </c>
      <c r="AR115" s="3">
        <v>152</v>
      </c>
      <c r="AS115" s="3">
        <v>243</v>
      </c>
      <c r="AT115" s="3">
        <v>160</v>
      </c>
      <c r="AU115" s="3">
        <v>141</v>
      </c>
      <c r="AV115" s="3">
        <v>130</v>
      </c>
      <c r="AW115" s="3">
        <v>285</v>
      </c>
      <c r="AX115" s="3">
        <v>282</v>
      </c>
      <c r="AY115" s="3">
        <v>250</v>
      </c>
      <c r="AZ115" s="3">
        <v>147</v>
      </c>
      <c r="BA115" s="3">
        <v>141</v>
      </c>
      <c r="BB115" s="3">
        <v>155</v>
      </c>
      <c r="BC115" s="3">
        <v>254</v>
      </c>
      <c r="BD115" s="3">
        <v>309</v>
      </c>
      <c r="BE115" s="3">
        <v>326</v>
      </c>
      <c r="BF115" s="3">
        <v>96</v>
      </c>
      <c r="BG115" s="3">
        <v>411</v>
      </c>
      <c r="BH115" s="3">
        <v>223</v>
      </c>
      <c r="BI115" s="3">
        <v>109</v>
      </c>
      <c r="BJ115" s="3">
        <v>286</v>
      </c>
      <c r="BK115" s="3">
        <v>253</v>
      </c>
      <c r="BL115" s="3">
        <v>104</v>
      </c>
      <c r="BM115" s="3">
        <v>87</v>
      </c>
      <c r="BN115" s="3">
        <v>312</v>
      </c>
      <c r="BO115" s="3">
        <v>129</v>
      </c>
      <c r="BP115" s="3">
        <v>250</v>
      </c>
      <c r="BQ115" s="3">
        <v>225</v>
      </c>
      <c r="BR115" s="3">
        <v>140</v>
      </c>
      <c r="BS115" s="3">
        <v>168</v>
      </c>
      <c r="BT115" s="3">
        <v>424</v>
      </c>
      <c r="BU115" s="3">
        <v>117</v>
      </c>
      <c r="BV115" s="3">
        <v>292</v>
      </c>
      <c r="BW115" s="3">
        <v>221</v>
      </c>
      <c r="BX115" s="3">
        <v>646</v>
      </c>
      <c r="BY115" s="3">
        <v>125</v>
      </c>
      <c r="BZ115" s="3">
        <v>257</v>
      </c>
      <c r="CA115" s="3">
        <v>121</v>
      </c>
      <c r="CB115" s="3">
        <v>286</v>
      </c>
      <c r="CC115" s="3">
        <v>198</v>
      </c>
      <c r="CD115" s="3">
        <v>225</v>
      </c>
      <c r="CE115" s="3">
        <v>386</v>
      </c>
      <c r="CF115" s="3">
        <v>196</v>
      </c>
      <c r="CG115" s="3">
        <v>191</v>
      </c>
    </row>
    <row r="116" spans="1:85" x14ac:dyDescent="0.2">
      <c r="A116" s="5"/>
      <c r="B116" s="9">
        <v>364262</v>
      </c>
      <c r="C116" s="9">
        <v>174</v>
      </c>
      <c r="D116" s="9">
        <v>227957</v>
      </c>
      <c r="E116" s="1" t="str">
        <f>HYPERLINK("http://www.genome.ad.jp/dbget-bin/www_bget?compound+C00037","C00037")</f>
        <v>C00037</v>
      </c>
      <c r="F116" s="1" t="str">
        <f>HYPERLINK("http://pubchem.ncbi.nlm.nih.gov/summary/summary.cgi?cid=750","750")</f>
        <v>750</v>
      </c>
      <c r="G116" s="5" t="s">
        <v>100</v>
      </c>
      <c r="H116" s="3">
        <v>426937</v>
      </c>
      <c r="I116" s="3">
        <v>569944</v>
      </c>
      <c r="J116" s="3">
        <v>352449</v>
      </c>
      <c r="K116" s="3">
        <v>253930</v>
      </c>
      <c r="L116" s="3">
        <v>525146</v>
      </c>
      <c r="M116" s="3">
        <v>726979</v>
      </c>
      <c r="N116" s="3">
        <v>137327</v>
      </c>
      <c r="O116" s="3">
        <v>128421</v>
      </c>
      <c r="P116" s="3">
        <v>232162</v>
      </c>
      <c r="Q116" s="3">
        <v>482579</v>
      </c>
      <c r="R116" s="3">
        <v>213344</v>
      </c>
      <c r="S116" s="3">
        <v>195499</v>
      </c>
      <c r="T116" s="3">
        <v>155093</v>
      </c>
      <c r="U116" s="3">
        <v>313380</v>
      </c>
      <c r="V116" s="3">
        <v>150365</v>
      </c>
      <c r="W116" s="3">
        <v>406712</v>
      </c>
      <c r="X116" s="3">
        <v>217340</v>
      </c>
      <c r="Y116" s="3">
        <v>445025</v>
      </c>
      <c r="Z116" s="3">
        <v>634172</v>
      </c>
      <c r="AA116" s="3">
        <v>258703</v>
      </c>
      <c r="AB116" s="3">
        <v>229635</v>
      </c>
      <c r="AC116" s="3">
        <v>191419</v>
      </c>
      <c r="AD116" s="3">
        <v>563163</v>
      </c>
      <c r="AE116" s="3">
        <v>209111</v>
      </c>
      <c r="AF116" s="3">
        <v>186888</v>
      </c>
      <c r="AG116" s="3">
        <v>321460</v>
      </c>
      <c r="AH116" s="3">
        <v>502993</v>
      </c>
      <c r="AI116" s="3">
        <v>354778</v>
      </c>
      <c r="AJ116" s="3">
        <v>180936</v>
      </c>
      <c r="AK116" s="3">
        <v>274312</v>
      </c>
      <c r="AL116" s="3">
        <v>254505</v>
      </c>
      <c r="AM116" s="3">
        <v>152058</v>
      </c>
      <c r="AN116" s="3">
        <v>289606</v>
      </c>
      <c r="AO116" s="3">
        <v>295069</v>
      </c>
      <c r="AP116" s="3">
        <v>736293</v>
      </c>
      <c r="AQ116" s="3">
        <v>217276</v>
      </c>
      <c r="AR116" s="3">
        <v>345103</v>
      </c>
      <c r="AS116" s="3">
        <v>295958</v>
      </c>
      <c r="AT116" s="3">
        <v>283456</v>
      </c>
      <c r="AU116" s="3">
        <v>220579</v>
      </c>
      <c r="AV116" s="3">
        <v>167652</v>
      </c>
      <c r="AW116" s="3">
        <v>468659</v>
      </c>
      <c r="AX116" s="3">
        <v>344349</v>
      </c>
      <c r="AY116" s="3">
        <v>167903</v>
      </c>
      <c r="AZ116" s="3">
        <v>234170</v>
      </c>
      <c r="BA116" s="3">
        <v>205098</v>
      </c>
      <c r="BB116" s="3">
        <v>369220</v>
      </c>
      <c r="BC116" s="3">
        <v>294251</v>
      </c>
      <c r="BD116" s="3">
        <v>553950</v>
      </c>
      <c r="BE116" s="3">
        <v>379795</v>
      </c>
      <c r="BF116" s="3">
        <v>67784</v>
      </c>
      <c r="BG116" s="3">
        <v>528677</v>
      </c>
      <c r="BH116" s="3">
        <v>310326</v>
      </c>
      <c r="BI116" s="3">
        <v>148575</v>
      </c>
      <c r="BJ116" s="3">
        <v>471585</v>
      </c>
      <c r="BK116" s="3">
        <v>436275</v>
      </c>
      <c r="BL116" s="3">
        <v>108791</v>
      </c>
      <c r="BM116" s="3">
        <v>790698</v>
      </c>
      <c r="BN116" s="3">
        <v>547159</v>
      </c>
      <c r="BO116" s="3">
        <v>157741</v>
      </c>
      <c r="BP116" s="3">
        <v>425285</v>
      </c>
      <c r="BQ116" s="3">
        <v>373808</v>
      </c>
      <c r="BR116" s="3">
        <v>644198</v>
      </c>
      <c r="BS116" s="3">
        <v>1057160</v>
      </c>
      <c r="BT116" s="3">
        <v>618618</v>
      </c>
      <c r="BU116" s="3">
        <v>527862</v>
      </c>
      <c r="BV116" s="3">
        <v>327884</v>
      </c>
      <c r="BW116" s="3">
        <v>504110</v>
      </c>
      <c r="BX116" s="3">
        <v>380173</v>
      </c>
      <c r="BY116" s="3">
        <v>235098</v>
      </c>
      <c r="BZ116" s="3">
        <v>481525</v>
      </c>
      <c r="CA116" s="3">
        <v>454472</v>
      </c>
      <c r="CB116" s="3">
        <v>262396</v>
      </c>
      <c r="CC116" s="3">
        <v>421100</v>
      </c>
      <c r="CD116" s="3">
        <v>401433</v>
      </c>
      <c r="CE116" s="3">
        <v>556708</v>
      </c>
      <c r="CF116" s="3">
        <v>420683</v>
      </c>
      <c r="CG116" s="3">
        <v>388806</v>
      </c>
    </row>
    <row r="117" spans="1:85" x14ac:dyDescent="0.2">
      <c r="A117" s="5"/>
      <c r="B117" s="9">
        <v>574994</v>
      </c>
      <c r="C117" s="9">
        <v>243</v>
      </c>
      <c r="D117" s="9">
        <v>212582</v>
      </c>
      <c r="E117" s="1" t="str">
        <f>HYPERLINK("http://www.genome.ad.jp/dbget-bin/www_bget?compound+C02979","C02979")</f>
        <v>C02979</v>
      </c>
      <c r="F117" s="1" t="str">
        <f>HYPERLINK("http://pubchem.ncbi.nlm.nih.gov/summary/summary.cgi?cid=2526","2526")</f>
        <v>2526</v>
      </c>
      <c r="G117" s="5" t="s">
        <v>101</v>
      </c>
      <c r="H117" s="3">
        <v>215</v>
      </c>
      <c r="I117" s="3">
        <v>303</v>
      </c>
      <c r="J117" s="3">
        <v>345</v>
      </c>
      <c r="K117" s="3">
        <v>316</v>
      </c>
      <c r="L117" s="3">
        <v>214</v>
      </c>
      <c r="M117" s="3">
        <v>313</v>
      </c>
      <c r="N117" s="3">
        <v>114</v>
      </c>
      <c r="O117" s="3">
        <v>112</v>
      </c>
      <c r="P117" s="3">
        <v>215</v>
      </c>
      <c r="Q117" s="3">
        <v>259</v>
      </c>
      <c r="R117" s="3">
        <v>162</v>
      </c>
      <c r="S117" s="3">
        <v>268</v>
      </c>
      <c r="T117" s="3">
        <v>217</v>
      </c>
      <c r="U117" s="3">
        <v>202</v>
      </c>
      <c r="V117" s="3">
        <v>160</v>
      </c>
      <c r="W117" s="3">
        <v>274</v>
      </c>
      <c r="X117" s="3">
        <v>181</v>
      </c>
      <c r="Y117" s="3">
        <v>249</v>
      </c>
      <c r="Z117" s="3">
        <v>292</v>
      </c>
      <c r="AA117" s="3">
        <v>177</v>
      </c>
      <c r="AB117" s="3">
        <v>148</v>
      </c>
      <c r="AC117" s="3">
        <v>147</v>
      </c>
      <c r="AD117" s="3">
        <v>144</v>
      </c>
      <c r="AE117" s="3">
        <v>162</v>
      </c>
      <c r="AF117" s="3">
        <v>146</v>
      </c>
      <c r="AG117" s="3">
        <v>163</v>
      </c>
      <c r="AH117" s="3">
        <v>269</v>
      </c>
      <c r="AI117" s="3">
        <v>145</v>
      </c>
      <c r="AJ117" s="3">
        <v>149</v>
      </c>
      <c r="AK117" s="3">
        <v>239</v>
      </c>
      <c r="AL117" s="3">
        <v>183</v>
      </c>
      <c r="AM117" s="3">
        <v>203</v>
      </c>
      <c r="AN117" s="3">
        <v>237</v>
      </c>
      <c r="AO117" s="3">
        <v>142</v>
      </c>
      <c r="AP117" s="3">
        <v>272</v>
      </c>
      <c r="AQ117" s="3">
        <v>156</v>
      </c>
      <c r="AR117" s="3">
        <v>185</v>
      </c>
      <c r="AS117" s="3">
        <v>169</v>
      </c>
      <c r="AT117" s="3">
        <v>182</v>
      </c>
      <c r="AU117" s="3">
        <v>136</v>
      </c>
      <c r="AV117" s="3">
        <v>185</v>
      </c>
      <c r="AW117" s="3">
        <v>288</v>
      </c>
      <c r="AX117" s="3">
        <v>158</v>
      </c>
      <c r="AY117" s="3">
        <v>212</v>
      </c>
      <c r="AZ117" s="3">
        <v>270</v>
      </c>
      <c r="BA117" s="3">
        <v>152</v>
      </c>
      <c r="BB117" s="3">
        <v>228</v>
      </c>
      <c r="BC117" s="3">
        <v>234</v>
      </c>
      <c r="BD117" s="3">
        <v>493</v>
      </c>
      <c r="BE117" s="3">
        <v>401</v>
      </c>
      <c r="BF117" s="3">
        <v>168</v>
      </c>
      <c r="BG117" s="3">
        <v>410</v>
      </c>
      <c r="BH117" s="3">
        <v>156</v>
      </c>
      <c r="BI117" s="3">
        <v>235</v>
      </c>
      <c r="BJ117" s="3">
        <v>276</v>
      </c>
      <c r="BK117" s="3">
        <v>696</v>
      </c>
      <c r="BL117" s="3">
        <v>137</v>
      </c>
      <c r="BM117" s="3">
        <v>217</v>
      </c>
      <c r="BN117" s="3">
        <v>279</v>
      </c>
      <c r="BO117" s="3">
        <v>201</v>
      </c>
      <c r="BP117" s="3">
        <v>277</v>
      </c>
      <c r="BQ117" s="3">
        <v>217</v>
      </c>
      <c r="BR117" s="3">
        <v>237</v>
      </c>
      <c r="BS117" s="3">
        <v>226</v>
      </c>
      <c r="BT117" s="3">
        <v>434</v>
      </c>
      <c r="BU117" s="3">
        <v>310</v>
      </c>
      <c r="BV117" s="3">
        <v>328</v>
      </c>
      <c r="BW117" s="3">
        <v>171</v>
      </c>
      <c r="BX117" s="3">
        <v>172</v>
      </c>
      <c r="BY117" s="3">
        <v>215</v>
      </c>
      <c r="BZ117" s="3">
        <v>213</v>
      </c>
      <c r="CA117" s="3">
        <v>149</v>
      </c>
      <c r="CB117" s="3">
        <v>237</v>
      </c>
      <c r="CC117" s="3">
        <v>312</v>
      </c>
      <c r="CD117" s="3">
        <v>270</v>
      </c>
      <c r="CE117" s="3">
        <v>237</v>
      </c>
      <c r="CF117" s="3">
        <v>325</v>
      </c>
      <c r="CG117" s="3">
        <v>265</v>
      </c>
    </row>
    <row r="118" spans="1:85" x14ac:dyDescent="0.2">
      <c r="A118" s="5"/>
      <c r="B118" s="9">
        <v>591357</v>
      </c>
      <c r="C118" s="9">
        <v>299</v>
      </c>
      <c r="D118" s="9">
        <v>199419</v>
      </c>
      <c r="E118" s="1" t="str">
        <f>HYPERLINK("http://www.genome.ad.jp/dbget-bin/www_bget?compound+C00093","C00093")</f>
        <v>C00093</v>
      </c>
      <c r="F118" s="1" t="str">
        <f>HYPERLINK("http://pubchem.ncbi.nlm.nih.gov/summary/summary.cgi?cid=754","754")</f>
        <v>754</v>
      </c>
      <c r="G118" s="5" t="s">
        <v>102</v>
      </c>
      <c r="H118" s="3">
        <v>4813</v>
      </c>
      <c r="I118" s="3">
        <v>4265</v>
      </c>
      <c r="J118" s="3">
        <v>13463</v>
      </c>
      <c r="K118" s="3">
        <v>9577</v>
      </c>
      <c r="L118" s="3">
        <v>3510</v>
      </c>
      <c r="M118" s="3">
        <v>12488</v>
      </c>
      <c r="N118" s="3">
        <v>3336</v>
      </c>
      <c r="O118" s="3">
        <v>2164</v>
      </c>
      <c r="P118" s="3">
        <v>4903</v>
      </c>
      <c r="Q118" s="3">
        <v>6229</v>
      </c>
      <c r="R118" s="3">
        <v>6528</v>
      </c>
      <c r="S118" s="3">
        <v>44512</v>
      </c>
      <c r="T118" s="3">
        <v>4738</v>
      </c>
      <c r="U118" s="3">
        <v>3481</v>
      </c>
      <c r="V118" s="3">
        <v>7595</v>
      </c>
      <c r="W118" s="3">
        <v>7290</v>
      </c>
      <c r="X118" s="3">
        <v>6042</v>
      </c>
      <c r="Y118" s="3">
        <v>2315</v>
      </c>
      <c r="Z118" s="3">
        <v>8972</v>
      </c>
      <c r="AA118" s="3">
        <v>3245</v>
      </c>
      <c r="AB118" s="3">
        <v>2820</v>
      </c>
      <c r="AC118" s="3">
        <v>4248</v>
      </c>
      <c r="AD118" s="3">
        <v>1477</v>
      </c>
      <c r="AE118" s="3">
        <v>1876</v>
      </c>
      <c r="AF118" s="3">
        <v>3150</v>
      </c>
      <c r="AG118" s="3">
        <v>2797</v>
      </c>
      <c r="AH118" s="3">
        <v>3282</v>
      </c>
      <c r="AI118" s="3">
        <v>3315</v>
      </c>
      <c r="AJ118" s="3">
        <v>2341</v>
      </c>
      <c r="AK118" s="3">
        <v>8713</v>
      </c>
      <c r="AL118" s="3">
        <v>3000</v>
      </c>
      <c r="AM118" s="3">
        <v>2528</v>
      </c>
      <c r="AN118" s="3">
        <v>7019</v>
      </c>
      <c r="AO118" s="3">
        <v>3171</v>
      </c>
      <c r="AP118" s="3">
        <v>7173</v>
      </c>
      <c r="AQ118" s="3">
        <v>2631</v>
      </c>
      <c r="AR118" s="3">
        <v>5344</v>
      </c>
      <c r="AS118" s="3">
        <v>5332</v>
      </c>
      <c r="AT118" s="3">
        <v>4143</v>
      </c>
      <c r="AU118" s="3">
        <v>3095</v>
      </c>
      <c r="AV118" s="3">
        <v>4197</v>
      </c>
      <c r="AW118" s="3">
        <v>5815</v>
      </c>
      <c r="AX118" s="3">
        <v>21575</v>
      </c>
      <c r="AY118" s="3">
        <v>1158</v>
      </c>
      <c r="AZ118" s="3">
        <v>7298</v>
      </c>
      <c r="BA118" s="3">
        <v>3344</v>
      </c>
      <c r="BB118" s="3">
        <v>13722</v>
      </c>
      <c r="BC118" s="3">
        <v>19729</v>
      </c>
      <c r="BD118" s="3">
        <v>15898</v>
      </c>
      <c r="BE118" s="3">
        <v>23402</v>
      </c>
      <c r="BF118" s="3">
        <v>2424</v>
      </c>
      <c r="BG118" s="3">
        <v>9942</v>
      </c>
      <c r="BH118" s="3">
        <v>2344</v>
      </c>
      <c r="BI118" s="3">
        <v>8279</v>
      </c>
      <c r="BJ118" s="3">
        <v>10764</v>
      </c>
      <c r="BK118" s="3">
        <v>8101</v>
      </c>
      <c r="BL118" s="3">
        <v>3178</v>
      </c>
      <c r="BM118" s="3">
        <v>25954</v>
      </c>
      <c r="BN118" s="3">
        <v>14902</v>
      </c>
      <c r="BO118" s="3">
        <v>6630</v>
      </c>
      <c r="BP118" s="3">
        <v>4938</v>
      </c>
      <c r="BQ118" s="3">
        <v>1495</v>
      </c>
      <c r="BR118" s="3">
        <v>1578</v>
      </c>
      <c r="BS118" s="3">
        <v>2196</v>
      </c>
      <c r="BT118" s="3">
        <v>34383</v>
      </c>
      <c r="BU118" s="3">
        <v>9348</v>
      </c>
      <c r="BV118" s="3">
        <v>10097</v>
      </c>
      <c r="BW118" s="3">
        <v>2530</v>
      </c>
      <c r="BX118" s="3">
        <v>2183</v>
      </c>
      <c r="BY118" s="3">
        <v>3103</v>
      </c>
      <c r="BZ118" s="3">
        <v>5198</v>
      </c>
      <c r="CA118" s="3">
        <v>2780</v>
      </c>
      <c r="CB118" s="3">
        <v>3939</v>
      </c>
      <c r="CC118" s="3">
        <v>13603</v>
      </c>
      <c r="CD118" s="3">
        <v>12806</v>
      </c>
      <c r="CE118" s="3">
        <v>3989</v>
      </c>
      <c r="CF118" s="3">
        <v>8438</v>
      </c>
      <c r="CG118" s="3">
        <v>10085</v>
      </c>
    </row>
    <row r="119" spans="1:85" x14ac:dyDescent="0.2">
      <c r="A119" s="5"/>
      <c r="B119" s="9">
        <v>801542</v>
      </c>
      <c r="C119" s="9">
        <v>204</v>
      </c>
      <c r="D119" s="9">
        <v>219508</v>
      </c>
      <c r="E119" s="1" t="str">
        <f>HYPERLINK("http://www.genome.ad.jp/dbget-bin/www_bget?compound+C05401","C05401")</f>
        <v>C05401</v>
      </c>
      <c r="F119" s="1" t="str">
        <f>HYPERLINK("http://pubchem.ncbi.nlm.nih.gov/summary/summary.cgi?cid=656504","656504")</f>
        <v>656504</v>
      </c>
      <c r="G119" s="5" t="s">
        <v>103</v>
      </c>
      <c r="H119" s="3">
        <v>281</v>
      </c>
      <c r="I119" s="3">
        <v>254</v>
      </c>
      <c r="J119" s="3">
        <v>146</v>
      </c>
      <c r="K119" s="3">
        <v>238</v>
      </c>
      <c r="L119" s="3">
        <v>382</v>
      </c>
      <c r="M119" s="3">
        <v>251</v>
      </c>
      <c r="N119" s="3">
        <v>151</v>
      </c>
      <c r="O119" s="3">
        <v>178</v>
      </c>
      <c r="P119" s="3">
        <v>105</v>
      </c>
      <c r="Q119" s="3">
        <v>221</v>
      </c>
      <c r="R119" s="3">
        <v>113</v>
      </c>
      <c r="S119" s="3">
        <v>393</v>
      </c>
      <c r="T119" s="3">
        <v>161</v>
      </c>
      <c r="U119" s="3">
        <v>188</v>
      </c>
      <c r="V119" s="3">
        <v>240</v>
      </c>
      <c r="W119" s="3">
        <v>164</v>
      </c>
      <c r="X119" s="3">
        <v>178</v>
      </c>
      <c r="Y119" s="3">
        <v>256</v>
      </c>
      <c r="Z119" s="3">
        <v>328</v>
      </c>
      <c r="AA119" s="3">
        <v>185</v>
      </c>
      <c r="AB119" s="3">
        <v>295</v>
      </c>
      <c r="AC119" s="3">
        <v>146</v>
      </c>
      <c r="AD119" s="3">
        <v>2778</v>
      </c>
      <c r="AE119" s="3">
        <v>1018</v>
      </c>
      <c r="AF119" s="3">
        <v>222</v>
      </c>
      <c r="AG119" s="3">
        <v>1323</v>
      </c>
      <c r="AH119" s="3">
        <v>164</v>
      </c>
      <c r="AI119" s="3">
        <v>280</v>
      </c>
      <c r="AJ119" s="3">
        <v>165</v>
      </c>
      <c r="AK119" s="3">
        <v>194</v>
      </c>
      <c r="AL119" s="3">
        <v>151</v>
      </c>
      <c r="AM119" s="3">
        <v>276</v>
      </c>
      <c r="AN119" s="3">
        <v>175</v>
      </c>
      <c r="AO119" s="3">
        <v>281</v>
      </c>
      <c r="AP119" s="3">
        <v>1537</v>
      </c>
      <c r="AQ119" s="3">
        <v>380</v>
      </c>
      <c r="AR119" s="3">
        <v>367</v>
      </c>
      <c r="AS119" s="3">
        <v>159</v>
      </c>
      <c r="AT119" s="3">
        <v>151</v>
      </c>
      <c r="AU119" s="3">
        <v>233</v>
      </c>
      <c r="AV119" s="3">
        <v>94</v>
      </c>
      <c r="AW119" s="3">
        <v>281</v>
      </c>
      <c r="AX119" s="3">
        <v>1550</v>
      </c>
      <c r="AY119" s="3">
        <v>675</v>
      </c>
      <c r="AZ119" s="3">
        <v>439</v>
      </c>
      <c r="BA119" s="3">
        <v>243</v>
      </c>
      <c r="BB119" s="3">
        <v>490</v>
      </c>
      <c r="BC119" s="3">
        <v>250</v>
      </c>
      <c r="BD119" s="3">
        <v>372</v>
      </c>
      <c r="BE119" s="3">
        <v>223</v>
      </c>
      <c r="BF119" s="3">
        <v>79</v>
      </c>
      <c r="BG119" s="3">
        <v>335</v>
      </c>
      <c r="BH119" s="3">
        <v>276</v>
      </c>
      <c r="BI119" s="3">
        <v>158</v>
      </c>
      <c r="BJ119" s="3">
        <v>174</v>
      </c>
      <c r="BK119" s="3">
        <v>500</v>
      </c>
      <c r="BL119" s="3">
        <v>126</v>
      </c>
      <c r="BM119" s="3">
        <v>317</v>
      </c>
      <c r="BN119" s="3">
        <v>887</v>
      </c>
      <c r="BO119" s="3">
        <v>196</v>
      </c>
      <c r="BP119" s="3">
        <v>223</v>
      </c>
      <c r="BQ119" s="3">
        <v>7732</v>
      </c>
      <c r="BR119" s="3">
        <v>15339</v>
      </c>
      <c r="BS119" s="3">
        <v>451</v>
      </c>
      <c r="BT119" s="3">
        <v>442</v>
      </c>
      <c r="BU119" s="3">
        <v>860</v>
      </c>
      <c r="BV119" s="3">
        <v>1790</v>
      </c>
      <c r="BW119" s="3">
        <v>575</v>
      </c>
      <c r="BX119" s="3">
        <v>1242</v>
      </c>
      <c r="BY119" s="3">
        <v>276</v>
      </c>
      <c r="BZ119" s="3">
        <v>302</v>
      </c>
      <c r="CA119" s="3">
        <v>319</v>
      </c>
      <c r="CB119" s="3">
        <v>353</v>
      </c>
      <c r="CC119" s="3">
        <v>950</v>
      </c>
      <c r="CD119" s="3">
        <v>423</v>
      </c>
      <c r="CE119" s="3">
        <v>827</v>
      </c>
      <c r="CF119" s="3">
        <v>558</v>
      </c>
      <c r="CG119" s="3">
        <v>404</v>
      </c>
    </row>
    <row r="120" spans="1:85" x14ac:dyDescent="0.2">
      <c r="A120" s="5"/>
      <c r="B120" s="9">
        <v>343749</v>
      </c>
      <c r="C120" s="9">
        <v>205</v>
      </c>
      <c r="D120" s="9">
        <v>207507</v>
      </c>
      <c r="E120" s="1" t="str">
        <f>HYPERLINK("http://www.genome.ad.jp/dbget-bin/www_bget?compound+C00116","C00116")</f>
        <v>C00116</v>
      </c>
      <c r="F120" s="1" t="str">
        <f>HYPERLINK("http://pubchem.ncbi.nlm.nih.gov/summary/summary.cgi?cid=753","753")</f>
        <v>753</v>
      </c>
      <c r="G120" s="5" t="s">
        <v>104</v>
      </c>
      <c r="H120" s="3">
        <v>23235</v>
      </c>
      <c r="I120" s="3">
        <v>38067</v>
      </c>
      <c r="J120" s="3">
        <v>18753</v>
      </c>
      <c r="K120" s="3">
        <v>19734</v>
      </c>
      <c r="L120" s="3">
        <v>25250</v>
      </c>
      <c r="M120" s="3">
        <v>31487</v>
      </c>
      <c r="N120" s="3">
        <v>8067</v>
      </c>
      <c r="O120" s="3">
        <v>9308</v>
      </c>
      <c r="P120" s="3">
        <v>11748</v>
      </c>
      <c r="Q120" s="3">
        <v>12967</v>
      </c>
      <c r="R120" s="3">
        <v>10816</v>
      </c>
      <c r="S120" s="3">
        <v>14775</v>
      </c>
      <c r="T120" s="3">
        <v>13946</v>
      </c>
      <c r="U120" s="3">
        <v>16686</v>
      </c>
      <c r="V120" s="3">
        <v>19022</v>
      </c>
      <c r="W120" s="3">
        <v>19687</v>
      </c>
      <c r="X120" s="3">
        <v>21939</v>
      </c>
      <c r="Y120" s="3">
        <v>16039</v>
      </c>
      <c r="Z120" s="3">
        <v>33763</v>
      </c>
      <c r="AA120" s="3">
        <v>16714</v>
      </c>
      <c r="AB120" s="3">
        <v>16528</v>
      </c>
      <c r="AC120" s="3">
        <v>23910</v>
      </c>
      <c r="AD120" s="3">
        <v>43660</v>
      </c>
      <c r="AE120" s="3">
        <v>17365</v>
      </c>
      <c r="AF120" s="3">
        <v>13178</v>
      </c>
      <c r="AG120" s="3">
        <v>47728</v>
      </c>
      <c r="AH120" s="3">
        <v>22962</v>
      </c>
      <c r="AI120" s="3">
        <v>34391</v>
      </c>
      <c r="AJ120" s="3">
        <v>12792</v>
      </c>
      <c r="AK120" s="3">
        <v>31089</v>
      </c>
      <c r="AL120" s="3">
        <v>12648</v>
      </c>
      <c r="AM120" s="3">
        <v>13284</v>
      </c>
      <c r="AN120" s="3">
        <v>22728</v>
      </c>
      <c r="AO120" s="3">
        <v>17442</v>
      </c>
      <c r="AP120" s="3">
        <v>63333</v>
      </c>
      <c r="AQ120" s="3">
        <v>8637</v>
      </c>
      <c r="AR120" s="3">
        <v>26096</v>
      </c>
      <c r="AS120" s="3">
        <v>12846</v>
      </c>
      <c r="AT120" s="3">
        <v>15712</v>
      </c>
      <c r="AU120" s="3">
        <v>27991</v>
      </c>
      <c r="AV120" s="3">
        <v>10245</v>
      </c>
      <c r="AW120" s="3">
        <v>26614</v>
      </c>
      <c r="AX120" s="3">
        <v>38276</v>
      </c>
      <c r="AY120" s="3">
        <v>13121</v>
      </c>
      <c r="AZ120" s="3">
        <v>21301</v>
      </c>
      <c r="BA120" s="3">
        <v>11380</v>
      </c>
      <c r="BB120" s="3">
        <v>23650</v>
      </c>
      <c r="BC120" s="3">
        <v>22556</v>
      </c>
      <c r="BD120" s="3">
        <v>33354</v>
      </c>
      <c r="BE120" s="3">
        <v>20554</v>
      </c>
      <c r="BF120" s="3">
        <v>7370</v>
      </c>
      <c r="BG120" s="3">
        <v>54812</v>
      </c>
      <c r="BH120" s="3">
        <v>21440</v>
      </c>
      <c r="BI120" s="3">
        <v>14366</v>
      </c>
      <c r="BJ120" s="3">
        <v>20234</v>
      </c>
      <c r="BK120" s="3">
        <v>44116</v>
      </c>
      <c r="BL120" s="3">
        <v>7281</v>
      </c>
      <c r="BM120" s="3">
        <v>44217</v>
      </c>
      <c r="BN120" s="3">
        <v>38323</v>
      </c>
      <c r="BO120" s="3">
        <v>12159</v>
      </c>
      <c r="BP120" s="3">
        <v>26542</v>
      </c>
      <c r="BQ120" s="3">
        <v>58918</v>
      </c>
      <c r="BR120" s="3">
        <v>85560</v>
      </c>
      <c r="BS120" s="3">
        <v>52644</v>
      </c>
      <c r="BT120" s="3">
        <v>31648</v>
      </c>
      <c r="BU120" s="3">
        <v>35307</v>
      </c>
      <c r="BV120" s="3">
        <v>39681</v>
      </c>
      <c r="BW120" s="3">
        <v>36982</v>
      </c>
      <c r="BX120" s="3">
        <v>43141</v>
      </c>
      <c r="BY120" s="3">
        <v>19349</v>
      </c>
      <c r="BZ120" s="3">
        <v>25573</v>
      </c>
      <c r="CA120" s="3">
        <v>23511</v>
      </c>
      <c r="CB120" s="3">
        <v>19604</v>
      </c>
      <c r="CC120" s="3">
        <v>35155</v>
      </c>
      <c r="CD120" s="3">
        <v>44163</v>
      </c>
      <c r="CE120" s="3">
        <v>44589</v>
      </c>
      <c r="CF120" s="3">
        <v>28524</v>
      </c>
      <c r="CG120" s="3">
        <v>9737</v>
      </c>
    </row>
    <row r="121" spans="1:85" x14ac:dyDescent="0.2">
      <c r="A121" s="5"/>
      <c r="B121" s="9">
        <v>377001</v>
      </c>
      <c r="C121" s="9">
        <v>189</v>
      </c>
      <c r="D121" s="9">
        <v>199174</v>
      </c>
      <c r="E121" s="1" t="str">
        <f>HYPERLINK("http://www.genome.ad.jp/dbget-bin/www_bget?compound+C00258","C00258")</f>
        <v>C00258</v>
      </c>
      <c r="F121" s="1" t="str">
        <f>HYPERLINK("http://pubchem.ncbi.nlm.nih.gov/summary/summary.cgi?cid=439194","439194")</f>
        <v>439194</v>
      </c>
      <c r="G121" s="5" t="s">
        <v>105</v>
      </c>
      <c r="H121" s="3">
        <v>6536</v>
      </c>
      <c r="I121" s="3">
        <v>6512</v>
      </c>
      <c r="J121" s="3">
        <v>2798</v>
      </c>
      <c r="K121" s="3">
        <v>5957</v>
      </c>
      <c r="L121" s="3">
        <v>2922</v>
      </c>
      <c r="M121" s="3">
        <v>8317</v>
      </c>
      <c r="N121" s="3">
        <v>1297</v>
      </c>
      <c r="O121" s="3">
        <v>1971</v>
      </c>
      <c r="P121" s="3">
        <v>2631</v>
      </c>
      <c r="Q121" s="3">
        <v>3721</v>
      </c>
      <c r="R121" s="3">
        <v>1605</v>
      </c>
      <c r="S121" s="3">
        <v>6108</v>
      </c>
      <c r="T121" s="3">
        <v>3412</v>
      </c>
      <c r="U121" s="3">
        <v>4060</v>
      </c>
      <c r="V121" s="3">
        <v>2324</v>
      </c>
      <c r="W121" s="3">
        <v>6226</v>
      </c>
      <c r="X121" s="3">
        <v>2635</v>
      </c>
      <c r="Y121" s="3">
        <v>4522</v>
      </c>
      <c r="Z121" s="3">
        <v>6736</v>
      </c>
      <c r="AA121" s="3">
        <v>2584</v>
      </c>
      <c r="AB121" s="3">
        <v>4134</v>
      </c>
      <c r="AC121" s="3">
        <v>5308</v>
      </c>
      <c r="AD121" s="3">
        <v>9726</v>
      </c>
      <c r="AE121" s="3">
        <v>4659</v>
      </c>
      <c r="AF121" s="3">
        <v>2890</v>
      </c>
      <c r="AG121" s="3">
        <v>4095</v>
      </c>
      <c r="AH121" s="3">
        <v>6781</v>
      </c>
      <c r="AI121" s="3">
        <v>4520</v>
      </c>
      <c r="AJ121" s="3">
        <v>5815</v>
      </c>
      <c r="AK121" s="3">
        <v>5342</v>
      </c>
      <c r="AL121" s="3">
        <v>2974</v>
      </c>
      <c r="AM121" s="3">
        <v>2478</v>
      </c>
      <c r="AN121" s="3">
        <v>6207</v>
      </c>
      <c r="AO121" s="3">
        <v>3456</v>
      </c>
      <c r="AP121" s="3">
        <v>7059</v>
      </c>
      <c r="AQ121" s="3">
        <v>2636</v>
      </c>
      <c r="AR121" s="3">
        <v>2883</v>
      </c>
      <c r="AS121" s="3">
        <v>3512</v>
      </c>
      <c r="AT121" s="3">
        <v>4928</v>
      </c>
      <c r="AU121" s="3">
        <v>5500</v>
      </c>
      <c r="AV121" s="3">
        <v>1716</v>
      </c>
      <c r="AW121" s="3">
        <v>12754</v>
      </c>
      <c r="AX121" s="3">
        <v>2349</v>
      </c>
      <c r="AY121" s="3">
        <v>2717</v>
      </c>
      <c r="AZ121" s="3">
        <v>6709</v>
      </c>
      <c r="BA121" s="3">
        <v>3439</v>
      </c>
      <c r="BB121" s="3">
        <v>11110</v>
      </c>
      <c r="BC121" s="3">
        <v>2959</v>
      </c>
      <c r="BD121" s="3">
        <v>9412</v>
      </c>
      <c r="BE121" s="3">
        <v>3629</v>
      </c>
      <c r="BF121" s="3">
        <v>936</v>
      </c>
      <c r="BG121" s="3">
        <v>8853</v>
      </c>
      <c r="BH121" s="3">
        <v>4429</v>
      </c>
      <c r="BI121" s="3">
        <v>3365</v>
      </c>
      <c r="BJ121" s="3">
        <v>16558</v>
      </c>
      <c r="BK121" s="3">
        <v>7099</v>
      </c>
      <c r="BL121" s="3">
        <v>1855</v>
      </c>
      <c r="BM121" s="3">
        <v>4976</v>
      </c>
      <c r="BN121" s="3">
        <v>4614</v>
      </c>
      <c r="BO121" s="3">
        <v>2710</v>
      </c>
      <c r="BP121" s="3">
        <v>9797</v>
      </c>
      <c r="BQ121" s="3">
        <v>6774</v>
      </c>
      <c r="BR121" s="3">
        <v>13048</v>
      </c>
      <c r="BS121" s="3">
        <v>5190</v>
      </c>
      <c r="BT121" s="3">
        <v>8690</v>
      </c>
      <c r="BU121" s="3">
        <v>11928</v>
      </c>
      <c r="BV121" s="3">
        <v>5332</v>
      </c>
      <c r="BW121" s="3">
        <v>5868</v>
      </c>
      <c r="BX121" s="3">
        <v>3816</v>
      </c>
      <c r="BY121" s="3">
        <v>3631</v>
      </c>
      <c r="BZ121" s="3">
        <v>17712</v>
      </c>
      <c r="CA121" s="3">
        <v>5052</v>
      </c>
      <c r="CB121" s="3">
        <v>5821</v>
      </c>
      <c r="CC121" s="3">
        <v>13003</v>
      </c>
      <c r="CD121" s="3">
        <v>10382</v>
      </c>
      <c r="CE121" s="3">
        <v>9686</v>
      </c>
      <c r="CF121" s="3">
        <v>21719</v>
      </c>
      <c r="CG121" s="3">
        <v>4236</v>
      </c>
    </row>
    <row r="122" spans="1:85" x14ac:dyDescent="0.2">
      <c r="A122" s="5"/>
      <c r="B122" s="9">
        <v>599904</v>
      </c>
      <c r="C122" s="9">
        <v>156</v>
      </c>
      <c r="D122" s="9">
        <v>324855</v>
      </c>
      <c r="E122" s="1" t="str">
        <f>HYPERLINK("http://www.genome.ad.jp/dbget-bin/www_bget?compound+C00064","C00064")</f>
        <v>C00064</v>
      </c>
      <c r="F122" s="1" t="str">
        <f>HYPERLINK("http://pubchem.ncbi.nlm.nih.gov/summary/summary.cgi?cid=5961","5961")</f>
        <v>5961</v>
      </c>
      <c r="G122" s="5" t="s">
        <v>106</v>
      </c>
      <c r="H122" s="3">
        <v>24331</v>
      </c>
      <c r="I122" s="3">
        <v>11951</v>
      </c>
      <c r="J122" s="3">
        <v>8483</v>
      </c>
      <c r="K122" s="3">
        <v>6722</v>
      </c>
      <c r="L122" s="3">
        <v>20426</v>
      </c>
      <c r="M122" s="3">
        <v>13035</v>
      </c>
      <c r="N122" s="3">
        <v>6686</v>
      </c>
      <c r="O122" s="3">
        <v>6919</v>
      </c>
      <c r="P122" s="3">
        <v>8246</v>
      </c>
      <c r="Q122" s="3">
        <v>13209</v>
      </c>
      <c r="R122" s="3">
        <v>9807</v>
      </c>
      <c r="S122" s="3">
        <v>8884</v>
      </c>
      <c r="T122" s="3">
        <v>8222</v>
      </c>
      <c r="U122" s="3">
        <v>81300</v>
      </c>
      <c r="V122" s="3">
        <v>6808</v>
      </c>
      <c r="W122" s="3">
        <v>10014</v>
      </c>
      <c r="X122" s="3">
        <v>6576</v>
      </c>
      <c r="Y122" s="3">
        <v>15263</v>
      </c>
      <c r="Z122" s="3">
        <v>17200</v>
      </c>
      <c r="AA122" s="3">
        <v>8278</v>
      </c>
      <c r="AB122" s="3">
        <v>9593</v>
      </c>
      <c r="AC122" s="3">
        <v>6476</v>
      </c>
      <c r="AD122" s="3">
        <v>11896</v>
      </c>
      <c r="AE122" s="3">
        <v>18089</v>
      </c>
      <c r="AF122" s="3">
        <v>9418</v>
      </c>
      <c r="AG122" s="3">
        <v>11023</v>
      </c>
      <c r="AH122" s="3">
        <v>11603</v>
      </c>
      <c r="AI122" s="3">
        <v>7161</v>
      </c>
      <c r="AJ122" s="3">
        <v>8179</v>
      </c>
      <c r="AK122" s="3">
        <v>24772</v>
      </c>
      <c r="AL122" s="3">
        <v>15106</v>
      </c>
      <c r="AM122" s="3">
        <v>8382</v>
      </c>
      <c r="AN122" s="3">
        <v>9604</v>
      </c>
      <c r="AO122" s="3">
        <v>8337</v>
      </c>
      <c r="AP122" s="3">
        <v>12909</v>
      </c>
      <c r="AQ122" s="3">
        <v>10704</v>
      </c>
      <c r="AR122" s="3">
        <v>9775</v>
      </c>
      <c r="AS122" s="3">
        <v>18409</v>
      </c>
      <c r="AT122" s="3">
        <v>8804</v>
      </c>
      <c r="AU122" s="3">
        <v>5990</v>
      </c>
      <c r="AV122" s="3">
        <v>6157</v>
      </c>
      <c r="AW122" s="3">
        <v>23202</v>
      </c>
      <c r="AX122" s="3">
        <v>15427</v>
      </c>
      <c r="AY122" s="3">
        <v>5176</v>
      </c>
      <c r="AZ122" s="3">
        <v>6334</v>
      </c>
      <c r="BA122" s="3">
        <v>7792</v>
      </c>
      <c r="BB122" s="3">
        <v>21263</v>
      </c>
      <c r="BC122" s="3">
        <v>10970</v>
      </c>
      <c r="BD122" s="3">
        <v>9906</v>
      </c>
      <c r="BE122" s="3">
        <v>20233</v>
      </c>
      <c r="BF122" s="3">
        <v>3308</v>
      </c>
      <c r="BG122" s="3">
        <v>14302</v>
      </c>
      <c r="BH122" s="3">
        <v>12073</v>
      </c>
      <c r="BI122" s="3">
        <v>4694</v>
      </c>
      <c r="BJ122" s="3">
        <v>15671</v>
      </c>
      <c r="BK122" s="3">
        <v>10077</v>
      </c>
      <c r="BL122" s="3">
        <v>7451</v>
      </c>
      <c r="BM122" s="3">
        <v>14656</v>
      </c>
      <c r="BN122" s="3">
        <v>20567</v>
      </c>
      <c r="BO122" s="3">
        <v>8873</v>
      </c>
      <c r="BP122" s="3">
        <v>14986</v>
      </c>
      <c r="BQ122" s="3">
        <v>8761</v>
      </c>
      <c r="BR122" s="3">
        <v>14185</v>
      </c>
      <c r="BS122" s="3">
        <v>21588</v>
      </c>
      <c r="BT122" s="3">
        <v>11651</v>
      </c>
      <c r="BU122" s="3">
        <v>14431</v>
      </c>
      <c r="BV122" s="3">
        <v>12036</v>
      </c>
      <c r="BW122" s="3">
        <v>15049</v>
      </c>
      <c r="BX122" s="3">
        <v>13589</v>
      </c>
      <c r="BY122" s="3">
        <v>11452</v>
      </c>
      <c r="BZ122" s="3">
        <v>14764</v>
      </c>
      <c r="CA122" s="3">
        <v>16402</v>
      </c>
      <c r="CB122" s="3">
        <v>11549</v>
      </c>
      <c r="CC122" s="3">
        <v>9812</v>
      </c>
      <c r="CD122" s="3">
        <v>17506</v>
      </c>
      <c r="CE122" s="3">
        <v>19407</v>
      </c>
      <c r="CF122" s="3">
        <v>9934</v>
      </c>
      <c r="CG122" s="3">
        <v>12560</v>
      </c>
    </row>
    <row r="123" spans="1:85" x14ac:dyDescent="0.2">
      <c r="A123" s="5"/>
      <c r="B123" s="9">
        <v>528717</v>
      </c>
      <c r="C123" s="9">
        <v>246</v>
      </c>
      <c r="D123" s="9">
        <v>433267</v>
      </c>
      <c r="E123" s="1" t="str">
        <f>HYPERLINK("http://www.genome.ad.jp/dbget-bin/www_bget?compound+C00025","C00025")</f>
        <v>C00025</v>
      </c>
      <c r="F123" s="1" t="str">
        <f>HYPERLINK("http://pubchem.ncbi.nlm.nih.gov/summary/summary.cgi?cid=33032","33032")</f>
        <v>33032</v>
      </c>
      <c r="G123" s="5" t="s">
        <v>107</v>
      </c>
      <c r="H123" s="3">
        <v>98511</v>
      </c>
      <c r="I123" s="3">
        <v>99321</v>
      </c>
      <c r="J123" s="3">
        <v>89816</v>
      </c>
      <c r="K123" s="3">
        <v>60477</v>
      </c>
      <c r="L123" s="3">
        <v>97372</v>
      </c>
      <c r="M123" s="3">
        <v>165706</v>
      </c>
      <c r="N123" s="3">
        <v>23999</v>
      </c>
      <c r="O123" s="3">
        <v>26430</v>
      </c>
      <c r="P123" s="3">
        <v>62694</v>
      </c>
      <c r="Q123" s="3">
        <v>101339</v>
      </c>
      <c r="R123" s="3">
        <v>52787</v>
      </c>
      <c r="S123" s="3">
        <v>80661</v>
      </c>
      <c r="T123" s="3">
        <v>42474</v>
      </c>
      <c r="U123" s="3">
        <v>58897</v>
      </c>
      <c r="V123" s="3">
        <v>45637</v>
      </c>
      <c r="W123" s="3">
        <v>92203</v>
      </c>
      <c r="X123" s="3">
        <v>41078</v>
      </c>
      <c r="Y123" s="3">
        <v>81156</v>
      </c>
      <c r="Z123" s="3">
        <v>143219</v>
      </c>
      <c r="AA123" s="3">
        <v>37011</v>
      </c>
      <c r="AB123" s="3">
        <v>40771</v>
      </c>
      <c r="AC123" s="3">
        <v>47618</v>
      </c>
      <c r="AD123" s="3">
        <v>58320</v>
      </c>
      <c r="AE123" s="3">
        <v>50803</v>
      </c>
      <c r="AF123" s="3">
        <v>37901</v>
      </c>
      <c r="AG123" s="3">
        <v>37758</v>
      </c>
      <c r="AH123" s="3">
        <v>99150</v>
      </c>
      <c r="AI123" s="3">
        <v>40141</v>
      </c>
      <c r="AJ123" s="3">
        <v>45035</v>
      </c>
      <c r="AK123" s="3">
        <v>56862</v>
      </c>
      <c r="AL123" s="3">
        <v>76304</v>
      </c>
      <c r="AM123" s="3">
        <v>30789</v>
      </c>
      <c r="AN123" s="3">
        <v>76182</v>
      </c>
      <c r="AO123" s="3">
        <v>49434</v>
      </c>
      <c r="AP123" s="3">
        <v>105047</v>
      </c>
      <c r="AQ123" s="3">
        <v>46709</v>
      </c>
      <c r="AR123" s="3">
        <v>53127</v>
      </c>
      <c r="AS123" s="3">
        <v>85051</v>
      </c>
      <c r="AT123" s="3">
        <v>70013</v>
      </c>
      <c r="AU123" s="3">
        <v>23945</v>
      </c>
      <c r="AV123" s="3">
        <v>43205</v>
      </c>
      <c r="AW123" s="3">
        <v>164914</v>
      </c>
      <c r="AX123" s="3">
        <v>58319</v>
      </c>
      <c r="AY123" s="3">
        <v>50716</v>
      </c>
      <c r="AZ123" s="3">
        <v>57660</v>
      </c>
      <c r="BA123" s="3">
        <v>42451</v>
      </c>
      <c r="BB123" s="3">
        <v>127895</v>
      </c>
      <c r="BC123" s="3">
        <v>89328</v>
      </c>
      <c r="BD123" s="3">
        <v>127944</v>
      </c>
      <c r="BE123" s="3">
        <v>154096</v>
      </c>
      <c r="BF123" s="3">
        <v>11578</v>
      </c>
      <c r="BG123" s="3">
        <v>137600</v>
      </c>
      <c r="BH123" s="3">
        <v>47685</v>
      </c>
      <c r="BI123" s="3">
        <v>81834</v>
      </c>
      <c r="BJ123" s="3">
        <v>146675</v>
      </c>
      <c r="BK123" s="3">
        <v>70593</v>
      </c>
      <c r="BL123" s="3">
        <v>36112</v>
      </c>
      <c r="BM123" s="3">
        <v>208885</v>
      </c>
      <c r="BN123" s="3">
        <v>91975</v>
      </c>
      <c r="BO123" s="3">
        <v>49786</v>
      </c>
      <c r="BP123" s="3">
        <v>99064</v>
      </c>
      <c r="BQ123" s="3">
        <v>50295</v>
      </c>
      <c r="BR123" s="3">
        <v>149748</v>
      </c>
      <c r="BS123" s="3">
        <v>150866</v>
      </c>
      <c r="BT123" s="3">
        <v>321048</v>
      </c>
      <c r="BU123" s="3">
        <v>145337</v>
      </c>
      <c r="BV123" s="3">
        <v>164659</v>
      </c>
      <c r="BW123" s="3">
        <v>101477</v>
      </c>
      <c r="BX123" s="3">
        <v>53456</v>
      </c>
      <c r="BY123" s="3">
        <v>65339</v>
      </c>
      <c r="BZ123" s="3">
        <v>101091</v>
      </c>
      <c r="CA123" s="3">
        <v>95922</v>
      </c>
      <c r="CB123" s="3">
        <v>128092</v>
      </c>
      <c r="CC123" s="3">
        <v>118773</v>
      </c>
      <c r="CD123" s="3">
        <v>143528</v>
      </c>
      <c r="CE123" s="3">
        <v>103935</v>
      </c>
      <c r="CF123" s="3">
        <v>193170</v>
      </c>
      <c r="CG123" s="3">
        <v>81990</v>
      </c>
    </row>
    <row r="124" spans="1:85" x14ac:dyDescent="0.2">
      <c r="A124" s="5"/>
      <c r="B124" s="9">
        <v>666401</v>
      </c>
      <c r="C124" s="9">
        <v>333</v>
      </c>
      <c r="D124" s="9">
        <v>353273</v>
      </c>
      <c r="E124" s="1" t="str">
        <f>HYPERLINK("http://www.genome.ad.jp/dbget-bin/www_bget?compound+C00191","C00191")</f>
        <v>C00191</v>
      </c>
      <c r="F124" s="1" t="str">
        <f>HYPERLINK("http://pubchem.ncbi.nlm.nih.gov/summary/summary.cgi?cid=94715","94715")</f>
        <v>94715</v>
      </c>
      <c r="G124" s="5" t="s">
        <v>204</v>
      </c>
      <c r="H124" s="3">
        <v>461</v>
      </c>
      <c r="I124" s="3">
        <v>143</v>
      </c>
      <c r="J124" s="3">
        <v>166</v>
      </c>
      <c r="K124" s="3">
        <v>106</v>
      </c>
      <c r="L124" s="3">
        <v>120</v>
      </c>
      <c r="M124" s="3">
        <v>235</v>
      </c>
      <c r="N124" s="3">
        <v>72</v>
      </c>
      <c r="O124" s="3">
        <v>87</v>
      </c>
      <c r="P124" s="3">
        <v>161</v>
      </c>
      <c r="Q124" s="3">
        <v>186</v>
      </c>
      <c r="R124" s="3">
        <v>156</v>
      </c>
      <c r="S124" s="3">
        <v>94</v>
      </c>
      <c r="T124" s="3">
        <v>333</v>
      </c>
      <c r="U124" s="3">
        <v>297</v>
      </c>
      <c r="V124" s="3">
        <v>146</v>
      </c>
      <c r="W124" s="3">
        <v>236</v>
      </c>
      <c r="X124" s="3">
        <v>243</v>
      </c>
      <c r="Y124" s="3">
        <v>193</v>
      </c>
      <c r="Z124" s="3">
        <v>285</v>
      </c>
      <c r="AA124" s="3">
        <v>187</v>
      </c>
      <c r="AB124" s="3">
        <v>174</v>
      </c>
      <c r="AC124" s="3">
        <v>243</v>
      </c>
      <c r="AD124" s="3">
        <v>141</v>
      </c>
      <c r="AE124" s="3">
        <v>135</v>
      </c>
      <c r="AF124" s="3">
        <v>103</v>
      </c>
      <c r="AG124" s="3">
        <v>167</v>
      </c>
      <c r="AH124" s="3">
        <v>212</v>
      </c>
      <c r="AI124" s="3">
        <v>84</v>
      </c>
      <c r="AJ124" s="3">
        <v>148</v>
      </c>
      <c r="AK124" s="3">
        <v>443</v>
      </c>
      <c r="AL124" s="3">
        <v>214</v>
      </c>
      <c r="AM124" s="3">
        <v>292</v>
      </c>
      <c r="AN124" s="3">
        <v>183</v>
      </c>
      <c r="AO124" s="3">
        <v>170</v>
      </c>
      <c r="AP124" s="3">
        <v>219</v>
      </c>
      <c r="AQ124" s="3">
        <v>271</v>
      </c>
      <c r="AR124" s="3">
        <v>185</v>
      </c>
      <c r="AS124" s="3">
        <v>178</v>
      </c>
      <c r="AT124" s="3">
        <v>365</v>
      </c>
      <c r="AU124" s="3">
        <v>287</v>
      </c>
      <c r="AV124" s="3">
        <v>154</v>
      </c>
      <c r="AW124" s="3">
        <v>172</v>
      </c>
      <c r="AX124" s="3">
        <v>284</v>
      </c>
      <c r="AY124" s="3">
        <v>122</v>
      </c>
      <c r="AZ124" s="3">
        <v>150</v>
      </c>
      <c r="BA124" s="3">
        <v>94</v>
      </c>
      <c r="BB124" s="3">
        <v>172</v>
      </c>
      <c r="BC124" s="3">
        <v>528</v>
      </c>
      <c r="BD124" s="3">
        <v>260</v>
      </c>
      <c r="BE124" s="3">
        <v>254</v>
      </c>
      <c r="BF124" s="3">
        <v>70</v>
      </c>
      <c r="BG124" s="3">
        <v>265</v>
      </c>
      <c r="BH124" s="3">
        <v>189</v>
      </c>
      <c r="BI124" s="3">
        <v>187</v>
      </c>
      <c r="BJ124" s="3">
        <v>160</v>
      </c>
      <c r="BK124" s="3">
        <v>174</v>
      </c>
      <c r="BL124" s="3">
        <v>164</v>
      </c>
      <c r="BM124" s="3">
        <v>334</v>
      </c>
      <c r="BN124" s="3">
        <v>300</v>
      </c>
      <c r="BO124" s="3">
        <v>219</v>
      </c>
      <c r="BP124" s="3">
        <v>193</v>
      </c>
      <c r="BQ124" s="3">
        <v>166</v>
      </c>
      <c r="BR124" s="3">
        <v>227</v>
      </c>
      <c r="BS124" s="3">
        <v>188</v>
      </c>
      <c r="BT124" s="3">
        <v>326</v>
      </c>
      <c r="BU124" s="3">
        <v>416</v>
      </c>
      <c r="BV124" s="3">
        <v>146</v>
      </c>
      <c r="BW124" s="3">
        <v>133</v>
      </c>
      <c r="BX124" s="3">
        <v>186</v>
      </c>
      <c r="BY124" s="3">
        <v>210</v>
      </c>
      <c r="BZ124" s="3">
        <v>181</v>
      </c>
      <c r="CA124" s="3">
        <v>127</v>
      </c>
      <c r="CB124" s="3">
        <v>192</v>
      </c>
      <c r="CC124" s="3">
        <v>173</v>
      </c>
      <c r="CD124" s="3">
        <v>154</v>
      </c>
      <c r="CE124" s="3">
        <v>256</v>
      </c>
      <c r="CF124" s="3">
        <v>166</v>
      </c>
      <c r="CG124" s="3">
        <v>434</v>
      </c>
    </row>
    <row r="125" spans="1:85" x14ac:dyDescent="0.2">
      <c r="A125" s="5"/>
      <c r="B125" s="9">
        <v>806065</v>
      </c>
      <c r="C125" s="9">
        <v>387</v>
      </c>
      <c r="D125" s="9">
        <v>199915</v>
      </c>
      <c r="E125" s="1" t="str">
        <f>HYPERLINK("http://www.genome.ad.jp/dbget-bin/www_bget?compound+C00092","C00092")</f>
        <v>C00092</v>
      </c>
      <c r="F125" s="1" t="str">
        <f>HYPERLINK("http://pubchem.ncbi.nlm.nih.gov/summary/summary.cgi?cid=5958","5958")</f>
        <v>5958</v>
      </c>
      <c r="G125" s="5" t="s">
        <v>205</v>
      </c>
      <c r="H125" s="3">
        <v>414</v>
      </c>
      <c r="I125" s="3">
        <v>1139</v>
      </c>
      <c r="J125" s="3">
        <v>370</v>
      </c>
      <c r="K125" s="3">
        <v>234</v>
      </c>
      <c r="L125" s="3">
        <v>818</v>
      </c>
      <c r="M125" s="3">
        <v>223</v>
      </c>
      <c r="N125" s="3">
        <v>209</v>
      </c>
      <c r="O125" s="3">
        <v>354</v>
      </c>
      <c r="P125" s="3">
        <v>402</v>
      </c>
      <c r="Q125" s="3">
        <v>150</v>
      </c>
      <c r="R125" s="3">
        <v>107</v>
      </c>
      <c r="S125" s="3">
        <v>200</v>
      </c>
      <c r="T125" s="3">
        <v>134</v>
      </c>
      <c r="U125" s="3">
        <v>527</v>
      </c>
      <c r="V125" s="3">
        <v>527</v>
      </c>
      <c r="W125" s="3">
        <v>141</v>
      </c>
      <c r="X125" s="3">
        <v>157</v>
      </c>
      <c r="Y125" s="3">
        <v>778</v>
      </c>
      <c r="Z125" s="3">
        <v>336</v>
      </c>
      <c r="AA125" s="3">
        <v>141</v>
      </c>
      <c r="AB125" s="3">
        <v>88</v>
      </c>
      <c r="AC125" s="3">
        <v>488</v>
      </c>
      <c r="AD125" s="3">
        <v>163</v>
      </c>
      <c r="AE125" s="3">
        <v>533</v>
      </c>
      <c r="AF125" s="3">
        <v>541</v>
      </c>
      <c r="AG125" s="3">
        <v>206</v>
      </c>
      <c r="AH125" s="3">
        <v>639</v>
      </c>
      <c r="AI125" s="3">
        <v>110</v>
      </c>
      <c r="AJ125" s="3">
        <v>147</v>
      </c>
      <c r="AK125" s="3">
        <v>116</v>
      </c>
      <c r="AL125" s="3">
        <v>222</v>
      </c>
      <c r="AM125" s="3">
        <v>139</v>
      </c>
      <c r="AN125" s="3">
        <v>218</v>
      </c>
      <c r="AO125" s="3">
        <v>391</v>
      </c>
      <c r="AP125" s="3">
        <v>91</v>
      </c>
      <c r="AQ125" s="3">
        <v>116</v>
      </c>
      <c r="AR125" s="3">
        <v>687</v>
      </c>
      <c r="AS125" s="3">
        <v>266</v>
      </c>
      <c r="AT125" s="3">
        <v>410</v>
      </c>
      <c r="AU125" s="3">
        <v>173</v>
      </c>
      <c r="AV125" s="3">
        <v>63</v>
      </c>
      <c r="AW125" s="3">
        <v>214</v>
      </c>
      <c r="AX125" s="3">
        <v>816</v>
      </c>
      <c r="AY125" s="3">
        <v>76</v>
      </c>
      <c r="AZ125" s="3">
        <v>223</v>
      </c>
      <c r="BA125" s="3">
        <v>246</v>
      </c>
      <c r="BB125" s="3">
        <v>608</v>
      </c>
      <c r="BC125" s="3">
        <v>138</v>
      </c>
      <c r="BD125" s="3">
        <v>96</v>
      </c>
      <c r="BE125" s="3">
        <v>495</v>
      </c>
      <c r="BF125" s="3">
        <v>141</v>
      </c>
      <c r="BG125" s="3">
        <v>165</v>
      </c>
      <c r="BH125" s="3">
        <v>420</v>
      </c>
      <c r="BI125" s="3">
        <v>668</v>
      </c>
      <c r="BJ125" s="3">
        <v>486</v>
      </c>
      <c r="BK125" s="3">
        <v>1007</v>
      </c>
      <c r="BL125" s="3">
        <v>150</v>
      </c>
      <c r="BM125" s="3">
        <v>97</v>
      </c>
      <c r="BN125" s="3">
        <v>731</v>
      </c>
      <c r="BO125" s="3">
        <v>93</v>
      </c>
      <c r="BP125" s="3">
        <v>414</v>
      </c>
      <c r="BQ125" s="3">
        <v>72</v>
      </c>
      <c r="BR125" s="3">
        <v>105</v>
      </c>
      <c r="BS125" s="3">
        <v>584</v>
      </c>
      <c r="BT125" s="3">
        <v>366</v>
      </c>
      <c r="BU125" s="3">
        <v>329</v>
      </c>
      <c r="BV125" s="3">
        <v>531</v>
      </c>
      <c r="BW125" s="3">
        <v>100</v>
      </c>
      <c r="BX125" s="3">
        <v>136</v>
      </c>
      <c r="BY125" s="3">
        <v>104</v>
      </c>
      <c r="BZ125" s="3">
        <v>85</v>
      </c>
      <c r="CA125" s="3">
        <v>87</v>
      </c>
      <c r="CB125" s="3">
        <v>819</v>
      </c>
      <c r="CC125" s="3">
        <v>380</v>
      </c>
      <c r="CD125" s="3">
        <v>164</v>
      </c>
      <c r="CE125" s="3">
        <v>159</v>
      </c>
      <c r="CF125" s="3">
        <v>105</v>
      </c>
      <c r="CG125" s="3">
        <v>108</v>
      </c>
    </row>
    <row r="126" spans="1:85" x14ac:dyDescent="0.2">
      <c r="A126" s="5"/>
      <c r="B126" s="9">
        <v>650726</v>
      </c>
      <c r="C126" s="9">
        <v>160</v>
      </c>
      <c r="D126" s="9">
        <v>219881</v>
      </c>
      <c r="E126" s="1" t="str">
        <f>HYPERLINK("http://www.genome.ad.jp/dbget-bin/www_bget?compound+C00031","C00031")</f>
        <v>C00031</v>
      </c>
      <c r="F126" s="1" t="str">
        <f>HYPERLINK("http://pubchem.ncbi.nlm.nih.gov/summary/summary.cgi?cid=107526","107526")</f>
        <v>107526</v>
      </c>
      <c r="G126" s="5" t="s">
        <v>206</v>
      </c>
      <c r="H126" s="3">
        <v>539957</v>
      </c>
      <c r="I126" s="3">
        <v>469924</v>
      </c>
      <c r="J126" s="3">
        <v>240011</v>
      </c>
      <c r="K126" s="3">
        <v>67410</v>
      </c>
      <c r="L126" s="3">
        <v>549051</v>
      </c>
      <c r="M126" s="3">
        <v>529163</v>
      </c>
      <c r="N126" s="3">
        <v>31566</v>
      </c>
      <c r="O126" s="3">
        <v>39582</v>
      </c>
      <c r="P126" s="3">
        <v>329806</v>
      </c>
      <c r="Q126" s="3">
        <v>446793</v>
      </c>
      <c r="R126" s="3">
        <v>375313</v>
      </c>
      <c r="S126" s="3">
        <v>26778</v>
      </c>
      <c r="T126" s="3">
        <v>562603</v>
      </c>
      <c r="U126" s="3">
        <v>567966</v>
      </c>
      <c r="V126" s="3">
        <v>42075</v>
      </c>
      <c r="W126" s="3">
        <v>392247</v>
      </c>
      <c r="X126" s="3">
        <v>349243</v>
      </c>
      <c r="Y126" s="3">
        <v>317476</v>
      </c>
      <c r="Z126" s="3">
        <v>328169</v>
      </c>
      <c r="AA126" s="3">
        <v>584562</v>
      </c>
      <c r="AB126" s="3">
        <v>205804</v>
      </c>
      <c r="AC126" s="3">
        <v>115309</v>
      </c>
      <c r="AD126" s="3">
        <v>239718</v>
      </c>
      <c r="AE126" s="3">
        <v>151394</v>
      </c>
      <c r="AF126" s="3">
        <v>148888</v>
      </c>
      <c r="AG126" s="3">
        <v>178751</v>
      </c>
      <c r="AH126" s="3">
        <v>384548</v>
      </c>
      <c r="AI126" s="3">
        <v>224368</v>
      </c>
      <c r="AJ126" s="3">
        <v>151669</v>
      </c>
      <c r="AK126" s="3">
        <v>283269</v>
      </c>
      <c r="AL126" s="3">
        <v>552213</v>
      </c>
      <c r="AM126" s="3">
        <v>388021</v>
      </c>
      <c r="AN126" s="3">
        <v>272062</v>
      </c>
      <c r="AO126" s="3">
        <v>284467</v>
      </c>
      <c r="AP126" s="3">
        <v>158720</v>
      </c>
      <c r="AQ126" s="3">
        <v>383489</v>
      </c>
      <c r="AR126" s="3">
        <v>349476</v>
      </c>
      <c r="AS126" s="3">
        <v>221639</v>
      </c>
      <c r="AT126" s="3">
        <v>353842</v>
      </c>
      <c r="AU126" s="3">
        <v>394675</v>
      </c>
      <c r="AV126" s="3">
        <v>235012</v>
      </c>
      <c r="AW126" s="3">
        <v>53021</v>
      </c>
      <c r="AX126" s="3">
        <v>371358</v>
      </c>
      <c r="AY126" s="3">
        <v>40097</v>
      </c>
      <c r="AZ126" s="3">
        <v>42055</v>
      </c>
      <c r="BA126" s="3">
        <v>24653</v>
      </c>
      <c r="BB126" s="3">
        <v>51472</v>
      </c>
      <c r="BC126" s="3">
        <v>34169</v>
      </c>
      <c r="BD126" s="3">
        <v>3632</v>
      </c>
      <c r="BE126" s="3">
        <v>327053</v>
      </c>
      <c r="BF126" s="3">
        <v>42341</v>
      </c>
      <c r="BG126" s="3">
        <v>31279</v>
      </c>
      <c r="BH126" s="3">
        <v>114757</v>
      </c>
      <c r="BI126" s="3">
        <v>31261</v>
      </c>
      <c r="BJ126" s="3">
        <v>358555</v>
      </c>
      <c r="BK126" s="3">
        <v>325696</v>
      </c>
      <c r="BL126" s="3">
        <v>100270</v>
      </c>
      <c r="BM126" s="3">
        <v>1572</v>
      </c>
      <c r="BN126" s="3">
        <v>907916</v>
      </c>
      <c r="BO126" s="3">
        <v>251846</v>
      </c>
      <c r="BP126" s="3">
        <v>169384</v>
      </c>
      <c r="BQ126" s="3">
        <v>187909</v>
      </c>
      <c r="BR126" s="3">
        <v>243513</v>
      </c>
      <c r="BS126" s="3">
        <v>59313</v>
      </c>
      <c r="BT126" s="3">
        <v>108778</v>
      </c>
      <c r="BU126" s="3">
        <v>91805</v>
      </c>
      <c r="BV126" s="3">
        <v>177144</v>
      </c>
      <c r="BW126" s="3">
        <v>67654</v>
      </c>
      <c r="BX126" s="3">
        <v>10371</v>
      </c>
      <c r="BY126" s="3">
        <v>148952</v>
      </c>
      <c r="BZ126" s="3">
        <v>7994</v>
      </c>
      <c r="CA126" s="3">
        <v>128156</v>
      </c>
      <c r="CB126" s="3">
        <v>111207</v>
      </c>
      <c r="CC126" s="3">
        <v>153747</v>
      </c>
      <c r="CD126" s="3">
        <v>174841</v>
      </c>
      <c r="CE126" s="3">
        <v>351732</v>
      </c>
      <c r="CF126" s="3">
        <v>55280</v>
      </c>
      <c r="CG126" s="3">
        <v>429872</v>
      </c>
    </row>
    <row r="127" spans="1:85" x14ac:dyDescent="0.2">
      <c r="A127" s="5"/>
      <c r="B127" s="9">
        <v>693140</v>
      </c>
      <c r="C127" s="9">
        <v>333</v>
      </c>
      <c r="D127" s="9">
        <v>211990</v>
      </c>
      <c r="E127" s="1" t="str">
        <f>HYPERLINK("http://www.genome.ad.jp/dbget-bin/www_bget?compound+C00257","C00257")</f>
        <v>C00257</v>
      </c>
      <c r="F127" s="1" t="str">
        <f>HYPERLINK("http://pubchem.ncbi.nlm.nih.gov/summary/summary.cgi?cid=10690","10690")</f>
        <v>10690</v>
      </c>
      <c r="G127" s="5" t="s">
        <v>108</v>
      </c>
      <c r="H127" s="3">
        <v>664</v>
      </c>
      <c r="I127" s="3">
        <v>546</v>
      </c>
      <c r="J127" s="3">
        <v>275</v>
      </c>
      <c r="K127" s="3">
        <v>233</v>
      </c>
      <c r="L127" s="3">
        <v>194</v>
      </c>
      <c r="M127" s="3">
        <v>374</v>
      </c>
      <c r="N127" s="3">
        <v>133</v>
      </c>
      <c r="O127" s="3">
        <v>171</v>
      </c>
      <c r="P127" s="3">
        <v>124</v>
      </c>
      <c r="Q127" s="3">
        <v>192</v>
      </c>
      <c r="R127" s="3">
        <v>81</v>
      </c>
      <c r="S127" s="3">
        <v>136</v>
      </c>
      <c r="T127" s="3">
        <v>167</v>
      </c>
      <c r="U127" s="3">
        <v>230</v>
      </c>
      <c r="V127" s="3">
        <v>225</v>
      </c>
      <c r="W127" s="3">
        <v>185</v>
      </c>
      <c r="X127" s="3">
        <v>385</v>
      </c>
      <c r="Y127" s="3">
        <v>262</v>
      </c>
      <c r="Z127" s="3">
        <v>419</v>
      </c>
      <c r="AA127" s="3">
        <v>353</v>
      </c>
      <c r="AB127" s="3">
        <v>144</v>
      </c>
      <c r="AC127" s="3">
        <v>304</v>
      </c>
      <c r="AD127" s="3">
        <v>247</v>
      </c>
      <c r="AE127" s="3">
        <v>292</v>
      </c>
      <c r="AF127" s="3">
        <v>316</v>
      </c>
      <c r="AG127" s="3">
        <v>97</v>
      </c>
      <c r="AH127" s="3">
        <v>524</v>
      </c>
      <c r="AI127" s="3">
        <v>3027</v>
      </c>
      <c r="AJ127" s="3">
        <v>444</v>
      </c>
      <c r="AK127" s="3">
        <v>203</v>
      </c>
      <c r="AL127" s="3">
        <v>250</v>
      </c>
      <c r="AM127" s="3">
        <v>204</v>
      </c>
      <c r="AN127" s="3">
        <v>754</v>
      </c>
      <c r="AO127" s="3">
        <v>156</v>
      </c>
      <c r="AP127" s="3">
        <v>384</v>
      </c>
      <c r="AQ127" s="3">
        <v>689</v>
      </c>
      <c r="AR127" s="3">
        <v>416</v>
      </c>
      <c r="AS127" s="3">
        <v>638</v>
      </c>
      <c r="AT127" s="3">
        <v>693</v>
      </c>
      <c r="AU127" s="3">
        <v>407</v>
      </c>
      <c r="AV127" s="3">
        <v>119</v>
      </c>
      <c r="AW127" s="3">
        <v>174</v>
      </c>
      <c r="AX127" s="3">
        <v>408</v>
      </c>
      <c r="AY127" s="3">
        <v>99</v>
      </c>
      <c r="AZ127" s="3">
        <v>292</v>
      </c>
      <c r="BA127" s="3">
        <v>160</v>
      </c>
      <c r="BB127" s="3">
        <v>89</v>
      </c>
      <c r="BC127" s="3">
        <v>184</v>
      </c>
      <c r="BD127" s="3">
        <v>72</v>
      </c>
      <c r="BE127" s="3">
        <v>466</v>
      </c>
      <c r="BF127" s="3">
        <v>117</v>
      </c>
      <c r="BG127" s="3">
        <v>167</v>
      </c>
      <c r="BH127" s="3">
        <v>153</v>
      </c>
      <c r="BI127" s="3">
        <v>182</v>
      </c>
      <c r="BJ127" s="3">
        <v>169</v>
      </c>
      <c r="BK127" s="3">
        <v>379</v>
      </c>
      <c r="BL127" s="3">
        <v>98</v>
      </c>
      <c r="BM127" s="3">
        <v>139</v>
      </c>
      <c r="BN127" s="3">
        <v>186</v>
      </c>
      <c r="BO127" s="3">
        <v>190</v>
      </c>
      <c r="BP127" s="3">
        <v>368</v>
      </c>
      <c r="BQ127" s="3">
        <v>102</v>
      </c>
      <c r="BR127" s="3">
        <v>111</v>
      </c>
      <c r="BS127" s="3">
        <v>189</v>
      </c>
      <c r="BT127" s="3">
        <v>220</v>
      </c>
      <c r="BU127" s="3">
        <v>216</v>
      </c>
      <c r="BV127" s="3">
        <v>205</v>
      </c>
      <c r="BW127" s="3">
        <v>173</v>
      </c>
      <c r="BX127" s="3">
        <v>132</v>
      </c>
      <c r="BY127" s="3">
        <v>145</v>
      </c>
      <c r="BZ127" s="3">
        <v>78</v>
      </c>
      <c r="CA127" s="3">
        <v>154</v>
      </c>
      <c r="CB127" s="3">
        <v>148</v>
      </c>
      <c r="CC127" s="3">
        <v>395</v>
      </c>
      <c r="CD127" s="3">
        <v>208</v>
      </c>
      <c r="CE127" s="3">
        <v>245</v>
      </c>
      <c r="CF127" s="3">
        <v>88</v>
      </c>
      <c r="CG127" s="3">
        <v>212</v>
      </c>
    </row>
    <row r="128" spans="1:85" x14ac:dyDescent="0.2">
      <c r="A128" s="5"/>
      <c r="B128" s="9">
        <v>1026222</v>
      </c>
      <c r="C128" s="9">
        <v>223</v>
      </c>
      <c r="D128" s="9">
        <v>202089</v>
      </c>
      <c r="E128" s="1" t="str">
        <f>HYPERLINK("http://www.genome.ad.jp/dbget-bin/www_bget?compound+C02483","C02483")</f>
        <v>C02483</v>
      </c>
      <c r="F128" s="1" t="str">
        <f>HYPERLINK("http://pubchem.ncbi.nlm.nih.gov/summary/summary.cgi?cid=92729","92729")</f>
        <v>92729</v>
      </c>
      <c r="G128" s="5" t="s">
        <v>109</v>
      </c>
      <c r="H128" s="3">
        <v>251</v>
      </c>
      <c r="I128" s="3">
        <v>242</v>
      </c>
      <c r="J128" s="3">
        <v>336</v>
      </c>
      <c r="K128" s="3">
        <v>482</v>
      </c>
      <c r="L128" s="3">
        <v>404</v>
      </c>
      <c r="M128" s="3">
        <v>519</v>
      </c>
      <c r="N128" s="3">
        <v>455</v>
      </c>
      <c r="O128" s="3">
        <v>203</v>
      </c>
      <c r="P128" s="3">
        <v>178</v>
      </c>
      <c r="Q128" s="3">
        <v>210</v>
      </c>
      <c r="R128" s="3">
        <v>308</v>
      </c>
      <c r="S128" s="3">
        <v>1506</v>
      </c>
      <c r="T128" s="3">
        <v>147</v>
      </c>
      <c r="U128" s="3">
        <v>170</v>
      </c>
      <c r="V128" s="3">
        <v>1176</v>
      </c>
      <c r="W128" s="3">
        <v>447</v>
      </c>
      <c r="X128" s="3">
        <v>271</v>
      </c>
      <c r="Y128" s="3">
        <v>648</v>
      </c>
      <c r="Z128" s="3">
        <v>341</v>
      </c>
      <c r="AA128" s="3">
        <v>399</v>
      </c>
      <c r="AB128" s="3">
        <v>163</v>
      </c>
      <c r="AC128" s="3">
        <v>123</v>
      </c>
      <c r="AD128" s="3">
        <v>248</v>
      </c>
      <c r="AE128" s="3">
        <v>504</v>
      </c>
      <c r="AF128" s="3">
        <v>175</v>
      </c>
      <c r="AG128" s="3">
        <v>330</v>
      </c>
      <c r="AH128" s="3">
        <v>567</v>
      </c>
      <c r="AI128" s="3">
        <v>153</v>
      </c>
      <c r="AJ128" s="3">
        <v>219</v>
      </c>
      <c r="AK128" s="3">
        <v>227</v>
      </c>
      <c r="AL128" s="3">
        <v>205</v>
      </c>
      <c r="AM128" s="3">
        <v>168</v>
      </c>
      <c r="AN128" s="3">
        <v>245</v>
      </c>
      <c r="AO128" s="3">
        <v>174</v>
      </c>
      <c r="AP128" s="3">
        <v>338</v>
      </c>
      <c r="AQ128" s="3">
        <v>322</v>
      </c>
      <c r="AR128" s="3">
        <v>225</v>
      </c>
      <c r="AS128" s="3">
        <v>288</v>
      </c>
      <c r="AT128" s="3">
        <v>423</v>
      </c>
      <c r="AU128" s="3">
        <v>180</v>
      </c>
      <c r="AV128" s="3">
        <v>168</v>
      </c>
      <c r="AW128" s="3">
        <v>1025</v>
      </c>
      <c r="AX128" s="3">
        <v>1021</v>
      </c>
      <c r="AY128" s="3">
        <v>260</v>
      </c>
      <c r="AZ128" s="3">
        <v>635</v>
      </c>
      <c r="BA128" s="3">
        <v>644</v>
      </c>
      <c r="BB128" s="3">
        <v>964</v>
      </c>
      <c r="BC128" s="3">
        <v>329</v>
      </c>
      <c r="BD128" s="3">
        <v>385</v>
      </c>
      <c r="BE128" s="3">
        <v>872</v>
      </c>
      <c r="BF128" s="3">
        <v>184</v>
      </c>
      <c r="BG128" s="3">
        <v>424</v>
      </c>
      <c r="BH128" s="3">
        <v>240</v>
      </c>
      <c r="BI128" s="3">
        <v>1061</v>
      </c>
      <c r="BJ128" s="3">
        <v>1078</v>
      </c>
      <c r="BK128" s="3">
        <v>507</v>
      </c>
      <c r="BL128" s="3">
        <v>181</v>
      </c>
      <c r="BM128" s="3">
        <v>200</v>
      </c>
      <c r="BN128" s="3">
        <v>1046</v>
      </c>
      <c r="BO128" s="3">
        <v>139</v>
      </c>
      <c r="BP128" s="3">
        <v>546</v>
      </c>
      <c r="BQ128" s="3">
        <v>323</v>
      </c>
      <c r="BR128" s="3">
        <v>582</v>
      </c>
      <c r="BS128" s="3">
        <v>363</v>
      </c>
      <c r="BT128" s="3">
        <v>427</v>
      </c>
      <c r="BU128" s="3">
        <v>1362</v>
      </c>
      <c r="BV128" s="3">
        <v>495</v>
      </c>
      <c r="BW128" s="3">
        <v>215</v>
      </c>
      <c r="BX128" s="3">
        <v>590</v>
      </c>
      <c r="BY128" s="3">
        <v>463</v>
      </c>
      <c r="BZ128" s="3">
        <v>382</v>
      </c>
      <c r="CA128" s="3">
        <v>281</v>
      </c>
      <c r="CB128" s="3">
        <v>237</v>
      </c>
      <c r="CC128" s="3">
        <v>325</v>
      </c>
      <c r="CD128" s="3">
        <v>519</v>
      </c>
      <c r="CE128" s="3">
        <v>565</v>
      </c>
      <c r="CF128" s="3">
        <v>603</v>
      </c>
      <c r="CG128" s="3">
        <v>286</v>
      </c>
    </row>
    <row r="129" spans="1:85" x14ac:dyDescent="0.2">
      <c r="A129" s="5"/>
      <c r="B129" s="9">
        <v>817783</v>
      </c>
      <c r="C129" s="9">
        <v>387</v>
      </c>
      <c r="D129" s="9">
        <v>199932</v>
      </c>
      <c r="E129" s="1" t="str">
        <f>HYPERLINK("http://www.genome.ad.jp/dbget-bin/www_bget?compound+C00446","C00446")</f>
        <v>C00446</v>
      </c>
      <c r="F129" s="1" t="str">
        <f>HYPERLINK("http://pubchem.ncbi.nlm.nih.gov/summary/summary.cgi?cid=99058","99058")</f>
        <v>99058</v>
      </c>
      <c r="G129" s="5" t="s">
        <v>207</v>
      </c>
      <c r="H129" s="3">
        <v>309</v>
      </c>
      <c r="I129" s="3">
        <v>496</v>
      </c>
      <c r="J129" s="3">
        <v>325</v>
      </c>
      <c r="K129" s="3">
        <v>162</v>
      </c>
      <c r="L129" s="3">
        <v>497</v>
      </c>
      <c r="M129" s="3">
        <v>196</v>
      </c>
      <c r="N129" s="3">
        <v>139</v>
      </c>
      <c r="O129" s="3">
        <v>128</v>
      </c>
      <c r="P129" s="3">
        <v>294</v>
      </c>
      <c r="Q129" s="3">
        <v>176</v>
      </c>
      <c r="R129" s="3">
        <v>92</v>
      </c>
      <c r="S129" s="3">
        <v>94</v>
      </c>
      <c r="T129" s="3">
        <v>100</v>
      </c>
      <c r="U129" s="3">
        <v>224</v>
      </c>
      <c r="V129" s="3">
        <v>323</v>
      </c>
      <c r="W129" s="3">
        <v>126</v>
      </c>
      <c r="X129" s="3">
        <v>154</v>
      </c>
      <c r="Y129" s="3">
        <v>366</v>
      </c>
      <c r="Z129" s="3">
        <v>261</v>
      </c>
      <c r="AA129" s="3">
        <v>162</v>
      </c>
      <c r="AB129" s="3">
        <v>80</v>
      </c>
      <c r="AC129" s="3">
        <v>191</v>
      </c>
      <c r="AD129" s="3">
        <v>112</v>
      </c>
      <c r="AE129" s="3">
        <v>256</v>
      </c>
      <c r="AF129" s="3">
        <v>119</v>
      </c>
      <c r="AG129" s="3">
        <v>127</v>
      </c>
      <c r="AH129" s="3">
        <v>386</v>
      </c>
      <c r="AI129" s="3">
        <v>107</v>
      </c>
      <c r="AJ129" s="3">
        <v>180</v>
      </c>
      <c r="AK129" s="3">
        <v>82</v>
      </c>
      <c r="AL129" s="3">
        <v>163</v>
      </c>
      <c r="AM129" s="3">
        <v>86</v>
      </c>
      <c r="AN129" s="3">
        <v>249</v>
      </c>
      <c r="AO129" s="3">
        <v>229</v>
      </c>
      <c r="AP129" s="3">
        <v>116</v>
      </c>
      <c r="AQ129" s="3">
        <v>92</v>
      </c>
      <c r="AR129" s="3">
        <v>245</v>
      </c>
      <c r="AS129" s="3">
        <v>229</v>
      </c>
      <c r="AT129" s="3">
        <v>290</v>
      </c>
      <c r="AU129" s="3">
        <v>133</v>
      </c>
      <c r="AV129" s="3">
        <v>91</v>
      </c>
      <c r="AW129" s="3">
        <v>163</v>
      </c>
      <c r="AX129" s="3">
        <v>545</v>
      </c>
      <c r="AY129" s="3">
        <v>71</v>
      </c>
      <c r="AZ129" s="3">
        <v>163</v>
      </c>
      <c r="BA129" s="3">
        <v>120</v>
      </c>
      <c r="BB129" s="3">
        <v>318</v>
      </c>
      <c r="BC129" s="3">
        <v>102</v>
      </c>
      <c r="BD129" s="3">
        <v>69</v>
      </c>
      <c r="BE129" s="3">
        <v>303</v>
      </c>
      <c r="BF129" s="3">
        <v>158</v>
      </c>
      <c r="BG129" s="3">
        <v>77</v>
      </c>
      <c r="BH129" s="3">
        <v>177</v>
      </c>
      <c r="BI129" s="3">
        <v>438</v>
      </c>
      <c r="BJ129" s="3">
        <v>353</v>
      </c>
      <c r="BK129" s="3">
        <v>452</v>
      </c>
      <c r="BL129" s="3">
        <v>103</v>
      </c>
      <c r="BM129" s="3">
        <v>121</v>
      </c>
      <c r="BN129" s="3">
        <v>305</v>
      </c>
      <c r="BO129" s="3">
        <v>89</v>
      </c>
      <c r="BP129" s="3">
        <v>147</v>
      </c>
      <c r="BQ129" s="3">
        <v>70</v>
      </c>
      <c r="BR129" s="3">
        <v>98</v>
      </c>
      <c r="BS129" s="3">
        <v>199</v>
      </c>
      <c r="BT129" s="3">
        <v>243</v>
      </c>
      <c r="BU129" s="3">
        <v>262</v>
      </c>
      <c r="BV129" s="3">
        <v>374</v>
      </c>
      <c r="BW129" s="3">
        <v>99</v>
      </c>
      <c r="BX129" s="3">
        <v>104</v>
      </c>
      <c r="BY129" s="3">
        <v>94</v>
      </c>
      <c r="BZ129" s="3">
        <v>84</v>
      </c>
      <c r="CA129" s="3">
        <v>73</v>
      </c>
      <c r="CB129" s="3">
        <v>386</v>
      </c>
      <c r="CC129" s="3">
        <v>197</v>
      </c>
      <c r="CD129" s="3">
        <v>121</v>
      </c>
      <c r="CE129" s="3">
        <v>155</v>
      </c>
      <c r="CF129" s="3">
        <v>85</v>
      </c>
      <c r="CG129" s="3">
        <v>100</v>
      </c>
    </row>
    <row r="130" spans="1:85" x14ac:dyDescent="0.2">
      <c r="A130" s="5"/>
      <c r="B130" s="9">
        <v>390853</v>
      </c>
      <c r="C130" s="9">
        <v>245</v>
      </c>
      <c r="D130" s="9">
        <v>325032</v>
      </c>
      <c r="E130" s="1" t="str">
        <f>HYPERLINK("http://www.genome.ad.jp/dbget-bin/www_bget?compound+C00122","C00122")</f>
        <v>C00122</v>
      </c>
      <c r="F130" s="1" t="str">
        <f>HYPERLINK("http://pubchem.ncbi.nlm.nih.gov/summary/summary.cgi?cid=444972","444972")</f>
        <v>444972</v>
      </c>
      <c r="G130" s="5" t="s">
        <v>110</v>
      </c>
      <c r="H130" s="3">
        <v>4823</v>
      </c>
      <c r="I130" s="3">
        <v>8373</v>
      </c>
      <c r="J130" s="3">
        <v>6224</v>
      </c>
      <c r="K130" s="3">
        <v>3585</v>
      </c>
      <c r="L130" s="3">
        <v>6970</v>
      </c>
      <c r="M130" s="3">
        <v>7427</v>
      </c>
      <c r="N130" s="3">
        <v>1254</v>
      </c>
      <c r="O130" s="3">
        <v>1051</v>
      </c>
      <c r="P130" s="3">
        <v>1748</v>
      </c>
      <c r="Q130" s="3">
        <v>6108</v>
      </c>
      <c r="R130" s="3">
        <v>3454</v>
      </c>
      <c r="S130" s="3">
        <v>1321</v>
      </c>
      <c r="T130" s="3">
        <v>4420</v>
      </c>
      <c r="U130" s="3">
        <v>5193</v>
      </c>
      <c r="V130" s="3">
        <v>1448</v>
      </c>
      <c r="W130" s="3">
        <v>6148</v>
      </c>
      <c r="X130" s="3">
        <v>6033</v>
      </c>
      <c r="Y130" s="3">
        <v>7047</v>
      </c>
      <c r="Z130" s="3">
        <v>7046</v>
      </c>
      <c r="AA130" s="3">
        <v>3852</v>
      </c>
      <c r="AB130" s="3">
        <v>979</v>
      </c>
      <c r="AC130" s="3">
        <v>4105</v>
      </c>
      <c r="AD130" s="3">
        <v>2221</v>
      </c>
      <c r="AE130" s="3">
        <v>1452</v>
      </c>
      <c r="AF130" s="3">
        <v>1486</v>
      </c>
      <c r="AG130" s="3">
        <v>1634</v>
      </c>
      <c r="AH130" s="3">
        <v>4231</v>
      </c>
      <c r="AI130" s="3">
        <v>1817</v>
      </c>
      <c r="AJ130" s="3">
        <v>4286</v>
      </c>
      <c r="AK130" s="3">
        <v>5747</v>
      </c>
      <c r="AL130" s="3">
        <v>4053</v>
      </c>
      <c r="AM130" s="3">
        <v>4089</v>
      </c>
      <c r="AN130" s="3">
        <v>2136</v>
      </c>
      <c r="AO130" s="3">
        <v>2909</v>
      </c>
      <c r="AP130" s="3">
        <v>6755</v>
      </c>
      <c r="AQ130" s="3">
        <v>7096</v>
      </c>
      <c r="AR130" s="3">
        <v>2893</v>
      </c>
      <c r="AS130" s="3">
        <v>4836</v>
      </c>
      <c r="AT130" s="3">
        <v>3382</v>
      </c>
      <c r="AU130" s="3">
        <v>3645</v>
      </c>
      <c r="AV130" s="3">
        <v>1292</v>
      </c>
      <c r="AW130" s="3">
        <v>5602</v>
      </c>
      <c r="AX130" s="3">
        <v>1874</v>
      </c>
      <c r="AY130" s="3">
        <v>2359</v>
      </c>
      <c r="AZ130" s="3">
        <v>3917</v>
      </c>
      <c r="BA130" s="3">
        <v>2737</v>
      </c>
      <c r="BB130" s="3">
        <v>3268</v>
      </c>
      <c r="BC130" s="3">
        <v>4665</v>
      </c>
      <c r="BD130" s="3">
        <v>5502</v>
      </c>
      <c r="BE130" s="3">
        <v>7280</v>
      </c>
      <c r="BF130" s="3">
        <v>1139</v>
      </c>
      <c r="BG130" s="3">
        <v>5928</v>
      </c>
      <c r="BH130" s="3">
        <v>2217</v>
      </c>
      <c r="BI130" s="3">
        <v>2413</v>
      </c>
      <c r="BJ130" s="3">
        <v>2506</v>
      </c>
      <c r="BK130" s="3">
        <v>1697</v>
      </c>
      <c r="BL130" s="3">
        <v>1952</v>
      </c>
      <c r="BM130" s="3">
        <v>2297</v>
      </c>
      <c r="BN130" s="3">
        <v>4509</v>
      </c>
      <c r="BO130" s="3">
        <v>4120</v>
      </c>
      <c r="BP130" s="3">
        <v>4826</v>
      </c>
      <c r="BQ130" s="3">
        <v>1646</v>
      </c>
      <c r="BR130" s="3">
        <v>5488</v>
      </c>
      <c r="BS130" s="3">
        <v>9558</v>
      </c>
      <c r="BT130" s="3">
        <v>14083</v>
      </c>
      <c r="BU130" s="3">
        <v>6253</v>
      </c>
      <c r="BV130" s="3">
        <v>5401</v>
      </c>
      <c r="BW130" s="3">
        <v>3741</v>
      </c>
      <c r="BX130" s="3">
        <v>4933</v>
      </c>
      <c r="BY130" s="3">
        <v>2635</v>
      </c>
      <c r="BZ130" s="3">
        <v>4195</v>
      </c>
      <c r="CA130" s="3">
        <v>7571</v>
      </c>
      <c r="CB130" s="3">
        <v>4272</v>
      </c>
      <c r="CC130" s="3">
        <v>6419</v>
      </c>
      <c r="CD130" s="3">
        <v>7035</v>
      </c>
      <c r="CE130" s="3">
        <v>2220</v>
      </c>
      <c r="CF130" s="3">
        <v>8406</v>
      </c>
      <c r="CG130" s="3">
        <v>8421</v>
      </c>
    </row>
    <row r="131" spans="1:85" x14ac:dyDescent="0.2">
      <c r="A131" s="5"/>
      <c r="B131" s="9">
        <v>577861</v>
      </c>
      <c r="C131" s="9">
        <v>117</v>
      </c>
      <c r="D131" s="9">
        <v>205102</v>
      </c>
      <c r="E131" s="1" t="str">
        <f>HYPERLINK("http://www.genome.ad.jp/dbget-bin/www_bget?compound+C01018","C01018")</f>
        <v>C01018</v>
      </c>
      <c r="F131" s="1" t="str">
        <f>HYPERLINK("http://pubchem.ncbi.nlm.nih.gov/summary/summary.cgi?cid=94270","94270")</f>
        <v>94270</v>
      </c>
      <c r="G131" s="5" t="s">
        <v>208</v>
      </c>
      <c r="H131" s="3">
        <v>2458</v>
      </c>
      <c r="I131" s="3">
        <v>1060</v>
      </c>
      <c r="J131" s="3">
        <v>701</v>
      </c>
      <c r="K131" s="3">
        <v>689</v>
      </c>
      <c r="L131" s="3">
        <v>1205</v>
      </c>
      <c r="M131" s="3">
        <v>2102</v>
      </c>
      <c r="N131" s="3">
        <v>580</v>
      </c>
      <c r="O131" s="3">
        <v>564</v>
      </c>
      <c r="P131" s="3">
        <v>583</v>
      </c>
      <c r="Q131" s="3">
        <v>737</v>
      </c>
      <c r="R131" s="3">
        <v>621</v>
      </c>
      <c r="S131" s="3">
        <v>3558</v>
      </c>
      <c r="T131" s="3">
        <v>734</v>
      </c>
      <c r="U131" s="3">
        <v>910</v>
      </c>
      <c r="V131" s="3">
        <v>802</v>
      </c>
      <c r="W131" s="3">
        <v>813</v>
      </c>
      <c r="X131" s="3">
        <v>790</v>
      </c>
      <c r="Y131" s="3">
        <v>1563</v>
      </c>
      <c r="Z131" s="3">
        <v>2337</v>
      </c>
      <c r="AA131" s="3">
        <v>752</v>
      </c>
      <c r="AB131" s="3">
        <v>676</v>
      </c>
      <c r="AC131" s="3">
        <v>503</v>
      </c>
      <c r="AD131" s="3">
        <v>1553</v>
      </c>
      <c r="AE131" s="3">
        <v>694</v>
      </c>
      <c r="AF131" s="3">
        <v>651</v>
      </c>
      <c r="AG131" s="3">
        <v>2584</v>
      </c>
      <c r="AH131" s="3">
        <v>1145</v>
      </c>
      <c r="AI131" s="3">
        <v>721</v>
      </c>
      <c r="AJ131" s="3">
        <v>586</v>
      </c>
      <c r="AK131" s="3">
        <v>5658</v>
      </c>
      <c r="AL131" s="3">
        <v>560</v>
      </c>
      <c r="AM131" s="3">
        <v>708</v>
      </c>
      <c r="AN131" s="3">
        <v>817</v>
      </c>
      <c r="AO131" s="3">
        <v>1008</v>
      </c>
      <c r="AP131" s="3">
        <v>2166</v>
      </c>
      <c r="AQ131" s="3">
        <v>1332</v>
      </c>
      <c r="AR131" s="3">
        <v>746</v>
      </c>
      <c r="AS131" s="3">
        <v>548</v>
      </c>
      <c r="AT131" s="3">
        <v>871</v>
      </c>
      <c r="AU131" s="3">
        <v>1556</v>
      </c>
      <c r="AV131" s="3">
        <v>521</v>
      </c>
      <c r="AW131" s="3">
        <v>6223</v>
      </c>
      <c r="AX131" s="3">
        <v>1378</v>
      </c>
      <c r="AY131" s="3">
        <v>907</v>
      </c>
      <c r="AZ131" s="3">
        <v>1418</v>
      </c>
      <c r="BA131" s="3">
        <v>671</v>
      </c>
      <c r="BB131" s="3">
        <v>2493</v>
      </c>
      <c r="BC131" s="3">
        <v>8098</v>
      </c>
      <c r="BD131" s="3">
        <v>2536</v>
      </c>
      <c r="BE131" s="3">
        <v>1533</v>
      </c>
      <c r="BF131" s="3">
        <v>494</v>
      </c>
      <c r="BG131" s="3">
        <v>2689</v>
      </c>
      <c r="BH131" s="3">
        <v>801</v>
      </c>
      <c r="BI131" s="3">
        <v>492</v>
      </c>
      <c r="BJ131" s="3">
        <v>1518</v>
      </c>
      <c r="BK131" s="3">
        <v>2388</v>
      </c>
      <c r="BL131" s="3">
        <v>514</v>
      </c>
      <c r="BM131" s="3">
        <v>5130</v>
      </c>
      <c r="BN131" s="3">
        <v>1674</v>
      </c>
      <c r="BO131" s="3">
        <v>576</v>
      </c>
      <c r="BP131" s="3">
        <v>835</v>
      </c>
      <c r="BQ131" s="3">
        <v>2248</v>
      </c>
      <c r="BR131" s="3">
        <v>3113</v>
      </c>
      <c r="BS131" s="3">
        <v>6271</v>
      </c>
      <c r="BT131" s="3">
        <v>2956</v>
      </c>
      <c r="BU131" s="3">
        <v>8799</v>
      </c>
      <c r="BV131" s="3">
        <v>7401</v>
      </c>
      <c r="BW131" s="3">
        <v>3809</v>
      </c>
      <c r="BX131" s="3">
        <v>14575</v>
      </c>
      <c r="BY131" s="3">
        <v>1118</v>
      </c>
      <c r="BZ131" s="3">
        <v>4636</v>
      </c>
      <c r="CA131" s="3">
        <v>879</v>
      </c>
      <c r="CB131" s="3">
        <v>2139</v>
      </c>
      <c r="CC131" s="3">
        <v>1119</v>
      </c>
      <c r="CD131" s="3">
        <v>3474</v>
      </c>
      <c r="CE131" s="3">
        <v>1687</v>
      </c>
      <c r="CF131" s="3">
        <v>2483</v>
      </c>
      <c r="CG131" s="3">
        <v>1716</v>
      </c>
    </row>
    <row r="132" spans="1:85" x14ac:dyDescent="0.2">
      <c r="A132" s="5"/>
      <c r="B132" s="9">
        <v>584612</v>
      </c>
      <c r="C132" s="9">
        <v>117</v>
      </c>
      <c r="D132" s="9">
        <v>205106</v>
      </c>
      <c r="E132" s="1" t="str">
        <f>HYPERLINK("http://www.genome.ad.jp/dbget-bin/www_bget?compound+C01019","C01019")</f>
        <v>C01019</v>
      </c>
      <c r="F132" s="1" t="str">
        <f>HYPERLINK("http://pubchem.ncbi.nlm.nih.gov/summary/summary.cgi?cid=94270","94270")</f>
        <v>94270</v>
      </c>
      <c r="G132" s="5" t="s">
        <v>111</v>
      </c>
      <c r="H132" s="3">
        <v>868</v>
      </c>
      <c r="I132" s="3">
        <v>475</v>
      </c>
      <c r="J132" s="3">
        <v>356</v>
      </c>
      <c r="K132" s="3">
        <v>397</v>
      </c>
      <c r="L132" s="3">
        <v>662</v>
      </c>
      <c r="M132" s="3">
        <v>551</v>
      </c>
      <c r="N132" s="3">
        <v>366</v>
      </c>
      <c r="O132" s="3">
        <v>360</v>
      </c>
      <c r="P132" s="3">
        <v>346</v>
      </c>
      <c r="Q132" s="3">
        <v>602</v>
      </c>
      <c r="R132" s="3">
        <v>425</v>
      </c>
      <c r="S132" s="3">
        <v>738</v>
      </c>
      <c r="T132" s="3">
        <v>388</v>
      </c>
      <c r="U132" s="3">
        <v>827</v>
      </c>
      <c r="V132" s="3">
        <v>471</v>
      </c>
      <c r="W132" s="3">
        <v>385</v>
      </c>
      <c r="X132" s="3">
        <v>463</v>
      </c>
      <c r="Y132" s="3">
        <v>641</v>
      </c>
      <c r="Z132" s="3">
        <v>946</v>
      </c>
      <c r="AA132" s="3">
        <v>406</v>
      </c>
      <c r="AB132" s="3">
        <v>409</v>
      </c>
      <c r="AC132" s="3">
        <v>325</v>
      </c>
      <c r="AD132" s="3">
        <v>675</v>
      </c>
      <c r="AE132" s="3">
        <v>489</v>
      </c>
      <c r="AF132" s="3">
        <v>418</v>
      </c>
      <c r="AG132" s="3">
        <v>858</v>
      </c>
      <c r="AH132" s="3">
        <v>638</v>
      </c>
      <c r="AI132" s="3">
        <v>433</v>
      </c>
      <c r="AJ132" s="3">
        <v>455</v>
      </c>
      <c r="AK132" s="3">
        <v>1725</v>
      </c>
      <c r="AL132" s="3">
        <v>334</v>
      </c>
      <c r="AM132" s="3">
        <v>332</v>
      </c>
      <c r="AN132" s="3">
        <v>418</v>
      </c>
      <c r="AO132" s="3">
        <v>458</v>
      </c>
      <c r="AP132" s="3">
        <v>1026</v>
      </c>
      <c r="AQ132" s="3">
        <v>587</v>
      </c>
      <c r="AR132" s="3">
        <v>395</v>
      </c>
      <c r="AS132" s="3">
        <v>452</v>
      </c>
      <c r="AT132" s="3">
        <v>415</v>
      </c>
      <c r="AU132" s="3">
        <v>676</v>
      </c>
      <c r="AV132" s="3">
        <v>328</v>
      </c>
      <c r="AW132" s="3">
        <v>787</v>
      </c>
      <c r="AX132" s="3">
        <v>777</v>
      </c>
      <c r="AY132" s="3">
        <v>472</v>
      </c>
      <c r="AZ132" s="3">
        <v>692</v>
      </c>
      <c r="BA132" s="3">
        <v>406</v>
      </c>
      <c r="BB132" s="3">
        <v>775</v>
      </c>
      <c r="BC132" s="3">
        <v>2417</v>
      </c>
      <c r="BD132" s="3">
        <v>704</v>
      </c>
      <c r="BE132" s="3">
        <v>875</v>
      </c>
      <c r="BF132" s="3">
        <v>247</v>
      </c>
      <c r="BG132" s="3">
        <v>955</v>
      </c>
      <c r="BH132" s="3">
        <v>573</v>
      </c>
      <c r="BI132" s="3">
        <v>317</v>
      </c>
      <c r="BJ132" s="3">
        <v>549</v>
      </c>
      <c r="BK132" s="3">
        <v>582</v>
      </c>
      <c r="BL132" s="3">
        <v>475</v>
      </c>
      <c r="BM132" s="3">
        <v>1495</v>
      </c>
      <c r="BN132" s="3">
        <v>799</v>
      </c>
      <c r="BO132" s="3">
        <v>328</v>
      </c>
      <c r="BP132" s="3">
        <v>557</v>
      </c>
      <c r="BQ132" s="3">
        <v>1022</v>
      </c>
      <c r="BR132" s="3">
        <v>801</v>
      </c>
      <c r="BS132" s="3">
        <v>1573</v>
      </c>
      <c r="BT132" s="3">
        <v>731</v>
      </c>
      <c r="BU132" s="3">
        <v>2225</v>
      </c>
      <c r="BV132" s="3">
        <v>1147</v>
      </c>
      <c r="BW132" s="3">
        <v>1127</v>
      </c>
      <c r="BX132" s="3">
        <v>3939</v>
      </c>
      <c r="BY132" s="3">
        <v>484</v>
      </c>
      <c r="BZ132" s="3">
        <v>855</v>
      </c>
      <c r="CA132" s="3">
        <v>465</v>
      </c>
      <c r="CB132" s="3">
        <v>890</v>
      </c>
      <c r="CC132" s="3">
        <v>691</v>
      </c>
      <c r="CD132" s="3">
        <v>858</v>
      </c>
      <c r="CE132" s="3">
        <v>781</v>
      </c>
      <c r="CF132" s="3">
        <v>516</v>
      </c>
      <c r="CG132" s="3">
        <v>360</v>
      </c>
    </row>
    <row r="133" spans="1:85" x14ac:dyDescent="0.2">
      <c r="A133" s="5"/>
      <c r="B133" s="9">
        <v>804605</v>
      </c>
      <c r="C133" s="9">
        <v>315</v>
      </c>
      <c r="D133" s="9">
        <v>201024</v>
      </c>
      <c r="E133" s="1" t="str">
        <f>HYPERLINK("http://www.genome.ad.jp/dbget-bin/www_bget?compound+C00085","C00085")</f>
        <v>C00085</v>
      </c>
      <c r="F133" s="1" t="str">
        <f>HYPERLINK("http://pubchem.ncbi.nlm.nih.gov/summary/summary.cgi?cid=69507","69507")</f>
        <v>69507</v>
      </c>
      <c r="G133" s="5" t="s">
        <v>112</v>
      </c>
      <c r="H133" s="3">
        <v>1455</v>
      </c>
      <c r="I133" s="3">
        <v>1971</v>
      </c>
      <c r="J133" s="3">
        <v>841</v>
      </c>
      <c r="K133" s="3">
        <v>298</v>
      </c>
      <c r="L133" s="3">
        <v>1785</v>
      </c>
      <c r="M133" s="3">
        <v>408</v>
      </c>
      <c r="N133" s="3">
        <v>278</v>
      </c>
      <c r="O133" s="3">
        <v>693</v>
      </c>
      <c r="P133" s="3">
        <v>803</v>
      </c>
      <c r="Q133" s="3">
        <v>539</v>
      </c>
      <c r="R133" s="3">
        <v>146</v>
      </c>
      <c r="S133" s="3">
        <v>113</v>
      </c>
      <c r="T133" s="3">
        <v>154</v>
      </c>
      <c r="U133" s="3">
        <v>853</v>
      </c>
      <c r="V133" s="3">
        <v>1200</v>
      </c>
      <c r="W133" s="3">
        <v>146</v>
      </c>
      <c r="X133" s="3">
        <v>272</v>
      </c>
      <c r="Y133" s="3">
        <v>1369</v>
      </c>
      <c r="Z133" s="3">
        <v>702</v>
      </c>
      <c r="AA133" s="3">
        <v>309</v>
      </c>
      <c r="AB133" s="3">
        <v>96</v>
      </c>
      <c r="AC133" s="3">
        <v>994</v>
      </c>
      <c r="AD133" s="3">
        <v>229</v>
      </c>
      <c r="AE133" s="3">
        <v>796</v>
      </c>
      <c r="AF133" s="3">
        <v>942</v>
      </c>
      <c r="AG133" s="3">
        <v>143</v>
      </c>
      <c r="AH133" s="3">
        <v>1019</v>
      </c>
      <c r="AI133" s="3">
        <v>110</v>
      </c>
      <c r="AJ133" s="3">
        <v>440</v>
      </c>
      <c r="AK133" s="3">
        <v>185</v>
      </c>
      <c r="AL133" s="3">
        <v>344</v>
      </c>
      <c r="AM133" s="3">
        <v>203</v>
      </c>
      <c r="AN133" s="3">
        <v>562</v>
      </c>
      <c r="AO133" s="3">
        <v>546</v>
      </c>
      <c r="AP133" s="3">
        <v>146</v>
      </c>
      <c r="AQ133" s="3">
        <v>160</v>
      </c>
      <c r="AR133" s="3">
        <v>1067</v>
      </c>
      <c r="AS133" s="3">
        <v>581</v>
      </c>
      <c r="AT133" s="3">
        <v>966</v>
      </c>
      <c r="AU133" s="3">
        <v>242</v>
      </c>
      <c r="AV133" s="3">
        <v>70</v>
      </c>
      <c r="AW133" s="3">
        <v>398</v>
      </c>
      <c r="AX133" s="3">
        <v>2027</v>
      </c>
      <c r="AY133" s="3">
        <v>120</v>
      </c>
      <c r="AZ133" s="3">
        <v>466</v>
      </c>
      <c r="BA133" s="3">
        <v>273</v>
      </c>
      <c r="BB133" s="3">
        <v>1142</v>
      </c>
      <c r="BC133" s="3">
        <v>142</v>
      </c>
      <c r="BD133" s="3">
        <v>137</v>
      </c>
      <c r="BE133" s="3">
        <v>1000</v>
      </c>
      <c r="BF133" s="3">
        <v>281</v>
      </c>
      <c r="BG133" s="3">
        <v>235</v>
      </c>
      <c r="BH133" s="3">
        <v>617</v>
      </c>
      <c r="BI133" s="3">
        <v>1438</v>
      </c>
      <c r="BJ133" s="3">
        <v>906</v>
      </c>
      <c r="BK133" s="3">
        <v>1394</v>
      </c>
      <c r="BL133" s="3">
        <v>155</v>
      </c>
      <c r="BM133" s="3">
        <v>169</v>
      </c>
      <c r="BN133" s="3">
        <v>1464</v>
      </c>
      <c r="BO133" s="3">
        <v>116</v>
      </c>
      <c r="BP133" s="3">
        <v>778</v>
      </c>
      <c r="BQ133" s="3">
        <v>88</v>
      </c>
      <c r="BR133" s="3">
        <v>86</v>
      </c>
      <c r="BS133" s="3">
        <v>894</v>
      </c>
      <c r="BT133" s="3">
        <v>811</v>
      </c>
      <c r="BU133" s="3">
        <v>677</v>
      </c>
      <c r="BV133" s="3">
        <v>1094</v>
      </c>
      <c r="BW133" s="3">
        <v>250</v>
      </c>
      <c r="BX133" s="3">
        <v>93</v>
      </c>
      <c r="BY133" s="3">
        <v>206</v>
      </c>
      <c r="BZ133" s="3">
        <v>124</v>
      </c>
      <c r="CA133" s="3">
        <v>125</v>
      </c>
      <c r="CB133" s="3">
        <v>1528</v>
      </c>
      <c r="CC133" s="3">
        <v>730</v>
      </c>
      <c r="CD133" s="3">
        <v>145</v>
      </c>
      <c r="CE133" s="3">
        <v>270</v>
      </c>
      <c r="CF133" s="3">
        <v>124</v>
      </c>
      <c r="CG133" s="3">
        <v>129</v>
      </c>
    </row>
    <row r="134" spans="1:85" x14ac:dyDescent="0.2">
      <c r="A134" s="5"/>
      <c r="B134" s="9">
        <v>800708</v>
      </c>
      <c r="C134" s="9">
        <v>387</v>
      </c>
      <c r="D134" s="9">
        <v>284388</v>
      </c>
      <c r="E134" s="1" t="str">
        <f>HYPERLINK("http://www.genome.ad.jp/dbget-bin/www_bget?compound+C01094","C01094")</f>
        <v>C01094</v>
      </c>
      <c r="F134" s="1" t="str">
        <f>HYPERLINK("http://pubchem.ncbi.nlm.nih.gov/summary/summary.cgi?cid=65246","65246")</f>
        <v>65246</v>
      </c>
      <c r="G134" s="5" t="s">
        <v>113</v>
      </c>
      <c r="H134" s="3">
        <v>261</v>
      </c>
      <c r="I134" s="3">
        <v>193</v>
      </c>
      <c r="J134" s="3">
        <v>123</v>
      </c>
      <c r="K134" s="3">
        <v>113</v>
      </c>
      <c r="L134" s="3">
        <v>251</v>
      </c>
      <c r="M134" s="3">
        <v>175</v>
      </c>
      <c r="N134" s="3">
        <v>95</v>
      </c>
      <c r="O134" s="3">
        <v>162</v>
      </c>
      <c r="P134" s="3">
        <v>175</v>
      </c>
      <c r="Q134" s="3">
        <v>216</v>
      </c>
      <c r="R134" s="3">
        <v>90</v>
      </c>
      <c r="S134" s="3">
        <v>116</v>
      </c>
      <c r="T134" s="3">
        <v>103</v>
      </c>
      <c r="U134" s="3">
        <v>107</v>
      </c>
      <c r="V134" s="3">
        <v>78</v>
      </c>
      <c r="W134" s="3">
        <v>121</v>
      </c>
      <c r="X134" s="3">
        <v>122</v>
      </c>
      <c r="Y134" s="3">
        <v>201</v>
      </c>
      <c r="Z134" s="3">
        <v>129</v>
      </c>
      <c r="AA134" s="3">
        <v>131</v>
      </c>
      <c r="AB134" s="3">
        <v>127</v>
      </c>
      <c r="AC134" s="3">
        <v>233</v>
      </c>
      <c r="AD134" s="3">
        <v>152</v>
      </c>
      <c r="AE134" s="3">
        <v>141</v>
      </c>
      <c r="AF134" s="3">
        <v>177</v>
      </c>
      <c r="AG134" s="3">
        <v>174</v>
      </c>
      <c r="AH134" s="3">
        <v>178</v>
      </c>
      <c r="AI134" s="3">
        <v>141</v>
      </c>
      <c r="AJ134" s="3">
        <v>115</v>
      </c>
      <c r="AK134" s="3">
        <v>226</v>
      </c>
      <c r="AL134" s="3">
        <v>180</v>
      </c>
      <c r="AM134" s="3">
        <v>108</v>
      </c>
      <c r="AN134" s="3">
        <v>104</v>
      </c>
      <c r="AO134" s="3">
        <v>184</v>
      </c>
      <c r="AP134" s="3">
        <v>175</v>
      </c>
      <c r="AQ134" s="3">
        <v>97</v>
      </c>
      <c r="AR134" s="3">
        <v>91</v>
      </c>
      <c r="AS134" s="3">
        <v>111</v>
      </c>
      <c r="AT134" s="3">
        <v>170</v>
      </c>
      <c r="AU134" s="3">
        <v>125</v>
      </c>
      <c r="AV134" s="3">
        <v>67</v>
      </c>
      <c r="AW134" s="3">
        <v>121</v>
      </c>
      <c r="AX134" s="3">
        <v>215</v>
      </c>
      <c r="AY134" s="3">
        <v>116</v>
      </c>
      <c r="AZ134" s="3">
        <v>155</v>
      </c>
      <c r="BA134" s="3">
        <v>83</v>
      </c>
      <c r="BB134" s="3">
        <v>94</v>
      </c>
      <c r="BC134" s="3">
        <v>133</v>
      </c>
      <c r="BD134" s="3">
        <v>105</v>
      </c>
      <c r="BE134" s="3">
        <v>197</v>
      </c>
      <c r="BF134" s="3">
        <v>77</v>
      </c>
      <c r="BG134" s="3">
        <v>155</v>
      </c>
      <c r="BH134" s="3">
        <v>92</v>
      </c>
      <c r="BI134" s="3">
        <v>344</v>
      </c>
      <c r="BJ134" s="3">
        <v>141</v>
      </c>
      <c r="BK134" s="3">
        <v>197</v>
      </c>
      <c r="BL134" s="3">
        <v>182</v>
      </c>
      <c r="BM134" s="3">
        <v>134</v>
      </c>
      <c r="BN134" s="3">
        <v>341</v>
      </c>
      <c r="BO134" s="3">
        <v>105</v>
      </c>
      <c r="BP134" s="3">
        <v>168</v>
      </c>
      <c r="BQ134" s="3">
        <v>125</v>
      </c>
      <c r="BR134" s="3">
        <v>210</v>
      </c>
      <c r="BS134" s="3">
        <v>86</v>
      </c>
      <c r="BT134" s="3">
        <v>473</v>
      </c>
      <c r="BU134" s="3">
        <v>439</v>
      </c>
      <c r="BV134" s="3">
        <v>187</v>
      </c>
      <c r="BW134" s="3">
        <v>166</v>
      </c>
      <c r="BX134" s="3">
        <v>116</v>
      </c>
      <c r="BY134" s="3">
        <v>195</v>
      </c>
      <c r="BZ134" s="3">
        <v>135</v>
      </c>
      <c r="CA134" s="3">
        <v>135</v>
      </c>
      <c r="CB134" s="3">
        <v>175</v>
      </c>
      <c r="CC134" s="3">
        <v>110</v>
      </c>
      <c r="CD134" s="3">
        <v>130</v>
      </c>
      <c r="CE134" s="3">
        <v>179</v>
      </c>
      <c r="CF134" s="3">
        <v>111</v>
      </c>
      <c r="CG134" s="3">
        <v>131</v>
      </c>
    </row>
    <row r="135" spans="1:85" x14ac:dyDescent="0.2">
      <c r="A135" s="5"/>
      <c r="B135" s="9">
        <v>644460</v>
      </c>
      <c r="C135" s="9">
        <v>217</v>
      </c>
      <c r="D135" s="9">
        <v>386192</v>
      </c>
      <c r="E135" s="1" t="str">
        <f>HYPERLINK("http://www.genome.ad.jp/dbget-bin/www_bget?compound+C00095","C00095")</f>
        <v>C00095</v>
      </c>
      <c r="F135" s="1" t="str">
        <f>HYPERLINK("http://pubchem.ncbi.nlm.nih.gov/summary/summary.cgi?cid=5984","5984")</f>
        <v>5984</v>
      </c>
      <c r="G135" s="5" t="s">
        <v>209</v>
      </c>
      <c r="H135" s="3">
        <v>683</v>
      </c>
      <c r="I135" s="3">
        <v>673</v>
      </c>
      <c r="J135" s="3">
        <v>380</v>
      </c>
      <c r="K135" s="3">
        <v>492</v>
      </c>
      <c r="L135" s="3">
        <v>953</v>
      </c>
      <c r="M135" s="3">
        <v>496</v>
      </c>
      <c r="N135" s="3">
        <v>865</v>
      </c>
      <c r="O135" s="3">
        <v>256</v>
      </c>
      <c r="P135" s="3">
        <v>349</v>
      </c>
      <c r="Q135" s="3">
        <v>560</v>
      </c>
      <c r="R135" s="3">
        <v>214</v>
      </c>
      <c r="S135" s="3">
        <v>1985</v>
      </c>
      <c r="T135" s="3">
        <v>773</v>
      </c>
      <c r="U135" s="3">
        <v>416</v>
      </c>
      <c r="V135" s="3">
        <v>258</v>
      </c>
      <c r="W135" s="3">
        <v>369</v>
      </c>
      <c r="X135" s="3">
        <v>317</v>
      </c>
      <c r="Y135" s="3">
        <v>373</v>
      </c>
      <c r="Z135" s="3">
        <v>329</v>
      </c>
      <c r="AA135" s="3">
        <v>449</v>
      </c>
      <c r="AB135" s="3">
        <v>250</v>
      </c>
      <c r="AC135" s="3">
        <v>277</v>
      </c>
      <c r="AD135" s="3">
        <v>376</v>
      </c>
      <c r="AE135" s="3">
        <v>236</v>
      </c>
      <c r="AF135" s="3">
        <v>339</v>
      </c>
      <c r="AG135" s="3">
        <v>582</v>
      </c>
      <c r="AH135" s="3">
        <v>476</v>
      </c>
      <c r="AI135" s="3">
        <v>3897</v>
      </c>
      <c r="AJ135" s="3">
        <v>208</v>
      </c>
      <c r="AK135" s="3">
        <v>3838</v>
      </c>
      <c r="AL135" s="3">
        <v>455</v>
      </c>
      <c r="AM135" s="3">
        <v>220</v>
      </c>
      <c r="AN135" s="3">
        <v>389</v>
      </c>
      <c r="AO135" s="3">
        <v>339</v>
      </c>
      <c r="AP135" s="3">
        <v>987</v>
      </c>
      <c r="AQ135" s="3">
        <v>406</v>
      </c>
      <c r="AR135" s="3">
        <v>377</v>
      </c>
      <c r="AS135" s="3">
        <v>325</v>
      </c>
      <c r="AT135" s="3">
        <v>491</v>
      </c>
      <c r="AU135" s="3">
        <v>2407</v>
      </c>
      <c r="AV135" s="3">
        <v>146</v>
      </c>
      <c r="AW135" s="3">
        <v>609</v>
      </c>
      <c r="AX135" s="3">
        <v>1391</v>
      </c>
      <c r="AY135" s="3">
        <v>3145</v>
      </c>
      <c r="AZ135" s="3">
        <v>568</v>
      </c>
      <c r="BA135" s="3">
        <v>265</v>
      </c>
      <c r="BB135" s="3">
        <v>422</v>
      </c>
      <c r="BC135" s="3">
        <v>317</v>
      </c>
      <c r="BD135" s="3">
        <v>2545</v>
      </c>
      <c r="BE135" s="3">
        <v>468</v>
      </c>
      <c r="BF135" s="3">
        <v>255</v>
      </c>
      <c r="BG135" s="3">
        <v>621</v>
      </c>
      <c r="BH135" s="3">
        <v>263</v>
      </c>
      <c r="BI135" s="3">
        <v>389</v>
      </c>
      <c r="BJ135" s="3">
        <v>2376</v>
      </c>
      <c r="BK135" s="3">
        <v>697</v>
      </c>
      <c r="BL135" s="3">
        <v>163</v>
      </c>
      <c r="BM135" s="3">
        <v>591</v>
      </c>
      <c r="BN135" s="3">
        <v>4568</v>
      </c>
      <c r="BO135" s="3">
        <v>172</v>
      </c>
      <c r="BP135" s="3">
        <v>426</v>
      </c>
      <c r="BQ135" s="3">
        <v>1162</v>
      </c>
      <c r="BR135" s="3">
        <v>1095</v>
      </c>
      <c r="BS135" s="3">
        <v>324</v>
      </c>
      <c r="BT135" s="3">
        <v>1493</v>
      </c>
      <c r="BU135" s="3">
        <v>835</v>
      </c>
      <c r="BV135" s="3">
        <v>658</v>
      </c>
      <c r="BW135" s="3">
        <v>846</v>
      </c>
      <c r="BX135" s="3">
        <v>367</v>
      </c>
      <c r="BY135" s="3">
        <v>389</v>
      </c>
      <c r="BZ135" s="3">
        <v>169</v>
      </c>
      <c r="CA135" s="3">
        <v>177</v>
      </c>
      <c r="CB135" s="3">
        <v>284</v>
      </c>
      <c r="CC135" s="3">
        <v>838</v>
      </c>
      <c r="CD135" s="3">
        <v>1130</v>
      </c>
      <c r="CE135" s="3">
        <v>438</v>
      </c>
      <c r="CF135" s="3">
        <v>642</v>
      </c>
      <c r="CG135" s="3">
        <v>382</v>
      </c>
    </row>
    <row r="136" spans="1:85" x14ac:dyDescent="0.2">
      <c r="A136" s="5"/>
      <c r="B136" s="9">
        <v>585516</v>
      </c>
      <c r="C136" s="9">
        <v>246</v>
      </c>
      <c r="D136" s="9">
        <v>225859</v>
      </c>
      <c r="E136" s="1" t="str">
        <f>HYPERLINK("http://www.genome.ad.jp/dbget-bin/www_bget?compound+C00016","C00016")</f>
        <v>C00016</v>
      </c>
      <c r="F136" s="1" t="str">
        <f>HYPERLINK("http://pubchem.ncbi.nlm.nih.gov/summary/summary.cgi?cid=643975","643975")</f>
        <v>643975</v>
      </c>
      <c r="G136" s="5" t="s">
        <v>114</v>
      </c>
      <c r="H136" s="3">
        <v>65</v>
      </c>
      <c r="I136" s="3">
        <v>109</v>
      </c>
      <c r="J136" s="3">
        <v>126</v>
      </c>
      <c r="K136" s="3">
        <v>139</v>
      </c>
      <c r="L136" s="3">
        <v>139</v>
      </c>
      <c r="M136" s="3">
        <v>168</v>
      </c>
      <c r="N136" s="3">
        <v>96</v>
      </c>
      <c r="O136" s="3">
        <v>75</v>
      </c>
      <c r="P136" s="3">
        <v>94</v>
      </c>
      <c r="Q136" s="3">
        <v>101</v>
      </c>
      <c r="R136" s="3">
        <v>99</v>
      </c>
      <c r="S136" s="3">
        <v>290</v>
      </c>
      <c r="T136" s="3">
        <v>80</v>
      </c>
      <c r="U136" s="3">
        <v>78</v>
      </c>
      <c r="V136" s="3">
        <v>85</v>
      </c>
      <c r="W136" s="3">
        <v>128</v>
      </c>
      <c r="X136" s="3">
        <v>77</v>
      </c>
      <c r="Y136" s="3">
        <v>130</v>
      </c>
      <c r="Z136" s="3">
        <v>117</v>
      </c>
      <c r="AA136" s="3">
        <v>76</v>
      </c>
      <c r="AB136" s="3">
        <v>82</v>
      </c>
      <c r="AC136" s="3">
        <v>74</v>
      </c>
      <c r="AD136" s="3">
        <v>91</v>
      </c>
      <c r="AE136" s="3">
        <v>97</v>
      </c>
      <c r="AF136" s="3">
        <v>108</v>
      </c>
      <c r="AG136" s="3">
        <v>198</v>
      </c>
      <c r="AH136" s="3">
        <v>145</v>
      </c>
      <c r="AI136" s="3">
        <v>138</v>
      </c>
      <c r="AJ136" s="3">
        <v>82</v>
      </c>
      <c r="AK136" s="3">
        <v>147</v>
      </c>
      <c r="AL136" s="3">
        <v>75</v>
      </c>
      <c r="AM136" s="3">
        <v>81</v>
      </c>
      <c r="AN136" s="3">
        <v>119</v>
      </c>
      <c r="AO136" s="3">
        <v>84</v>
      </c>
      <c r="AP136" s="3">
        <v>251</v>
      </c>
      <c r="AQ136" s="3">
        <v>97</v>
      </c>
      <c r="AR136" s="3">
        <v>103</v>
      </c>
      <c r="AS136" s="3">
        <v>82</v>
      </c>
      <c r="AT136" s="3">
        <v>83</v>
      </c>
      <c r="AU136" s="3">
        <v>95</v>
      </c>
      <c r="AV136" s="3">
        <v>125</v>
      </c>
      <c r="AW136" s="3">
        <v>215</v>
      </c>
      <c r="AX136" s="3">
        <v>247</v>
      </c>
      <c r="AY136" s="3">
        <v>85</v>
      </c>
      <c r="AZ136" s="3">
        <v>137</v>
      </c>
      <c r="BA136" s="3">
        <v>105</v>
      </c>
      <c r="BB136" s="3">
        <v>96</v>
      </c>
      <c r="BC136" s="3">
        <v>80</v>
      </c>
      <c r="BD136" s="3">
        <v>144</v>
      </c>
      <c r="BE136" s="3">
        <v>80</v>
      </c>
      <c r="BF136" s="3">
        <v>84</v>
      </c>
      <c r="BG136" s="3">
        <v>167</v>
      </c>
      <c r="BH136" s="3">
        <v>93</v>
      </c>
      <c r="BI136" s="3">
        <v>149</v>
      </c>
      <c r="BJ136" s="3">
        <v>140</v>
      </c>
      <c r="BK136" s="3">
        <v>143</v>
      </c>
      <c r="BL136" s="3">
        <v>102</v>
      </c>
      <c r="BM136" s="3">
        <v>130</v>
      </c>
      <c r="BN136" s="3">
        <v>199</v>
      </c>
      <c r="BO136" s="3">
        <v>110</v>
      </c>
      <c r="BP136" s="3">
        <v>127</v>
      </c>
      <c r="BQ136" s="3">
        <v>164</v>
      </c>
      <c r="BR136" s="3">
        <v>181</v>
      </c>
      <c r="BS136" s="3">
        <v>256</v>
      </c>
      <c r="BT136" s="3">
        <v>88</v>
      </c>
      <c r="BU136" s="3">
        <v>237</v>
      </c>
      <c r="BV136" s="3">
        <v>190</v>
      </c>
      <c r="BW136" s="3">
        <v>226</v>
      </c>
      <c r="BX136" s="3">
        <v>246</v>
      </c>
      <c r="BY136" s="3">
        <v>122</v>
      </c>
      <c r="BZ136" s="3">
        <v>146</v>
      </c>
      <c r="CA136" s="3">
        <v>78</v>
      </c>
      <c r="CB136" s="3">
        <v>182</v>
      </c>
      <c r="CC136" s="3">
        <v>269</v>
      </c>
      <c r="CD136" s="3">
        <v>64</v>
      </c>
      <c r="CE136" s="3">
        <v>241</v>
      </c>
      <c r="CF136" s="3">
        <v>156</v>
      </c>
      <c r="CG136" s="3">
        <v>107</v>
      </c>
    </row>
    <row r="137" spans="1:85" x14ac:dyDescent="0.2">
      <c r="A137" s="5"/>
      <c r="B137" s="9">
        <v>344330</v>
      </c>
      <c r="C137" s="9">
        <v>174</v>
      </c>
      <c r="D137" s="9">
        <v>368025</v>
      </c>
      <c r="E137" s="1" t="s">
        <v>230</v>
      </c>
      <c r="F137" s="9">
        <v>700</v>
      </c>
      <c r="G137" s="5" t="s">
        <v>116</v>
      </c>
      <c r="H137" s="3">
        <v>95383</v>
      </c>
      <c r="I137" s="3">
        <v>47709</v>
      </c>
      <c r="J137" s="3">
        <v>13395</v>
      </c>
      <c r="K137" s="3">
        <v>33620</v>
      </c>
      <c r="L137" s="3">
        <v>54116</v>
      </c>
      <c r="M137" s="3">
        <v>78161</v>
      </c>
      <c r="N137" s="3">
        <v>1733</v>
      </c>
      <c r="O137" s="3">
        <v>15767</v>
      </c>
      <c r="P137" s="3">
        <v>34127</v>
      </c>
      <c r="Q137" s="3">
        <v>72521</v>
      </c>
      <c r="R137" s="3">
        <v>14588</v>
      </c>
      <c r="S137" s="3">
        <v>21211</v>
      </c>
      <c r="T137" s="3">
        <v>34500</v>
      </c>
      <c r="U137" s="3">
        <v>22956</v>
      </c>
      <c r="V137" s="3">
        <v>18202</v>
      </c>
      <c r="W137" s="3">
        <v>35380</v>
      </c>
      <c r="X137" s="3">
        <v>26880</v>
      </c>
      <c r="Y137" s="3">
        <v>27359</v>
      </c>
      <c r="Z137" s="3">
        <v>77865</v>
      </c>
      <c r="AA137" s="3">
        <v>33317</v>
      </c>
      <c r="AB137" s="3">
        <v>44219</v>
      </c>
      <c r="AC137" s="3">
        <v>34021</v>
      </c>
      <c r="AD137" s="3">
        <v>61765</v>
      </c>
      <c r="AE137" s="3">
        <v>8674</v>
      </c>
      <c r="AF137" s="3">
        <v>10307</v>
      </c>
      <c r="AG137" s="3">
        <v>63575</v>
      </c>
      <c r="AH137" s="3">
        <v>43722</v>
      </c>
      <c r="AI137" s="3">
        <v>47314</v>
      </c>
      <c r="AJ137" s="3">
        <v>33108</v>
      </c>
      <c r="AK137" s="3">
        <v>16009</v>
      </c>
      <c r="AL137" s="3">
        <v>51177</v>
      </c>
      <c r="AM137" s="3">
        <v>21692</v>
      </c>
      <c r="AN137" s="3">
        <v>64724</v>
      </c>
      <c r="AO137" s="3">
        <v>37343</v>
      </c>
      <c r="AP137" s="3">
        <v>86128</v>
      </c>
      <c r="AQ137" s="3">
        <v>13966</v>
      </c>
      <c r="AR137" s="3">
        <v>35064</v>
      </c>
      <c r="AS137" s="3">
        <v>24809</v>
      </c>
      <c r="AT137" s="3">
        <v>42341</v>
      </c>
      <c r="AU137" s="3">
        <v>185352</v>
      </c>
      <c r="AV137" s="3">
        <v>12692</v>
      </c>
      <c r="AW137" s="3">
        <v>48562</v>
      </c>
      <c r="AX137" s="3">
        <v>64261</v>
      </c>
      <c r="AY137" s="3">
        <v>23802</v>
      </c>
      <c r="AZ137" s="3">
        <v>24618</v>
      </c>
      <c r="BA137" s="3">
        <v>17949</v>
      </c>
      <c r="BB137" s="3">
        <v>48385</v>
      </c>
      <c r="BC137" s="3">
        <v>22581</v>
      </c>
      <c r="BD137" s="3">
        <v>29993</v>
      </c>
      <c r="BE137" s="3">
        <v>17592</v>
      </c>
      <c r="BF137" s="3">
        <v>3975</v>
      </c>
      <c r="BG137" s="3">
        <v>69886</v>
      </c>
      <c r="BH137" s="3">
        <v>23095</v>
      </c>
      <c r="BI137" s="3">
        <v>27008</v>
      </c>
      <c r="BJ137" s="3">
        <v>38399</v>
      </c>
      <c r="BK137" s="3">
        <v>30513</v>
      </c>
      <c r="BL137" s="3">
        <v>26048</v>
      </c>
      <c r="BM137" s="3">
        <v>37899</v>
      </c>
      <c r="BN137" s="3">
        <v>57632</v>
      </c>
      <c r="BO137" s="3">
        <v>30977</v>
      </c>
      <c r="BP137" s="3">
        <v>65746</v>
      </c>
      <c r="BQ137" s="3">
        <v>97282</v>
      </c>
      <c r="BR137" s="3">
        <v>151042</v>
      </c>
      <c r="BS137" s="3">
        <v>56317</v>
      </c>
      <c r="BT137" s="3">
        <v>84012</v>
      </c>
      <c r="BU137" s="3">
        <v>73572</v>
      </c>
      <c r="BV137" s="3">
        <v>55714</v>
      </c>
      <c r="BW137" s="3">
        <v>48717</v>
      </c>
      <c r="BX137" s="3">
        <v>33651</v>
      </c>
      <c r="BY137" s="3">
        <v>65401</v>
      </c>
      <c r="BZ137" s="3">
        <v>49311</v>
      </c>
      <c r="CA137" s="3">
        <v>47753</v>
      </c>
      <c r="CB137" s="3">
        <v>26268</v>
      </c>
      <c r="CC137" s="3">
        <v>52286</v>
      </c>
      <c r="CD137" s="3">
        <v>45719</v>
      </c>
      <c r="CE137" s="3">
        <v>90264</v>
      </c>
      <c r="CF137" s="3">
        <v>49042</v>
      </c>
      <c r="CG137" s="3">
        <v>32136</v>
      </c>
    </row>
    <row r="138" spans="1:85" x14ac:dyDescent="0.2">
      <c r="A138" s="5"/>
      <c r="B138" s="9">
        <v>316988</v>
      </c>
      <c r="C138" s="9">
        <v>211</v>
      </c>
      <c r="D138" s="9">
        <v>404433</v>
      </c>
      <c r="E138" s="1" t="s">
        <v>218</v>
      </c>
      <c r="F138" s="9">
        <v>12691392</v>
      </c>
      <c r="G138" s="5" t="s">
        <v>115</v>
      </c>
      <c r="H138" s="3">
        <v>4865</v>
      </c>
      <c r="I138" s="3">
        <v>3640</v>
      </c>
      <c r="J138" s="3">
        <v>2707</v>
      </c>
      <c r="K138" s="3">
        <v>4490</v>
      </c>
      <c r="L138" s="3">
        <v>5938</v>
      </c>
      <c r="M138" s="3">
        <v>6619</v>
      </c>
      <c r="N138" s="3">
        <v>1118</v>
      </c>
      <c r="O138" s="3">
        <v>886</v>
      </c>
      <c r="P138" s="3">
        <v>3005</v>
      </c>
      <c r="Q138" s="3">
        <v>5124</v>
      </c>
      <c r="R138" s="3">
        <v>134</v>
      </c>
      <c r="S138" s="3">
        <v>6761</v>
      </c>
      <c r="T138" s="3">
        <v>2513</v>
      </c>
      <c r="U138" s="3">
        <v>2131</v>
      </c>
      <c r="V138" s="3">
        <v>4085</v>
      </c>
      <c r="W138" s="3">
        <v>3870</v>
      </c>
      <c r="X138" s="3">
        <v>2053</v>
      </c>
      <c r="Y138" s="3">
        <v>2795</v>
      </c>
      <c r="Z138" s="3">
        <v>180</v>
      </c>
      <c r="AA138" s="3">
        <v>991</v>
      </c>
      <c r="AB138" s="3">
        <v>1204</v>
      </c>
      <c r="AC138" s="3">
        <v>2416</v>
      </c>
      <c r="AD138" s="3">
        <v>403</v>
      </c>
      <c r="AE138" s="3">
        <v>1063</v>
      </c>
      <c r="AF138" s="3">
        <v>2080</v>
      </c>
      <c r="AG138" s="3">
        <v>1965</v>
      </c>
      <c r="AH138" s="3">
        <v>2542</v>
      </c>
      <c r="AI138" s="3">
        <v>2320</v>
      </c>
      <c r="AJ138" s="3">
        <v>1034</v>
      </c>
      <c r="AK138" s="3">
        <v>2242</v>
      </c>
      <c r="AL138" s="3">
        <v>2703</v>
      </c>
      <c r="AM138" s="3">
        <v>846</v>
      </c>
      <c r="AN138" s="3">
        <v>4454</v>
      </c>
      <c r="AO138" s="3">
        <v>1538</v>
      </c>
      <c r="AP138" s="3">
        <v>4108</v>
      </c>
      <c r="AQ138" s="3">
        <v>224</v>
      </c>
      <c r="AR138" s="3">
        <v>1538</v>
      </c>
      <c r="AS138" s="3">
        <v>1983</v>
      </c>
      <c r="AT138" s="3">
        <v>1797</v>
      </c>
      <c r="AU138" s="3">
        <v>1095</v>
      </c>
      <c r="AV138" s="3">
        <v>462</v>
      </c>
      <c r="AW138" s="3">
        <v>181</v>
      </c>
      <c r="AX138" s="3">
        <v>9469</v>
      </c>
      <c r="AY138" s="3">
        <v>151</v>
      </c>
      <c r="AZ138" s="3">
        <v>1582</v>
      </c>
      <c r="BA138" s="3">
        <v>693</v>
      </c>
      <c r="BB138" s="3">
        <v>6466</v>
      </c>
      <c r="BC138" s="3">
        <v>7436</v>
      </c>
      <c r="BD138" s="3">
        <v>3887</v>
      </c>
      <c r="BE138" s="3">
        <v>2178</v>
      </c>
      <c r="BF138" s="3">
        <v>622</v>
      </c>
      <c r="BG138" s="3">
        <v>3510</v>
      </c>
      <c r="BH138" s="3">
        <v>1744</v>
      </c>
      <c r="BI138" s="3">
        <v>3778</v>
      </c>
      <c r="BJ138" s="3">
        <v>6727</v>
      </c>
      <c r="BK138" s="3">
        <v>3486</v>
      </c>
      <c r="BL138" s="3">
        <v>2032</v>
      </c>
      <c r="BM138" s="3">
        <v>4559</v>
      </c>
      <c r="BN138" s="3">
        <v>2071</v>
      </c>
      <c r="BO138" s="3">
        <v>1064</v>
      </c>
      <c r="BP138" s="3">
        <v>2845</v>
      </c>
      <c r="BQ138" s="3">
        <v>1604</v>
      </c>
      <c r="BR138" s="3">
        <v>458</v>
      </c>
      <c r="BS138" s="3">
        <v>4535</v>
      </c>
      <c r="BT138" s="3">
        <v>10669</v>
      </c>
      <c r="BU138" s="3">
        <v>3628</v>
      </c>
      <c r="BV138" s="3">
        <v>987</v>
      </c>
      <c r="BW138" s="3">
        <v>2211</v>
      </c>
      <c r="BX138" s="3">
        <v>970</v>
      </c>
      <c r="BY138" s="3">
        <v>2211</v>
      </c>
      <c r="BZ138" s="3">
        <v>8085</v>
      </c>
      <c r="CA138" s="3">
        <v>4987</v>
      </c>
      <c r="CB138" s="3">
        <v>891</v>
      </c>
      <c r="CC138" s="3">
        <v>2473</v>
      </c>
      <c r="CD138" s="3">
        <v>218</v>
      </c>
      <c r="CE138" s="3">
        <v>3926</v>
      </c>
      <c r="CF138" s="3">
        <v>3166</v>
      </c>
      <c r="CG138" s="3">
        <v>2301</v>
      </c>
    </row>
    <row r="139" spans="1:85" x14ac:dyDescent="0.2">
      <c r="A139" s="5"/>
      <c r="B139" s="9">
        <v>407645</v>
      </c>
      <c r="C139" s="9">
        <v>147</v>
      </c>
      <c r="D139" s="9">
        <v>200446</v>
      </c>
      <c r="E139" s="1" t="str">
        <f>HYPERLINK("http://www.genome.ad.jp/dbget-bin/www_bget?compound+  ","  ")</f>
        <v xml:space="preserve">  </v>
      </c>
      <c r="F139" s="1" t="str">
        <f>HYPERLINK("http://pubchem.ncbi.nlm.nih.gov/summary/summary.cgi?cid=5325915","5325915")</f>
        <v>5325915</v>
      </c>
      <c r="G139" s="5" t="s">
        <v>117</v>
      </c>
      <c r="H139" s="3">
        <v>9146</v>
      </c>
      <c r="I139" s="3">
        <v>29728</v>
      </c>
      <c r="J139" s="3">
        <v>10880</v>
      </c>
      <c r="K139" s="3">
        <v>1564</v>
      </c>
      <c r="L139" s="3">
        <v>26432</v>
      </c>
      <c r="M139" s="3">
        <v>1717</v>
      </c>
      <c r="N139" s="3">
        <v>8704</v>
      </c>
      <c r="O139" s="3">
        <v>12416</v>
      </c>
      <c r="P139" s="3">
        <v>11096</v>
      </c>
      <c r="Q139" s="3">
        <v>17216</v>
      </c>
      <c r="R139" s="3">
        <v>7680</v>
      </c>
      <c r="S139" s="3">
        <v>7174</v>
      </c>
      <c r="T139" s="3">
        <v>9856</v>
      </c>
      <c r="U139" s="3">
        <v>17280</v>
      </c>
      <c r="V139" s="3">
        <v>13696</v>
      </c>
      <c r="W139" s="3">
        <v>9712</v>
      </c>
      <c r="X139" s="3">
        <v>11136</v>
      </c>
      <c r="Y139" s="3">
        <v>20288</v>
      </c>
      <c r="Z139" s="3">
        <v>4468</v>
      </c>
      <c r="AA139" s="3">
        <v>17216</v>
      </c>
      <c r="AB139" s="3">
        <v>9376</v>
      </c>
      <c r="AC139" s="3">
        <v>13440</v>
      </c>
      <c r="AD139" s="3">
        <v>36032</v>
      </c>
      <c r="AE139" s="3">
        <v>15808</v>
      </c>
      <c r="AF139" s="3">
        <v>15296</v>
      </c>
      <c r="AG139" s="3">
        <v>3398</v>
      </c>
      <c r="AH139" s="3">
        <v>20352</v>
      </c>
      <c r="AI139" s="3">
        <v>2715</v>
      </c>
      <c r="AJ139" s="3">
        <v>14656</v>
      </c>
      <c r="AK139" s="3">
        <v>1347</v>
      </c>
      <c r="AL139" s="3">
        <v>15872</v>
      </c>
      <c r="AM139" s="3">
        <v>8568</v>
      </c>
      <c r="AN139" s="3">
        <v>8960</v>
      </c>
      <c r="AO139" s="3">
        <v>20928</v>
      </c>
      <c r="AP139" s="3">
        <v>4925</v>
      </c>
      <c r="AQ139" s="3">
        <v>10136</v>
      </c>
      <c r="AR139" s="3">
        <v>13752</v>
      </c>
      <c r="AS139" s="3">
        <v>4763</v>
      </c>
      <c r="AT139" s="3">
        <v>9520</v>
      </c>
      <c r="AU139" s="3">
        <v>17216</v>
      </c>
      <c r="AV139" s="3">
        <v>10368</v>
      </c>
      <c r="AW139" s="3">
        <v>10200</v>
      </c>
      <c r="AX139" s="3">
        <v>5488</v>
      </c>
      <c r="AY139" s="3">
        <v>1071</v>
      </c>
      <c r="AZ139" s="3">
        <v>250</v>
      </c>
      <c r="BA139" s="3">
        <v>12224</v>
      </c>
      <c r="BB139" s="3">
        <v>1832</v>
      </c>
      <c r="BC139" s="3">
        <v>720</v>
      </c>
      <c r="BD139" s="3">
        <v>11760</v>
      </c>
      <c r="BE139" s="3">
        <v>3059</v>
      </c>
      <c r="BF139" s="3">
        <v>3928</v>
      </c>
      <c r="BG139" s="3">
        <v>4044</v>
      </c>
      <c r="BH139" s="3">
        <v>13504</v>
      </c>
      <c r="BI139" s="3">
        <v>7880</v>
      </c>
      <c r="BJ139" s="3">
        <v>3741</v>
      </c>
      <c r="BK139" s="3">
        <v>19200</v>
      </c>
      <c r="BL139" s="3">
        <v>5104</v>
      </c>
      <c r="BM139" s="3">
        <v>5086</v>
      </c>
      <c r="BN139" s="3">
        <v>3025</v>
      </c>
      <c r="BO139" s="3">
        <v>10912</v>
      </c>
      <c r="BP139" s="3">
        <v>22464</v>
      </c>
      <c r="BQ139" s="3">
        <v>3815</v>
      </c>
      <c r="BR139" s="3">
        <v>27848</v>
      </c>
      <c r="BS139" s="3">
        <v>2629</v>
      </c>
      <c r="BT139" s="3">
        <v>9200</v>
      </c>
      <c r="BU139" s="3">
        <v>9608</v>
      </c>
      <c r="BV139" s="3">
        <v>12548</v>
      </c>
      <c r="BW139" s="3">
        <v>4530</v>
      </c>
      <c r="BX139" s="3">
        <v>2499</v>
      </c>
      <c r="BY139" s="3">
        <v>12200</v>
      </c>
      <c r="BZ139" s="3">
        <v>8099</v>
      </c>
      <c r="CA139" s="3">
        <v>981</v>
      </c>
      <c r="CB139" s="3">
        <v>3933</v>
      </c>
      <c r="CC139" s="3">
        <v>4561</v>
      </c>
      <c r="CD139" s="3">
        <v>11561</v>
      </c>
      <c r="CE139" s="3">
        <v>5401</v>
      </c>
      <c r="CF139" s="3">
        <v>6054</v>
      </c>
      <c r="CG139" s="3">
        <v>17224</v>
      </c>
    </row>
    <row r="140" spans="1:85" x14ac:dyDescent="0.2">
      <c r="A140" s="5"/>
      <c r="B140" s="9">
        <v>512521</v>
      </c>
      <c r="C140" s="9">
        <v>218</v>
      </c>
      <c r="D140" s="9">
        <v>212276</v>
      </c>
      <c r="E140" s="1" t="str">
        <f>HYPERLINK("http://www.genome.ad.jp/dbget-bin/www_bget?compound+  ","  ")</f>
        <v xml:space="preserve">  </v>
      </c>
      <c r="F140" s="1" t="str">
        <f>HYPERLINK("http://pubchem.ncbi.nlm.nih.gov/summary/summary.cgi?cid=2781043","2781043")</f>
        <v>2781043</v>
      </c>
      <c r="G140" s="5" t="s">
        <v>118</v>
      </c>
      <c r="H140" s="3">
        <v>276</v>
      </c>
      <c r="I140" s="3">
        <v>247</v>
      </c>
      <c r="J140" s="3">
        <v>121</v>
      </c>
      <c r="K140" s="3">
        <v>120</v>
      </c>
      <c r="L140" s="3">
        <v>281</v>
      </c>
      <c r="M140" s="3">
        <v>229</v>
      </c>
      <c r="N140" s="3">
        <v>98</v>
      </c>
      <c r="O140" s="3">
        <v>97</v>
      </c>
      <c r="P140" s="3">
        <v>99</v>
      </c>
      <c r="Q140" s="3">
        <v>147</v>
      </c>
      <c r="R140" s="3">
        <v>89</v>
      </c>
      <c r="S140" s="3">
        <v>337</v>
      </c>
      <c r="T140" s="3">
        <v>152</v>
      </c>
      <c r="U140" s="3">
        <v>171</v>
      </c>
      <c r="V140" s="3">
        <v>150</v>
      </c>
      <c r="W140" s="3">
        <v>119</v>
      </c>
      <c r="X140" s="3">
        <v>102</v>
      </c>
      <c r="Y140" s="3">
        <v>144</v>
      </c>
      <c r="Z140" s="3">
        <v>273</v>
      </c>
      <c r="AA140" s="3">
        <v>159</v>
      </c>
      <c r="AB140" s="3">
        <v>101</v>
      </c>
      <c r="AC140" s="3">
        <v>127</v>
      </c>
      <c r="AD140" s="3">
        <v>272</v>
      </c>
      <c r="AE140" s="3">
        <v>164</v>
      </c>
      <c r="AF140" s="3">
        <v>157</v>
      </c>
      <c r="AG140" s="3">
        <v>255</v>
      </c>
      <c r="AH140" s="3">
        <v>197</v>
      </c>
      <c r="AI140" s="3">
        <v>190</v>
      </c>
      <c r="AJ140" s="3">
        <v>152</v>
      </c>
      <c r="AK140" s="3">
        <v>197</v>
      </c>
      <c r="AL140" s="3">
        <v>123</v>
      </c>
      <c r="AM140" s="3">
        <v>122</v>
      </c>
      <c r="AN140" s="3">
        <v>161</v>
      </c>
      <c r="AO140" s="3">
        <v>159</v>
      </c>
      <c r="AP140" s="3">
        <v>181</v>
      </c>
      <c r="AQ140" s="3">
        <v>142</v>
      </c>
      <c r="AR140" s="3">
        <v>182</v>
      </c>
      <c r="AS140" s="3">
        <v>189</v>
      </c>
      <c r="AT140" s="3">
        <v>163</v>
      </c>
      <c r="AU140" s="3">
        <v>110</v>
      </c>
      <c r="AV140" s="3">
        <v>147</v>
      </c>
      <c r="AW140" s="3">
        <v>352</v>
      </c>
      <c r="AX140" s="3">
        <v>357</v>
      </c>
      <c r="AY140" s="3">
        <v>134</v>
      </c>
      <c r="AZ140" s="3">
        <v>179</v>
      </c>
      <c r="BA140" s="3">
        <v>97</v>
      </c>
      <c r="BB140" s="3">
        <v>340</v>
      </c>
      <c r="BC140" s="3">
        <v>140</v>
      </c>
      <c r="BD140" s="3">
        <v>90</v>
      </c>
      <c r="BE140" s="3">
        <v>192</v>
      </c>
      <c r="BF140" s="3">
        <v>107</v>
      </c>
      <c r="BG140" s="3">
        <v>194</v>
      </c>
      <c r="BH140" s="3">
        <v>157</v>
      </c>
      <c r="BI140" s="3">
        <v>161</v>
      </c>
      <c r="BJ140" s="3">
        <v>208</v>
      </c>
      <c r="BK140" s="3">
        <v>253</v>
      </c>
      <c r="BL140" s="3">
        <v>115</v>
      </c>
      <c r="BM140" s="3">
        <v>438</v>
      </c>
      <c r="BN140" s="3">
        <v>152</v>
      </c>
      <c r="BO140" s="3">
        <v>115</v>
      </c>
      <c r="BP140" s="3">
        <v>187</v>
      </c>
      <c r="BQ140" s="3">
        <v>156</v>
      </c>
      <c r="BR140" s="3">
        <v>318</v>
      </c>
      <c r="BS140" s="3">
        <v>181</v>
      </c>
      <c r="BT140" s="3">
        <v>368</v>
      </c>
      <c r="BU140" s="3">
        <v>292</v>
      </c>
      <c r="BV140" s="3">
        <v>576</v>
      </c>
      <c r="BW140" s="3">
        <v>166</v>
      </c>
      <c r="BX140" s="3">
        <v>271</v>
      </c>
      <c r="BY140" s="3">
        <v>155</v>
      </c>
      <c r="BZ140" s="3">
        <v>349</v>
      </c>
      <c r="CA140" s="3">
        <v>244</v>
      </c>
      <c r="CB140" s="3">
        <v>306</v>
      </c>
      <c r="CC140" s="3">
        <v>233</v>
      </c>
      <c r="CD140" s="3">
        <v>442</v>
      </c>
      <c r="CE140" s="3">
        <v>372</v>
      </c>
      <c r="CF140" s="3">
        <v>322</v>
      </c>
      <c r="CG140" s="3">
        <v>150</v>
      </c>
    </row>
    <row r="141" spans="1:85" x14ac:dyDescent="0.2">
      <c r="A141" s="5"/>
      <c r="B141" s="9">
        <v>471274</v>
      </c>
      <c r="C141" s="9">
        <v>205</v>
      </c>
      <c r="D141" s="9">
        <v>200514</v>
      </c>
      <c r="E141" s="1" t="str">
        <f>HYPERLINK("http://www.genome.ad.jp/dbget-bin/www_bget?compound+C00503","C00503")</f>
        <v>C00503</v>
      </c>
      <c r="F141" s="1" t="str">
        <f>HYPERLINK("http://pubchem.ncbi.nlm.nih.gov/summary/summary.cgi?cid=222285","222285")</f>
        <v>222285</v>
      </c>
      <c r="G141" s="5" t="s">
        <v>119</v>
      </c>
      <c r="H141" s="3">
        <v>335</v>
      </c>
      <c r="I141" s="3">
        <v>446</v>
      </c>
      <c r="J141" s="3">
        <v>382</v>
      </c>
      <c r="K141" s="3">
        <v>198</v>
      </c>
      <c r="L141" s="3">
        <v>793</v>
      </c>
      <c r="M141" s="3">
        <v>718</v>
      </c>
      <c r="N141" s="3">
        <v>211</v>
      </c>
      <c r="O141" s="3">
        <v>114</v>
      </c>
      <c r="P141" s="3">
        <v>242</v>
      </c>
      <c r="Q141" s="3">
        <v>939</v>
      </c>
      <c r="R141" s="3">
        <v>418</v>
      </c>
      <c r="S141" s="3">
        <v>329</v>
      </c>
      <c r="T141" s="3">
        <v>402</v>
      </c>
      <c r="U141" s="3">
        <v>718</v>
      </c>
      <c r="V141" s="3">
        <v>215</v>
      </c>
      <c r="W141" s="3">
        <v>547</v>
      </c>
      <c r="X141" s="3">
        <v>558</v>
      </c>
      <c r="Y141" s="3">
        <v>553</v>
      </c>
      <c r="Z141" s="3">
        <v>757</v>
      </c>
      <c r="AA141" s="3">
        <v>497</v>
      </c>
      <c r="AB141" s="3">
        <v>381</v>
      </c>
      <c r="AC141" s="3">
        <v>240</v>
      </c>
      <c r="AD141" s="3">
        <v>376</v>
      </c>
      <c r="AE141" s="3">
        <v>197</v>
      </c>
      <c r="AF141" s="3">
        <v>185</v>
      </c>
      <c r="AG141" s="3">
        <v>715</v>
      </c>
      <c r="AH141" s="3">
        <v>508</v>
      </c>
      <c r="AI141" s="3">
        <v>452</v>
      </c>
      <c r="AJ141" s="3">
        <v>313</v>
      </c>
      <c r="AK141" s="3">
        <v>1460</v>
      </c>
      <c r="AL141" s="3">
        <v>605</v>
      </c>
      <c r="AM141" s="3">
        <v>376</v>
      </c>
      <c r="AN141" s="3">
        <v>422</v>
      </c>
      <c r="AO141" s="3">
        <v>159</v>
      </c>
      <c r="AP141" s="3">
        <v>711</v>
      </c>
      <c r="AQ141" s="3">
        <v>746</v>
      </c>
      <c r="AR141" s="3">
        <v>406</v>
      </c>
      <c r="AS141" s="3">
        <v>380</v>
      </c>
      <c r="AT141" s="3">
        <v>728</v>
      </c>
      <c r="AU141" s="3">
        <v>579</v>
      </c>
      <c r="AV141" s="3">
        <v>152</v>
      </c>
      <c r="AW141" s="3">
        <v>272</v>
      </c>
      <c r="AX141" s="3">
        <v>273</v>
      </c>
      <c r="AY141" s="3">
        <v>245</v>
      </c>
      <c r="AZ141" s="3">
        <v>299</v>
      </c>
      <c r="BA141" s="3">
        <v>238</v>
      </c>
      <c r="BB141" s="3">
        <v>278</v>
      </c>
      <c r="BC141" s="3">
        <v>883</v>
      </c>
      <c r="BD141" s="3">
        <v>775</v>
      </c>
      <c r="BE141" s="3">
        <v>727</v>
      </c>
      <c r="BF141" s="3">
        <v>179</v>
      </c>
      <c r="BG141" s="3">
        <v>556</v>
      </c>
      <c r="BH141" s="3">
        <v>417</v>
      </c>
      <c r="BI141" s="3">
        <v>236</v>
      </c>
      <c r="BJ141" s="3">
        <v>369</v>
      </c>
      <c r="BK141" s="3">
        <v>458</v>
      </c>
      <c r="BL141" s="3">
        <v>199</v>
      </c>
      <c r="BM141" s="3">
        <v>687</v>
      </c>
      <c r="BN141" s="3">
        <v>779</v>
      </c>
      <c r="BO141" s="3">
        <v>366</v>
      </c>
      <c r="BP141" s="3">
        <v>224</v>
      </c>
      <c r="BQ141" s="3">
        <v>528</v>
      </c>
      <c r="BR141" s="3">
        <v>502</v>
      </c>
      <c r="BS141" s="3">
        <v>1040</v>
      </c>
      <c r="BT141" s="3">
        <v>817</v>
      </c>
      <c r="BU141" s="3">
        <v>1001</v>
      </c>
      <c r="BV141" s="3">
        <v>738</v>
      </c>
      <c r="BW141" s="3">
        <v>551</v>
      </c>
      <c r="BX141" s="3">
        <v>625</v>
      </c>
      <c r="BY141" s="3">
        <v>674</v>
      </c>
      <c r="BZ141" s="3">
        <v>282</v>
      </c>
      <c r="CA141" s="3">
        <v>371</v>
      </c>
      <c r="CB141" s="3">
        <v>348</v>
      </c>
      <c r="CC141" s="3">
        <v>253</v>
      </c>
      <c r="CD141" s="3">
        <v>539</v>
      </c>
      <c r="CE141" s="3">
        <v>618</v>
      </c>
      <c r="CF141" s="3">
        <v>852</v>
      </c>
      <c r="CG141" s="3">
        <v>913</v>
      </c>
    </row>
    <row r="142" spans="1:85" x14ac:dyDescent="0.2">
      <c r="A142" s="5"/>
      <c r="B142" s="9">
        <v>508488</v>
      </c>
      <c r="C142" s="9">
        <v>243</v>
      </c>
      <c r="D142" s="9">
        <v>218955</v>
      </c>
      <c r="E142" s="1" t="str">
        <f>HYPERLINK("http://www.genome.ad.jp/dbget-bin/www_bget?compound+C02277","C02277")</f>
        <v>C02277</v>
      </c>
      <c r="F142" s="1" t="str">
        <f>HYPERLINK("http://pubchem.ncbi.nlm.nih.gov/summary/summary.cgi?cid=8193","8193")</f>
        <v>8193</v>
      </c>
      <c r="G142" s="5" t="s">
        <v>120</v>
      </c>
      <c r="H142" s="3">
        <v>451</v>
      </c>
      <c r="I142" s="3">
        <v>618</v>
      </c>
      <c r="J142" s="3">
        <v>725</v>
      </c>
      <c r="K142" s="3">
        <v>575</v>
      </c>
      <c r="L142" s="3">
        <v>636</v>
      </c>
      <c r="M142" s="3">
        <v>663</v>
      </c>
      <c r="N142" s="3">
        <v>517</v>
      </c>
      <c r="O142" s="3">
        <v>337</v>
      </c>
      <c r="P142" s="3">
        <v>356</v>
      </c>
      <c r="Q142" s="3">
        <v>539</v>
      </c>
      <c r="R142" s="3">
        <v>477</v>
      </c>
      <c r="S142" s="3">
        <v>504</v>
      </c>
      <c r="T142" s="3">
        <v>303</v>
      </c>
      <c r="U142" s="3">
        <v>556</v>
      </c>
      <c r="V142" s="3">
        <v>596</v>
      </c>
      <c r="W142" s="3">
        <v>748</v>
      </c>
      <c r="X142" s="3">
        <v>458</v>
      </c>
      <c r="Y142" s="3">
        <v>623</v>
      </c>
      <c r="Z142" s="3">
        <v>614</v>
      </c>
      <c r="AA142" s="3">
        <v>648</v>
      </c>
      <c r="AB142" s="3">
        <v>456</v>
      </c>
      <c r="AC142" s="3">
        <v>312</v>
      </c>
      <c r="AD142" s="3">
        <v>306</v>
      </c>
      <c r="AE142" s="3">
        <v>405</v>
      </c>
      <c r="AF142" s="3">
        <v>503</v>
      </c>
      <c r="AG142" s="3">
        <v>344</v>
      </c>
      <c r="AH142" s="3">
        <v>606</v>
      </c>
      <c r="AI142" s="3">
        <v>594</v>
      </c>
      <c r="AJ142" s="3">
        <v>247</v>
      </c>
      <c r="AK142" s="3">
        <v>720</v>
      </c>
      <c r="AL142" s="3">
        <v>368</v>
      </c>
      <c r="AM142" s="3">
        <v>322</v>
      </c>
      <c r="AN142" s="3">
        <v>314</v>
      </c>
      <c r="AO142" s="3">
        <v>335</v>
      </c>
      <c r="AP142" s="3">
        <v>1488</v>
      </c>
      <c r="AQ142" s="3">
        <v>587</v>
      </c>
      <c r="AR142" s="3">
        <v>302</v>
      </c>
      <c r="AS142" s="3">
        <v>460</v>
      </c>
      <c r="AT142" s="3">
        <v>439</v>
      </c>
      <c r="AU142" s="3">
        <v>477</v>
      </c>
      <c r="AV142" s="3">
        <v>280</v>
      </c>
      <c r="AW142" s="3">
        <v>382</v>
      </c>
      <c r="AX142" s="3">
        <v>340</v>
      </c>
      <c r="AY142" s="3">
        <v>259</v>
      </c>
      <c r="AZ142" s="3">
        <v>436</v>
      </c>
      <c r="BA142" s="3">
        <v>355</v>
      </c>
      <c r="BB142" s="3">
        <v>367</v>
      </c>
      <c r="BC142" s="3">
        <v>520</v>
      </c>
      <c r="BD142" s="3">
        <v>362</v>
      </c>
      <c r="BE142" s="3">
        <v>493</v>
      </c>
      <c r="BF142" s="3">
        <v>271</v>
      </c>
      <c r="BG142" s="3">
        <v>570</v>
      </c>
      <c r="BH142" s="3">
        <v>354</v>
      </c>
      <c r="BI142" s="3">
        <v>629</v>
      </c>
      <c r="BJ142" s="3">
        <v>650</v>
      </c>
      <c r="BK142" s="3">
        <v>305</v>
      </c>
      <c r="BL142" s="3">
        <v>357</v>
      </c>
      <c r="BM142" s="3">
        <v>327</v>
      </c>
      <c r="BN142" s="3">
        <v>503</v>
      </c>
      <c r="BO142" s="3">
        <v>278</v>
      </c>
      <c r="BP142" s="3">
        <v>514</v>
      </c>
      <c r="BQ142" s="3">
        <v>151</v>
      </c>
      <c r="BR142" s="3">
        <v>238</v>
      </c>
      <c r="BS142" s="3">
        <v>560</v>
      </c>
      <c r="BT142" s="3">
        <v>523</v>
      </c>
      <c r="BU142" s="3">
        <v>515</v>
      </c>
      <c r="BV142" s="3">
        <v>469</v>
      </c>
      <c r="BW142" s="3">
        <v>461</v>
      </c>
      <c r="BX142" s="3">
        <v>180</v>
      </c>
      <c r="BY142" s="3">
        <v>391</v>
      </c>
      <c r="BZ142" s="3">
        <v>280</v>
      </c>
      <c r="CA142" s="3">
        <v>332</v>
      </c>
      <c r="CB142" s="3">
        <v>323</v>
      </c>
      <c r="CC142" s="3">
        <v>366</v>
      </c>
      <c r="CD142" s="3">
        <v>536</v>
      </c>
      <c r="CE142" s="3">
        <v>579</v>
      </c>
      <c r="CF142" s="3">
        <v>521</v>
      </c>
      <c r="CG142" s="3">
        <v>633</v>
      </c>
    </row>
    <row r="143" spans="1:85" x14ac:dyDescent="0.2">
      <c r="A143" s="5"/>
      <c r="B143" s="9">
        <v>247379</v>
      </c>
      <c r="C143" s="9">
        <v>98</v>
      </c>
      <c r="D143" s="9">
        <v>221584</v>
      </c>
      <c r="E143" s="1" t="str">
        <f>HYPERLINK("http://www.genome.ad.jp/dbget-bin/www_bget?compound+C08374","C08374")</f>
        <v>C08374</v>
      </c>
      <c r="F143" s="1" t="str">
        <f>HYPERLINK("http://pubchem.ncbi.nlm.nih.gov/summary/summary.cgi?cid=8182","8182")</f>
        <v>8182</v>
      </c>
      <c r="G143" s="5" t="s">
        <v>121</v>
      </c>
      <c r="H143" s="3">
        <v>887</v>
      </c>
      <c r="I143" s="3">
        <v>755</v>
      </c>
      <c r="J143" s="3">
        <v>759</v>
      </c>
      <c r="K143" s="3">
        <v>371</v>
      </c>
      <c r="L143" s="3">
        <v>777</v>
      </c>
      <c r="M143" s="3">
        <v>828</v>
      </c>
      <c r="N143" s="3">
        <v>823</v>
      </c>
      <c r="O143" s="3">
        <v>565</v>
      </c>
      <c r="P143" s="3">
        <v>567</v>
      </c>
      <c r="Q143" s="3">
        <v>680</v>
      </c>
      <c r="R143" s="3">
        <v>375</v>
      </c>
      <c r="S143" s="3">
        <v>974</v>
      </c>
      <c r="T143" s="3">
        <v>490</v>
      </c>
      <c r="U143" s="3">
        <v>733</v>
      </c>
      <c r="V143" s="3">
        <v>989</v>
      </c>
      <c r="W143" s="3">
        <v>888</v>
      </c>
      <c r="X143" s="3">
        <v>484</v>
      </c>
      <c r="Y143" s="3">
        <v>712</v>
      </c>
      <c r="Z143" s="3">
        <v>527</v>
      </c>
      <c r="AA143" s="3">
        <v>520</v>
      </c>
      <c r="AB143" s="3">
        <v>743</v>
      </c>
      <c r="AC143" s="3">
        <v>405</v>
      </c>
      <c r="AD143" s="3">
        <v>559</v>
      </c>
      <c r="AE143" s="3">
        <v>881</v>
      </c>
      <c r="AF143" s="3">
        <v>437</v>
      </c>
      <c r="AG143" s="3">
        <v>635</v>
      </c>
      <c r="AH143" s="3">
        <v>950</v>
      </c>
      <c r="AI143" s="3">
        <v>972</v>
      </c>
      <c r="AJ143" s="3">
        <v>608</v>
      </c>
      <c r="AK143" s="3">
        <v>724</v>
      </c>
      <c r="AL143" s="3">
        <v>479</v>
      </c>
      <c r="AM143" s="3">
        <v>438</v>
      </c>
      <c r="AN143" s="3">
        <v>326</v>
      </c>
      <c r="AO143" s="3">
        <v>292</v>
      </c>
      <c r="AP143" s="3">
        <v>457</v>
      </c>
      <c r="AQ143" s="3">
        <v>934</v>
      </c>
      <c r="AR143" s="3">
        <v>609</v>
      </c>
      <c r="AS143" s="3">
        <v>980</v>
      </c>
      <c r="AT143" s="3">
        <v>769</v>
      </c>
      <c r="AU143" s="3">
        <v>595</v>
      </c>
      <c r="AV143" s="3">
        <v>570</v>
      </c>
      <c r="AW143" s="3">
        <v>732</v>
      </c>
      <c r="AX143" s="3">
        <v>335</v>
      </c>
      <c r="AY143" s="3">
        <v>376</v>
      </c>
      <c r="AZ143" s="3">
        <v>928</v>
      </c>
      <c r="BA143" s="3">
        <v>694</v>
      </c>
      <c r="BB143" s="3">
        <v>503</v>
      </c>
      <c r="BC143" s="3">
        <v>961</v>
      </c>
      <c r="BD143" s="3">
        <v>398</v>
      </c>
      <c r="BE143" s="3">
        <v>811</v>
      </c>
      <c r="BF143" s="3">
        <v>591</v>
      </c>
      <c r="BG143" s="3">
        <v>869</v>
      </c>
      <c r="BH143" s="3">
        <v>702</v>
      </c>
      <c r="BI143" s="3">
        <v>897</v>
      </c>
      <c r="BJ143" s="3">
        <v>952</v>
      </c>
      <c r="BK143" s="3">
        <v>431</v>
      </c>
      <c r="BL143" s="3">
        <v>599</v>
      </c>
      <c r="BM143" s="3">
        <v>337</v>
      </c>
      <c r="BN143" s="3">
        <v>916</v>
      </c>
      <c r="BO143" s="3">
        <v>555</v>
      </c>
      <c r="BP143" s="3">
        <v>659</v>
      </c>
      <c r="BQ143" s="3">
        <v>638</v>
      </c>
      <c r="BR143" s="3">
        <v>398</v>
      </c>
      <c r="BS143" s="3">
        <v>572</v>
      </c>
      <c r="BT143" s="3">
        <v>572</v>
      </c>
      <c r="BU143" s="3">
        <v>601</v>
      </c>
      <c r="BV143" s="3">
        <v>720</v>
      </c>
      <c r="BW143" s="3">
        <v>417</v>
      </c>
      <c r="BX143" s="3">
        <v>645</v>
      </c>
      <c r="BY143" s="3">
        <v>331</v>
      </c>
      <c r="BZ143" s="3">
        <v>653</v>
      </c>
      <c r="CA143" s="3">
        <v>258</v>
      </c>
      <c r="CB143" s="3">
        <v>370</v>
      </c>
      <c r="CC143" s="3">
        <v>547</v>
      </c>
      <c r="CD143" s="3">
        <v>1805</v>
      </c>
      <c r="CE143" s="3">
        <v>936</v>
      </c>
      <c r="CF143" s="3">
        <v>955</v>
      </c>
      <c r="CG143" s="3">
        <v>906</v>
      </c>
    </row>
    <row r="144" spans="1:85" x14ac:dyDescent="0.2">
      <c r="A144" s="5"/>
      <c r="B144" s="9">
        <v>873228</v>
      </c>
      <c r="C144" s="9">
        <v>204</v>
      </c>
      <c r="D144" s="9">
        <v>445065</v>
      </c>
      <c r="E144" s="1" t="str">
        <f>HYPERLINK("http://www.genome.ad.jp/dbget-bin/www_bget?compound+C00836","C00836")</f>
        <v>C00836</v>
      </c>
      <c r="F144" s="1" t="str">
        <f>HYPERLINK("http://pubchem.ncbi.nlm.nih.gov/summary/summary.cgi?cid=91486","91486")</f>
        <v>91486</v>
      </c>
      <c r="G144" s="5" t="s">
        <v>122</v>
      </c>
      <c r="H144" s="3">
        <v>1716</v>
      </c>
      <c r="I144" s="3">
        <v>396</v>
      </c>
      <c r="J144" s="3">
        <v>327</v>
      </c>
      <c r="K144" s="3">
        <v>372</v>
      </c>
      <c r="L144" s="3">
        <v>658</v>
      </c>
      <c r="M144" s="3">
        <v>404</v>
      </c>
      <c r="N144" s="3">
        <v>331</v>
      </c>
      <c r="O144" s="3">
        <v>400</v>
      </c>
      <c r="P144" s="3">
        <v>152</v>
      </c>
      <c r="Q144" s="3">
        <v>482</v>
      </c>
      <c r="R144" s="3">
        <v>234</v>
      </c>
      <c r="S144" s="3">
        <v>215</v>
      </c>
      <c r="T144" s="3">
        <v>220</v>
      </c>
      <c r="U144" s="3">
        <v>379</v>
      </c>
      <c r="V144" s="3">
        <v>215</v>
      </c>
      <c r="W144" s="3">
        <v>221</v>
      </c>
      <c r="X144" s="3">
        <v>147</v>
      </c>
      <c r="Y144" s="3">
        <v>676</v>
      </c>
      <c r="Z144" s="3">
        <v>478</v>
      </c>
      <c r="AA144" s="3">
        <v>279</v>
      </c>
      <c r="AB144" s="3">
        <v>323</v>
      </c>
      <c r="AC144" s="3">
        <v>239</v>
      </c>
      <c r="AD144" s="3">
        <v>270</v>
      </c>
      <c r="AE144" s="3">
        <v>254</v>
      </c>
      <c r="AF144" s="3">
        <v>262</v>
      </c>
      <c r="AG144" s="3">
        <v>261</v>
      </c>
      <c r="AH144" s="3">
        <v>406</v>
      </c>
      <c r="AI144" s="3">
        <v>195</v>
      </c>
      <c r="AJ144" s="3">
        <v>320</v>
      </c>
      <c r="AK144" s="3">
        <v>134</v>
      </c>
      <c r="AL144" s="3">
        <v>178</v>
      </c>
      <c r="AM144" s="3">
        <v>144</v>
      </c>
      <c r="AN144" s="3">
        <v>209</v>
      </c>
      <c r="AO144" s="3">
        <v>288</v>
      </c>
      <c r="AP144" s="3">
        <v>186</v>
      </c>
      <c r="AQ144" s="3">
        <v>310</v>
      </c>
      <c r="AR144" s="3">
        <v>282</v>
      </c>
      <c r="AS144" s="3">
        <v>444</v>
      </c>
      <c r="AT144" s="3">
        <v>223</v>
      </c>
      <c r="AU144" s="3">
        <v>262</v>
      </c>
      <c r="AV144" s="3">
        <v>176</v>
      </c>
      <c r="AW144" s="3">
        <v>234</v>
      </c>
      <c r="AX144" s="3">
        <v>396</v>
      </c>
      <c r="AY144" s="3">
        <v>171</v>
      </c>
      <c r="AZ144" s="3">
        <v>597</v>
      </c>
      <c r="BA144" s="3">
        <v>191</v>
      </c>
      <c r="BB144" s="3">
        <v>218</v>
      </c>
      <c r="BC144" s="3">
        <v>265</v>
      </c>
      <c r="BD144" s="3">
        <v>119</v>
      </c>
      <c r="BE144" s="3">
        <v>156</v>
      </c>
      <c r="BF144" s="3">
        <v>279</v>
      </c>
      <c r="BG144" s="3">
        <v>140</v>
      </c>
      <c r="BH144" s="3">
        <v>149</v>
      </c>
      <c r="BI144" s="3">
        <v>142</v>
      </c>
      <c r="BJ144" s="3">
        <v>249</v>
      </c>
      <c r="BK144" s="3">
        <v>147</v>
      </c>
      <c r="BL144" s="3">
        <v>226</v>
      </c>
      <c r="BM144" s="3">
        <v>142</v>
      </c>
      <c r="BN144" s="3">
        <v>267</v>
      </c>
      <c r="BO144" s="3">
        <v>128</v>
      </c>
      <c r="BP144" s="3">
        <v>199</v>
      </c>
      <c r="BQ144" s="3">
        <v>240</v>
      </c>
      <c r="BR144" s="3">
        <v>481</v>
      </c>
      <c r="BS144" s="3">
        <v>168</v>
      </c>
      <c r="BT144" s="3">
        <v>180</v>
      </c>
      <c r="BU144" s="3">
        <v>172</v>
      </c>
      <c r="BV144" s="3">
        <v>315</v>
      </c>
      <c r="BW144" s="3">
        <v>194</v>
      </c>
      <c r="BX144" s="3">
        <v>94</v>
      </c>
      <c r="BY144" s="3">
        <v>160</v>
      </c>
      <c r="BZ144" s="3">
        <v>194</v>
      </c>
      <c r="CA144" s="3">
        <v>164</v>
      </c>
      <c r="CB144" s="3">
        <v>127</v>
      </c>
      <c r="CC144" s="3">
        <v>177</v>
      </c>
      <c r="CD144" s="3">
        <v>201</v>
      </c>
      <c r="CE144" s="3">
        <v>334</v>
      </c>
      <c r="CF144" s="3">
        <v>139</v>
      </c>
      <c r="CG144" s="3">
        <v>170</v>
      </c>
    </row>
    <row r="145" spans="1:85" x14ac:dyDescent="0.2">
      <c r="A145" s="5"/>
      <c r="B145" s="9">
        <v>849610</v>
      </c>
      <c r="C145" s="9">
        <v>239</v>
      </c>
      <c r="D145" s="9">
        <v>226283</v>
      </c>
      <c r="E145" s="1" t="str">
        <f>HYPERLINK("http://www.genome.ad.jp/dbget-bin/www_bget?compound+  ","  ")</f>
        <v xml:space="preserve">  </v>
      </c>
      <c r="F145" s="1" t="str">
        <f>HYPERLINK("http://pubchem.ncbi.nlm.nih.gov/summary/summary.cgi?cid=227277","227277")</f>
        <v>227277</v>
      </c>
      <c r="G145" s="5" t="s">
        <v>123</v>
      </c>
      <c r="H145" s="3">
        <v>263</v>
      </c>
      <c r="I145" s="3">
        <v>370</v>
      </c>
      <c r="J145" s="3">
        <v>572</v>
      </c>
      <c r="K145" s="3">
        <v>396</v>
      </c>
      <c r="L145" s="3">
        <v>281</v>
      </c>
      <c r="M145" s="3">
        <v>322</v>
      </c>
      <c r="N145" s="3">
        <v>326</v>
      </c>
      <c r="O145" s="3">
        <v>565</v>
      </c>
      <c r="P145" s="3">
        <v>623</v>
      </c>
      <c r="Q145" s="3">
        <v>217</v>
      </c>
      <c r="R145" s="3">
        <v>402</v>
      </c>
      <c r="S145" s="3">
        <v>119</v>
      </c>
      <c r="T145" s="3">
        <v>433</v>
      </c>
      <c r="U145" s="3">
        <v>264</v>
      </c>
      <c r="V145" s="3">
        <v>250</v>
      </c>
      <c r="W145" s="3">
        <v>562</v>
      </c>
      <c r="X145" s="3">
        <v>289</v>
      </c>
      <c r="Y145" s="3">
        <v>612</v>
      </c>
      <c r="Z145" s="3">
        <v>384</v>
      </c>
      <c r="AA145" s="3">
        <v>278</v>
      </c>
      <c r="AB145" s="3">
        <v>108</v>
      </c>
      <c r="AC145" s="3">
        <v>410</v>
      </c>
      <c r="AD145" s="3">
        <v>642</v>
      </c>
      <c r="AE145" s="3">
        <v>237</v>
      </c>
      <c r="AF145" s="3">
        <v>524</v>
      </c>
      <c r="AG145" s="3">
        <v>707</v>
      </c>
      <c r="AH145" s="3">
        <v>132</v>
      </c>
      <c r="AI145" s="3">
        <v>242</v>
      </c>
      <c r="AJ145" s="3">
        <v>685</v>
      </c>
      <c r="AK145" s="3">
        <v>1152</v>
      </c>
      <c r="AL145" s="3">
        <v>610</v>
      </c>
      <c r="AM145" s="3">
        <v>379</v>
      </c>
      <c r="AN145" s="3">
        <v>536</v>
      </c>
      <c r="AO145" s="3">
        <v>393</v>
      </c>
      <c r="AP145" s="3">
        <v>527</v>
      </c>
      <c r="AQ145" s="3">
        <v>333</v>
      </c>
      <c r="AR145" s="3">
        <v>347</v>
      </c>
      <c r="AS145" s="3">
        <v>279</v>
      </c>
      <c r="AT145" s="3">
        <v>298</v>
      </c>
      <c r="AU145" s="3">
        <v>505</v>
      </c>
      <c r="AV145" s="3">
        <v>392</v>
      </c>
      <c r="AW145" s="3">
        <v>218</v>
      </c>
      <c r="AX145" s="3">
        <v>467</v>
      </c>
      <c r="AY145" s="3">
        <v>428</v>
      </c>
      <c r="AZ145" s="3">
        <v>388</v>
      </c>
      <c r="BA145" s="3">
        <v>348</v>
      </c>
      <c r="BB145" s="3">
        <v>434</v>
      </c>
      <c r="BC145" s="3">
        <v>306</v>
      </c>
      <c r="BD145" s="3">
        <v>440</v>
      </c>
      <c r="BE145" s="3">
        <v>281</v>
      </c>
      <c r="BF145" s="3">
        <v>840</v>
      </c>
      <c r="BG145" s="3">
        <v>566</v>
      </c>
      <c r="BH145" s="3">
        <v>366</v>
      </c>
      <c r="BI145" s="3">
        <v>418</v>
      </c>
      <c r="BJ145" s="3">
        <v>593</v>
      </c>
      <c r="BK145" s="3">
        <v>429</v>
      </c>
      <c r="BL145" s="3">
        <v>547</v>
      </c>
      <c r="BM145" s="3">
        <v>430</v>
      </c>
      <c r="BN145" s="3">
        <v>283</v>
      </c>
      <c r="BO145" s="3">
        <v>358</v>
      </c>
      <c r="BP145" s="3">
        <v>271</v>
      </c>
      <c r="BQ145" s="3">
        <v>526</v>
      </c>
      <c r="BR145" s="3">
        <v>512</v>
      </c>
      <c r="BS145" s="3">
        <v>509</v>
      </c>
      <c r="BT145" s="3">
        <v>361</v>
      </c>
      <c r="BU145" s="3">
        <v>200</v>
      </c>
      <c r="BV145" s="3">
        <v>237</v>
      </c>
      <c r="BW145" s="3">
        <v>646</v>
      </c>
      <c r="BX145" s="3">
        <v>858</v>
      </c>
      <c r="BY145" s="3">
        <v>621</v>
      </c>
      <c r="BZ145" s="3">
        <v>313</v>
      </c>
      <c r="CA145" s="3">
        <v>503</v>
      </c>
      <c r="CB145" s="3">
        <v>450</v>
      </c>
      <c r="CC145" s="3">
        <v>462</v>
      </c>
      <c r="CD145" s="3">
        <v>219</v>
      </c>
      <c r="CE145" s="3">
        <v>262</v>
      </c>
      <c r="CF145" s="3">
        <v>568</v>
      </c>
      <c r="CG145" s="3">
        <v>144</v>
      </c>
    </row>
    <row r="146" spans="1:85" x14ac:dyDescent="0.2">
      <c r="A146" s="5"/>
      <c r="B146" s="9">
        <v>956026</v>
      </c>
      <c r="C146" s="9">
        <v>233</v>
      </c>
      <c r="D146" s="9">
        <v>296148</v>
      </c>
      <c r="E146" s="1" t="s">
        <v>0</v>
      </c>
      <c r="F146" s="1" t="str">
        <f>HYPERLINK("http://pubchem.ncbi.nlm.nih.gov/summary/summary.cgi?cid=6857565","6857565")</f>
        <v>6857565</v>
      </c>
      <c r="G146" s="5" t="s">
        <v>124</v>
      </c>
      <c r="H146" s="3">
        <v>378</v>
      </c>
      <c r="I146" s="3">
        <v>296</v>
      </c>
      <c r="J146" s="3">
        <v>277</v>
      </c>
      <c r="K146" s="3">
        <v>305</v>
      </c>
      <c r="L146" s="3">
        <v>547</v>
      </c>
      <c r="M146" s="3">
        <v>417</v>
      </c>
      <c r="N146" s="3">
        <v>242</v>
      </c>
      <c r="O146" s="3">
        <v>234</v>
      </c>
      <c r="P146" s="3">
        <v>240</v>
      </c>
      <c r="Q146" s="3">
        <v>343</v>
      </c>
      <c r="R146" s="3">
        <v>106</v>
      </c>
      <c r="S146" s="3">
        <v>996</v>
      </c>
      <c r="T146" s="3">
        <v>216</v>
      </c>
      <c r="U146" s="3">
        <v>365</v>
      </c>
      <c r="V146" s="3">
        <v>237</v>
      </c>
      <c r="W146" s="3">
        <v>220</v>
      </c>
      <c r="X146" s="3">
        <v>227</v>
      </c>
      <c r="Y146" s="3">
        <v>481</v>
      </c>
      <c r="Z146" s="3">
        <v>529</v>
      </c>
      <c r="AA146" s="3">
        <v>303</v>
      </c>
      <c r="AB146" s="3">
        <v>288</v>
      </c>
      <c r="AC146" s="3">
        <v>196</v>
      </c>
      <c r="AD146" s="3">
        <v>577</v>
      </c>
      <c r="AE146" s="3">
        <v>529</v>
      </c>
      <c r="AF146" s="3">
        <v>258</v>
      </c>
      <c r="AG146" s="3">
        <v>371</v>
      </c>
      <c r="AH146" s="3">
        <v>331</v>
      </c>
      <c r="AI146" s="3">
        <v>261</v>
      </c>
      <c r="AJ146" s="3">
        <v>242</v>
      </c>
      <c r="AK146" s="3">
        <v>280</v>
      </c>
      <c r="AL146" s="3">
        <v>198</v>
      </c>
      <c r="AM146" s="3">
        <v>152</v>
      </c>
      <c r="AN146" s="3">
        <v>291</v>
      </c>
      <c r="AO146" s="3">
        <v>300</v>
      </c>
      <c r="AP146" s="3">
        <v>939</v>
      </c>
      <c r="AQ146" s="3">
        <v>195</v>
      </c>
      <c r="AR146" s="3">
        <v>367</v>
      </c>
      <c r="AS146" s="3">
        <v>183</v>
      </c>
      <c r="AT146" s="3">
        <v>283</v>
      </c>
      <c r="AU146" s="3">
        <v>289</v>
      </c>
      <c r="AV146" s="3">
        <v>110</v>
      </c>
      <c r="AW146" s="3">
        <v>464</v>
      </c>
      <c r="AX146" s="3">
        <v>1018</v>
      </c>
      <c r="AY146" s="3">
        <v>650</v>
      </c>
      <c r="AZ146" s="3">
        <v>268</v>
      </c>
      <c r="BA146" s="3">
        <v>196</v>
      </c>
      <c r="BB146" s="3">
        <v>1071</v>
      </c>
      <c r="BC146" s="3">
        <v>233</v>
      </c>
      <c r="BD146" s="3">
        <v>182</v>
      </c>
      <c r="BE146" s="3">
        <v>252</v>
      </c>
      <c r="BF146" s="3">
        <v>192</v>
      </c>
      <c r="BG146" s="3">
        <v>270</v>
      </c>
      <c r="BH146" s="3">
        <v>411</v>
      </c>
      <c r="BI146" s="3">
        <v>244</v>
      </c>
      <c r="BJ146" s="3">
        <v>311</v>
      </c>
      <c r="BK146" s="3">
        <v>328</v>
      </c>
      <c r="BL146" s="3">
        <v>191</v>
      </c>
      <c r="BM146" s="3">
        <v>225</v>
      </c>
      <c r="BN146" s="3">
        <v>3533</v>
      </c>
      <c r="BO146" s="3">
        <v>140</v>
      </c>
      <c r="BP146" s="3">
        <v>335</v>
      </c>
      <c r="BQ146" s="3">
        <v>743</v>
      </c>
      <c r="BR146" s="3">
        <v>527</v>
      </c>
      <c r="BS146" s="3">
        <v>295</v>
      </c>
      <c r="BT146" s="3">
        <v>290</v>
      </c>
      <c r="BU146" s="3">
        <v>432</v>
      </c>
      <c r="BV146" s="3">
        <v>2262</v>
      </c>
      <c r="BW146" s="3">
        <v>899</v>
      </c>
      <c r="BX146" s="3">
        <v>108</v>
      </c>
      <c r="BY146" s="3">
        <v>249</v>
      </c>
      <c r="BZ146" s="3">
        <v>144</v>
      </c>
      <c r="CA146" s="3">
        <v>255</v>
      </c>
      <c r="CB146" s="3">
        <v>264</v>
      </c>
      <c r="CC146" s="3">
        <v>791</v>
      </c>
      <c r="CD146" s="3">
        <v>421</v>
      </c>
      <c r="CE146" s="3">
        <v>895</v>
      </c>
      <c r="CF146" s="3">
        <v>545</v>
      </c>
      <c r="CG146" s="3">
        <v>279</v>
      </c>
    </row>
    <row r="147" spans="1:85" x14ac:dyDescent="0.2">
      <c r="A147" s="5"/>
      <c r="B147" s="9">
        <v>861380</v>
      </c>
      <c r="C147" s="9">
        <v>217</v>
      </c>
      <c r="D147" s="9">
        <v>203807</v>
      </c>
      <c r="E147" s="1" t="str">
        <f>HYPERLINK("http://www.genome.ad.jp/dbget-bin/www_bget?compound+C00112","C00112")</f>
        <v>C00112</v>
      </c>
      <c r="F147" s="1" t="str">
        <f>HYPERLINK("http://pubchem.ncbi.nlm.nih.gov/summary/summary.cgi?cid=290","290")</f>
        <v>290</v>
      </c>
      <c r="G147" s="5" t="s">
        <v>210</v>
      </c>
      <c r="H147" s="3">
        <v>2408</v>
      </c>
      <c r="I147" s="3">
        <v>9322</v>
      </c>
      <c r="J147" s="3">
        <v>5721</v>
      </c>
      <c r="K147" s="3">
        <v>2808</v>
      </c>
      <c r="L147" s="3">
        <v>11292</v>
      </c>
      <c r="M147" s="3">
        <v>9923</v>
      </c>
      <c r="N147" s="3">
        <v>1170</v>
      </c>
      <c r="O147" s="3">
        <v>1159</v>
      </c>
      <c r="P147" s="3">
        <v>5371</v>
      </c>
      <c r="Q147" s="3">
        <v>3077</v>
      </c>
      <c r="R147" s="3">
        <v>1183</v>
      </c>
      <c r="S147" s="3">
        <v>6421</v>
      </c>
      <c r="T147" s="3">
        <v>2843</v>
      </c>
      <c r="U147" s="3">
        <v>786</v>
      </c>
      <c r="V147" s="3">
        <v>2079</v>
      </c>
      <c r="W147" s="3">
        <v>5628</v>
      </c>
      <c r="X147" s="3">
        <v>4940</v>
      </c>
      <c r="Y147" s="3">
        <v>4428</v>
      </c>
      <c r="Z147" s="3">
        <v>10700</v>
      </c>
      <c r="AA147" s="3">
        <v>3634</v>
      </c>
      <c r="AB147" s="3">
        <v>3478</v>
      </c>
      <c r="AC147" s="3">
        <v>1107</v>
      </c>
      <c r="AD147" s="3">
        <v>3803</v>
      </c>
      <c r="AE147" s="3">
        <v>705</v>
      </c>
      <c r="AF147" s="3">
        <v>955</v>
      </c>
      <c r="AG147" s="3">
        <v>4666</v>
      </c>
      <c r="AH147" s="3">
        <v>8816</v>
      </c>
      <c r="AI147" s="3">
        <v>14635</v>
      </c>
      <c r="AJ147" s="3">
        <v>1125</v>
      </c>
      <c r="AK147" s="3">
        <v>5395</v>
      </c>
      <c r="AL147" s="3">
        <v>934</v>
      </c>
      <c r="AM147" s="3">
        <v>1220</v>
      </c>
      <c r="AN147" s="3">
        <v>10186</v>
      </c>
      <c r="AO147" s="3">
        <v>2961</v>
      </c>
      <c r="AP147" s="3">
        <v>7660</v>
      </c>
      <c r="AQ147" s="3">
        <v>1438</v>
      </c>
      <c r="AR147" s="3">
        <v>7786</v>
      </c>
      <c r="AS147" s="3">
        <v>1555</v>
      </c>
      <c r="AT147" s="3">
        <v>7575</v>
      </c>
      <c r="AU147" s="3">
        <v>6260</v>
      </c>
      <c r="AV147" s="3">
        <v>1073</v>
      </c>
      <c r="AW147" s="3">
        <v>7339</v>
      </c>
      <c r="AX147" s="3">
        <v>12310</v>
      </c>
      <c r="AY147" s="3">
        <v>706</v>
      </c>
      <c r="AZ147" s="3">
        <v>1090</v>
      </c>
      <c r="BA147" s="3">
        <v>951</v>
      </c>
      <c r="BB147" s="3">
        <v>4255</v>
      </c>
      <c r="BC147" s="3">
        <v>954</v>
      </c>
      <c r="BD147" s="3">
        <v>531</v>
      </c>
      <c r="BE147" s="3">
        <v>4091</v>
      </c>
      <c r="BF147" s="3">
        <v>1114</v>
      </c>
      <c r="BG147" s="3">
        <v>3837</v>
      </c>
      <c r="BH147" s="3">
        <v>2142</v>
      </c>
      <c r="BI147" s="3">
        <v>2949</v>
      </c>
      <c r="BJ147" s="3">
        <v>7280</v>
      </c>
      <c r="BK147" s="3">
        <v>15796</v>
      </c>
      <c r="BL147" s="3">
        <v>960</v>
      </c>
      <c r="BM147" s="3">
        <v>3924</v>
      </c>
      <c r="BN147" s="3">
        <v>11756</v>
      </c>
      <c r="BO147" s="3">
        <v>2838</v>
      </c>
      <c r="BP147" s="3">
        <v>4961</v>
      </c>
      <c r="BQ147" s="3">
        <v>8715</v>
      </c>
      <c r="BR147" s="3">
        <v>5478</v>
      </c>
      <c r="BS147" s="3">
        <v>5617</v>
      </c>
      <c r="BT147" s="3">
        <v>4627</v>
      </c>
      <c r="BU147" s="3">
        <v>10379</v>
      </c>
      <c r="BV147" s="3">
        <v>6989</v>
      </c>
      <c r="BW147" s="3">
        <v>4360</v>
      </c>
      <c r="BX147" s="3">
        <v>1249</v>
      </c>
      <c r="BY147" s="3">
        <v>1350</v>
      </c>
      <c r="BZ147" s="3">
        <v>11498</v>
      </c>
      <c r="CA147" s="3">
        <v>2330</v>
      </c>
      <c r="CB147" s="3">
        <v>5178</v>
      </c>
      <c r="CC147" s="3">
        <v>12398</v>
      </c>
      <c r="CD147" s="3">
        <v>6747</v>
      </c>
      <c r="CE147" s="3">
        <v>23164</v>
      </c>
      <c r="CF147" s="3">
        <v>3148</v>
      </c>
      <c r="CG147" s="3">
        <v>2446</v>
      </c>
    </row>
    <row r="148" spans="1:85" x14ac:dyDescent="0.2">
      <c r="A148" s="5"/>
      <c r="B148" s="9">
        <v>975265</v>
      </c>
      <c r="C148" s="9">
        <v>169</v>
      </c>
      <c r="D148" s="9">
        <v>203268</v>
      </c>
      <c r="E148" s="1" t="str">
        <f>HYPERLINK("http://www.genome.ad.jp/dbget-bin/www_bget?compound+C00055","C00055")</f>
        <v>C00055</v>
      </c>
      <c r="F148" s="1" t="str">
        <f>HYPERLINK("http://pubchem.ncbi.nlm.nih.gov/summary/summary.cgi?cid=6131","6131")</f>
        <v>6131</v>
      </c>
      <c r="G148" s="5" t="s">
        <v>125</v>
      </c>
      <c r="H148" s="3">
        <v>2038</v>
      </c>
      <c r="I148" s="3">
        <v>350</v>
      </c>
      <c r="J148" s="3">
        <v>1675</v>
      </c>
      <c r="K148" s="3">
        <v>1656</v>
      </c>
      <c r="L148" s="3">
        <v>1674</v>
      </c>
      <c r="M148" s="3">
        <v>1727</v>
      </c>
      <c r="N148" s="3">
        <v>730</v>
      </c>
      <c r="O148" s="3">
        <v>259</v>
      </c>
      <c r="P148" s="3">
        <v>914</v>
      </c>
      <c r="Q148" s="3">
        <v>1719</v>
      </c>
      <c r="R148" s="3">
        <v>1034</v>
      </c>
      <c r="S148" s="3">
        <v>2389</v>
      </c>
      <c r="T148" s="3">
        <v>758</v>
      </c>
      <c r="U148" s="3">
        <v>412</v>
      </c>
      <c r="V148" s="3">
        <v>853</v>
      </c>
      <c r="W148" s="3">
        <v>877</v>
      </c>
      <c r="X148" s="3">
        <v>600</v>
      </c>
      <c r="Y148" s="3">
        <v>632</v>
      </c>
      <c r="Z148" s="3">
        <v>731</v>
      </c>
      <c r="AA148" s="3">
        <v>387</v>
      </c>
      <c r="AB148" s="3">
        <v>575</v>
      </c>
      <c r="AC148" s="3">
        <v>431</v>
      </c>
      <c r="AD148" s="3">
        <v>317</v>
      </c>
      <c r="AE148" s="3">
        <v>365</v>
      </c>
      <c r="AF148" s="3">
        <v>5656</v>
      </c>
      <c r="AG148" s="3">
        <v>1159</v>
      </c>
      <c r="AH148" s="3">
        <v>337</v>
      </c>
      <c r="AI148" s="3">
        <v>197</v>
      </c>
      <c r="AJ148" s="3">
        <v>409</v>
      </c>
      <c r="AK148" s="3">
        <v>698</v>
      </c>
      <c r="AL148" s="3">
        <v>1039</v>
      </c>
      <c r="AM148" s="3">
        <v>465</v>
      </c>
      <c r="AN148" s="3">
        <v>728</v>
      </c>
      <c r="AO148" s="3">
        <v>177</v>
      </c>
      <c r="AP148" s="3">
        <v>1652</v>
      </c>
      <c r="AQ148" s="3">
        <v>465</v>
      </c>
      <c r="AR148" s="3">
        <v>214</v>
      </c>
      <c r="AS148" s="3">
        <v>834</v>
      </c>
      <c r="AT148" s="3">
        <v>567</v>
      </c>
      <c r="AU148" s="3">
        <v>280</v>
      </c>
      <c r="AV148" s="3">
        <v>412</v>
      </c>
      <c r="AW148" s="3">
        <v>2351</v>
      </c>
      <c r="AX148" s="3">
        <v>3313</v>
      </c>
      <c r="AY148" s="3">
        <v>3909</v>
      </c>
      <c r="AZ148" s="3">
        <v>1932</v>
      </c>
      <c r="BA148" s="3">
        <v>1022</v>
      </c>
      <c r="BB148" s="3">
        <v>2403</v>
      </c>
      <c r="BC148" s="3">
        <v>2825</v>
      </c>
      <c r="BD148" s="3">
        <v>3853</v>
      </c>
      <c r="BE148" s="3">
        <v>2441</v>
      </c>
      <c r="BF148" s="3">
        <v>324</v>
      </c>
      <c r="BG148" s="3">
        <v>638</v>
      </c>
      <c r="BH148" s="3">
        <v>625</v>
      </c>
      <c r="BI148" s="3">
        <v>1234</v>
      </c>
      <c r="BJ148" s="3">
        <v>2113</v>
      </c>
      <c r="BK148" s="3">
        <v>424</v>
      </c>
      <c r="BL148" s="3">
        <v>863</v>
      </c>
      <c r="BM148" s="3">
        <v>3011</v>
      </c>
      <c r="BN148" s="3">
        <v>1880</v>
      </c>
      <c r="BO148" s="3">
        <v>938</v>
      </c>
      <c r="BP148" s="3">
        <v>972</v>
      </c>
      <c r="BQ148" s="3">
        <v>833</v>
      </c>
      <c r="BR148" s="3">
        <v>885</v>
      </c>
      <c r="BS148" s="3">
        <v>755</v>
      </c>
      <c r="BT148" s="3">
        <v>11579</v>
      </c>
      <c r="BU148" s="3">
        <v>2581</v>
      </c>
      <c r="BV148" s="3">
        <v>2809</v>
      </c>
      <c r="BW148" s="3">
        <v>1087</v>
      </c>
      <c r="BX148" s="3">
        <v>2681</v>
      </c>
      <c r="BY148" s="3">
        <v>1292</v>
      </c>
      <c r="BZ148" s="3">
        <v>3709</v>
      </c>
      <c r="CA148" s="3">
        <v>2444</v>
      </c>
      <c r="CB148" s="3">
        <v>1629</v>
      </c>
      <c r="CC148" s="3">
        <v>1237</v>
      </c>
      <c r="CD148" s="3">
        <v>2356</v>
      </c>
      <c r="CE148" s="3">
        <v>693</v>
      </c>
      <c r="CF148" s="3">
        <v>3916</v>
      </c>
      <c r="CG148" s="3">
        <v>2514</v>
      </c>
    </row>
    <row r="149" spans="1:85" x14ac:dyDescent="0.2">
      <c r="A149" s="5"/>
      <c r="B149" s="9">
        <v>804143</v>
      </c>
      <c r="C149" s="9">
        <v>218</v>
      </c>
      <c r="D149" s="9">
        <v>223490</v>
      </c>
      <c r="E149" s="1" t="str">
        <f>HYPERLINK("http://www.genome.ad.jp/dbget-bin/www_bget?compound+C00491","C00491")</f>
        <v>C00491</v>
      </c>
      <c r="F149" s="1" t="str">
        <f>HYPERLINK("http://pubchem.ncbi.nlm.nih.gov/summary/summary.cgi?cid=67678","67678")</f>
        <v>67678</v>
      </c>
      <c r="G149" s="5" t="s">
        <v>126</v>
      </c>
      <c r="H149" s="3">
        <v>4870</v>
      </c>
      <c r="I149" s="3">
        <v>5908</v>
      </c>
      <c r="J149" s="3">
        <v>969</v>
      </c>
      <c r="K149" s="3">
        <v>655</v>
      </c>
      <c r="L149" s="3">
        <v>881</v>
      </c>
      <c r="M149" s="3">
        <v>1774</v>
      </c>
      <c r="N149" s="3">
        <v>462</v>
      </c>
      <c r="O149" s="3">
        <v>785</v>
      </c>
      <c r="P149" s="3">
        <v>407</v>
      </c>
      <c r="Q149" s="3">
        <v>2446</v>
      </c>
      <c r="R149" s="3">
        <v>717</v>
      </c>
      <c r="S149" s="3">
        <v>360</v>
      </c>
      <c r="T149" s="3">
        <v>420</v>
      </c>
      <c r="U149" s="3">
        <v>1354</v>
      </c>
      <c r="V149" s="3">
        <v>2603</v>
      </c>
      <c r="W149" s="3">
        <v>2518</v>
      </c>
      <c r="X149" s="3">
        <v>567</v>
      </c>
      <c r="Y149" s="3">
        <v>2461</v>
      </c>
      <c r="Z149" s="3">
        <v>3637</v>
      </c>
      <c r="AA149" s="3">
        <v>1258</v>
      </c>
      <c r="AB149" s="3">
        <v>913</v>
      </c>
      <c r="AC149" s="3">
        <v>555</v>
      </c>
      <c r="AD149" s="3">
        <v>1205</v>
      </c>
      <c r="AE149" s="3">
        <v>1396</v>
      </c>
      <c r="AF149" s="3">
        <v>1056</v>
      </c>
      <c r="AG149" s="3">
        <v>491</v>
      </c>
      <c r="AH149" s="3">
        <v>1825</v>
      </c>
      <c r="AI149" s="3">
        <v>648</v>
      </c>
      <c r="AJ149" s="3">
        <v>3050</v>
      </c>
      <c r="AK149" s="3">
        <v>389</v>
      </c>
      <c r="AL149" s="3">
        <v>2219</v>
      </c>
      <c r="AM149" s="3">
        <v>343</v>
      </c>
      <c r="AN149" s="3">
        <v>2019</v>
      </c>
      <c r="AO149" s="3">
        <v>350</v>
      </c>
      <c r="AP149" s="3">
        <v>933</v>
      </c>
      <c r="AQ149" s="3">
        <v>698</v>
      </c>
      <c r="AR149" s="3">
        <v>2717</v>
      </c>
      <c r="AS149" s="3">
        <v>1195</v>
      </c>
      <c r="AT149" s="3">
        <v>1271</v>
      </c>
      <c r="AU149" s="3">
        <v>898</v>
      </c>
      <c r="AV149" s="3">
        <v>618</v>
      </c>
      <c r="AW149" s="3">
        <v>1252</v>
      </c>
      <c r="AX149" s="3">
        <v>1567</v>
      </c>
      <c r="AY149" s="3">
        <v>985</v>
      </c>
      <c r="AZ149" s="3">
        <v>748</v>
      </c>
      <c r="BA149" s="3">
        <v>1435</v>
      </c>
      <c r="BB149" s="3">
        <v>1010</v>
      </c>
      <c r="BC149" s="3">
        <v>1381</v>
      </c>
      <c r="BD149" s="3">
        <v>352</v>
      </c>
      <c r="BE149" s="3">
        <v>2247</v>
      </c>
      <c r="BF149" s="3">
        <v>311</v>
      </c>
      <c r="BG149" s="3">
        <v>780</v>
      </c>
      <c r="BH149" s="3">
        <v>1993</v>
      </c>
      <c r="BI149" s="3">
        <v>1838</v>
      </c>
      <c r="BJ149" s="3">
        <v>1173</v>
      </c>
      <c r="BK149" s="3">
        <v>767</v>
      </c>
      <c r="BL149" s="3">
        <v>282</v>
      </c>
      <c r="BM149" s="3">
        <v>2124</v>
      </c>
      <c r="BN149" s="3">
        <v>1179</v>
      </c>
      <c r="BO149" s="3">
        <v>325</v>
      </c>
      <c r="BP149" s="3">
        <v>3049</v>
      </c>
      <c r="BQ149" s="3">
        <v>459</v>
      </c>
      <c r="BR149" s="3">
        <v>611</v>
      </c>
      <c r="BS149" s="3">
        <v>2570</v>
      </c>
      <c r="BT149" s="3">
        <v>1255</v>
      </c>
      <c r="BU149" s="3">
        <v>913</v>
      </c>
      <c r="BV149" s="3">
        <v>786</v>
      </c>
      <c r="BW149" s="3">
        <v>1656</v>
      </c>
      <c r="BX149" s="3">
        <v>532</v>
      </c>
      <c r="BY149" s="3">
        <v>2346</v>
      </c>
      <c r="BZ149" s="3">
        <v>1137</v>
      </c>
      <c r="CA149" s="3">
        <v>606</v>
      </c>
      <c r="CB149" s="3">
        <v>816</v>
      </c>
      <c r="CC149" s="3">
        <v>1053</v>
      </c>
      <c r="CD149" s="3">
        <v>496</v>
      </c>
      <c r="CE149" s="3">
        <v>1191</v>
      </c>
      <c r="CF149" s="3">
        <v>337</v>
      </c>
      <c r="CG149" s="3">
        <v>1192</v>
      </c>
    </row>
    <row r="150" spans="1:85" x14ac:dyDescent="0.2">
      <c r="A150" s="5"/>
      <c r="B150" s="9">
        <v>715639</v>
      </c>
      <c r="C150" s="9">
        <v>220</v>
      </c>
      <c r="D150" s="9">
        <v>227594</v>
      </c>
      <c r="E150" s="1" t="str">
        <f>HYPERLINK("http://www.genome.ad.jp/dbget-bin/www_bget?compound+C01419","C01419")</f>
        <v>C01419</v>
      </c>
      <c r="F150" s="1" t="str">
        <f>HYPERLINK("http://pubchem.ncbi.nlm.nih.gov/summary/summary.cgi?cid=439498","439498")</f>
        <v>439498</v>
      </c>
      <c r="G150" s="5" t="s">
        <v>127</v>
      </c>
      <c r="H150" s="3">
        <v>320</v>
      </c>
      <c r="I150" s="3">
        <v>291</v>
      </c>
      <c r="J150" s="3">
        <v>197</v>
      </c>
      <c r="K150" s="3">
        <v>292</v>
      </c>
      <c r="L150" s="3">
        <v>155</v>
      </c>
      <c r="M150" s="3">
        <v>222</v>
      </c>
      <c r="N150" s="3">
        <v>182</v>
      </c>
      <c r="O150" s="3">
        <v>187</v>
      </c>
      <c r="P150" s="3">
        <v>102</v>
      </c>
      <c r="Q150" s="3">
        <v>261</v>
      </c>
      <c r="R150" s="3">
        <v>100</v>
      </c>
      <c r="S150" s="3">
        <v>175</v>
      </c>
      <c r="T150" s="3">
        <v>158</v>
      </c>
      <c r="U150" s="3">
        <v>236</v>
      </c>
      <c r="V150" s="3">
        <v>323</v>
      </c>
      <c r="W150" s="3">
        <v>202</v>
      </c>
      <c r="X150" s="3">
        <v>199</v>
      </c>
      <c r="Y150" s="3">
        <v>435</v>
      </c>
      <c r="Z150" s="3">
        <v>193</v>
      </c>
      <c r="AA150" s="3">
        <v>152</v>
      </c>
      <c r="AB150" s="3">
        <v>527</v>
      </c>
      <c r="AC150" s="3">
        <v>115</v>
      </c>
      <c r="AD150" s="3">
        <v>117</v>
      </c>
      <c r="AE150" s="3">
        <v>121</v>
      </c>
      <c r="AF150" s="3">
        <v>338</v>
      </c>
      <c r="AG150" s="3">
        <v>151</v>
      </c>
      <c r="AH150" s="3">
        <v>257</v>
      </c>
      <c r="AI150" s="3">
        <v>182</v>
      </c>
      <c r="AJ150" s="3">
        <v>344</v>
      </c>
      <c r="AK150" s="3">
        <v>241</v>
      </c>
      <c r="AL150" s="3">
        <v>256</v>
      </c>
      <c r="AM150" s="3">
        <v>201</v>
      </c>
      <c r="AN150" s="3">
        <v>141</v>
      </c>
      <c r="AO150" s="3">
        <v>256</v>
      </c>
      <c r="AP150" s="3">
        <v>314</v>
      </c>
      <c r="AQ150" s="3">
        <v>136</v>
      </c>
      <c r="AR150" s="3">
        <v>310</v>
      </c>
      <c r="AS150" s="3">
        <v>278</v>
      </c>
      <c r="AT150" s="3">
        <v>123</v>
      </c>
      <c r="AU150" s="3">
        <v>181</v>
      </c>
      <c r="AV150" s="3">
        <v>102</v>
      </c>
      <c r="AW150" s="3">
        <v>177</v>
      </c>
      <c r="AX150" s="3">
        <v>826</v>
      </c>
      <c r="AY150" s="3">
        <v>268</v>
      </c>
      <c r="AZ150" s="3">
        <v>213</v>
      </c>
      <c r="BA150" s="3">
        <v>216</v>
      </c>
      <c r="BB150" s="3">
        <v>241</v>
      </c>
      <c r="BC150" s="3">
        <v>238</v>
      </c>
      <c r="BD150" s="3">
        <v>134</v>
      </c>
      <c r="BE150" s="3">
        <v>195</v>
      </c>
      <c r="BF150" s="3">
        <v>116</v>
      </c>
      <c r="BG150" s="3">
        <v>174</v>
      </c>
      <c r="BH150" s="3">
        <v>126</v>
      </c>
      <c r="BI150" s="3">
        <v>541</v>
      </c>
      <c r="BJ150" s="3">
        <v>233</v>
      </c>
      <c r="BK150" s="3">
        <v>163</v>
      </c>
      <c r="BL150" s="3">
        <v>207</v>
      </c>
      <c r="BM150" s="3">
        <v>300</v>
      </c>
      <c r="BN150" s="3">
        <v>172</v>
      </c>
      <c r="BO150" s="3">
        <v>91</v>
      </c>
      <c r="BP150" s="3">
        <v>370</v>
      </c>
      <c r="BQ150" s="3">
        <v>150</v>
      </c>
      <c r="BR150" s="3">
        <v>157</v>
      </c>
      <c r="BS150" s="3">
        <v>215</v>
      </c>
      <c r="BT150" s="3">
        <v>221</v>
      </c>
      <c r="BU150" s="3">
        <v>153</v>
      </c>
      <c r="BV150" s="3">
        <v>207</v>
      </c>
      <c r="BW150" s="3">
        <v>239</v>
      </c>
      <c r="BX150" s="3">
        <v>137</v>
      </c>
      <c r="BY150" s="3">
        <v>125</v>
      </c>
      <c r="BZ150" s="3">
        <v>108</v>
      </c>
      <c r="CA150" s="3">
        <v>100</v>
      </c>
      <c r="CB150" s="3">
        <v>153</v>
      </c>
      <c r="CC150" s="3">
        <v>129</v>
      </c>
      <c r="CD150" s="3">
        <v>174</v>
      </c>
      <c r="CE150" s="3">
        <v>179</v>
      </c>
      <c r="CF150" s="3">
        <v>171</v>
      </c>
      <c r="CG150" s="3">
        <v>145</v>
      </c>
    </row>
    <row r="151" spans="1:85" x14ac:dyDescent="0.2">
      <c r="A151" s="5"/>
      <c r="B151" s="9">
        <v>501345</v>
      </c>
      <c r="C151" s="9">
        <v>220</v>
      </c>
      <c r="D151" s="9">
        <v>200918</v>
      </c>
      <c r="E151" s="1" t="str">
        <f>HYPERLINK("http://www.genome.ad.jp/dbget-bin/www_bget?compound+C00097","C00097")</f>
        <v>C00097</v>
      </c>
      <c r="F151" s="1" t="str">
        <f>HYPERLINK("http://pubchem.ncbi.nlm.nih.gov/summary/summary.cgi?cid=594","594")</f>
        <v>594</v>
      </c>
      <c r="G151" s="5" t="s">
        <v>128</v>
      </c>
      <c r="H151" s="3">
        <v>8345</v>
      </c>
      <c r="I151" s="3">
        <v>9093</v>
      </c>
      <c r="J151" s="3">
        <v>3190</v>
      </c>
      <c r="K151" s="3">
        <v>5201</v>
      </c>
      <c r="L151" s="3">
        <v>6545</v>
      </c>
      <c r="M151" s="3">
        <v>13742</v>
      </c>
      <c r="N151" s="3">
        <v>2128</v>
      </c>
      <c r="O151" s="3">
        <v>2089</v>
      </c>
      <c r="P151" s="3">
        <v>1020</v>
      </c>
      <c r="Q151" s="3">
        <v>6884</v>
      </c>
      <c r="R151" s="3">
        <v>3393</v>
      </c>
      <c r="S151" s="3">
        <v>4776</v>
      </c>
      <c r="T151" s="3">
        <v>1472</v>
      </c>
      <c r="U151" s="3">
        <v>5123</v>
      </c>
      <c r="V151" s="3">
        <v>4323</v>
      </c>
      <c r="W151" s="3">
        <v>8337</v>
      </c>
      <c r="X151" s="3">
        <v>4339</v>
      </c>
      <c r="Y151" s="3">
        <v>6121</v>
      </c>
      <c r="Z151" s="3">
        <v>15372</v>
      </c>
      <c r="AA151" s="3">
        <v>1702</v>
      </c>
      <c r="AB151" s="3">
        <v>5680</v>
      </c>
      <c r="AC151" s="3">
        <v>1248</v>
      </c>
      <c r="AD151" s="3">
        <v>5291</v>
      </c>
      <c r="AE151" s="3">
        <v>4778</v>
      </c>
      <c r="AF151" s="3">
        <v>762</v>
      </c>
      <c r="AG151" s="3">
        <v>4920</v>
      </c>
      <c r="AH151" s="3">
        <v>6250</v>
      </c>
      <c r="AI151" s="3">
        <v>3540</v>
      </c>
      <c r="AJ151" s="3">
        <v>5024</v>
      </c>
      <c r="AK151" s="3">
        <v>5553</v>
      </c>
      <c r="AL151" s="3">
        <v>4673</v>
      </c>
      <c r="AM151" s="3">
        <v>1199</v>
      </c>
      <c r="AN151" s="3">
        <v>8005</v>
      </c>
      <c r="AO151" s="3">
        <v>851</v>
      </c>
      <c r="AP151" s="3">
        <v>12523</v>
      </c>
      <c r="AQ151" s="3">
        <v>3153</v>
      </c>
      <c r="AR151" s="3">
        <v>5191</v>
      </c>
      <c r="AS151" s="3">
        <v>3877</v>
      </c>
      <c r="AT151" s="3">
        <v>3524</v>
      </c>
      <c r="AU151" s="3">
        <v>2351</v>
      </c>
      <c r="AV151" s="3">
        <v>3290</v>
      </c>
      <c r="AW151" s="3">
        <v>10134</v>
      </c>
      <c r="AX151" s="3">
        <v>13351</v>
      </c>
      <c r="AY151" s="3">
        <v>6785</v>
      </c>
      <c r="AZ151" s="3">
        <v>5991</v>
      </c>
      <c r="BA151" s="3">
        <v>3304</v>
      </c>
      <c r="BB151" s="3">
        <v>6338</v>
      </c>
      <c r="BC151" s="3">
        <v>6333</v>
      </c>
      <c r="BD151" s="3">
        <v>6121</v>
      </c>
      <c r="BE151" s="3">
        <v>6894</v>
      </c>
      <c r="BF151" s="3">
        <v>445</v>
      </c>
      <c r="BG151" s="3">
        <v>12153</v>
      </c>
      <c r="BH151" s="3">
        <v>4102</v>
      </c>
      <c r="BI151" s="3">
        <v>3871</v>
      </c>
      <c r="BJ151" s="3">
        <v>9588</v>
      </c>
      <c r="BK151" s="3">
        <v>19357</v>
      </c>
      <c r="BL151" s="3">
        <v>346</v>
      </c>
      <c r="BM151" s="3">
        <v>23120</v>
      </c>
      <c r="BN151" s="3">
        <v>12769</v>
      </c>
      <c r="BO151" s="3">
        <v>7321</v>
      </c>
      <c r="BP151" s="3">
        <v>12177</v>
      </c>
      <c r="BQ151" s="3">
        <v>3623</v>
      </c>
      <c r="BR151" s="3">
        <v>8658</v>
      </c>
      <c r="BS151" s="3">
        <v>11815</v>
      </c>
      <c r="BT151" s="3">
        <v>19558</v>
      </c>
      <c r="BU151" s="3">
        <v>11493</v>
      </c>
      <c r="BV151" s="3">
        <v>7400</v>
      </c>
      <c r="BW151" s="3">
        <v>15562</v>
      </c>
      <c r="BX151" s="3">
        <v>13542</v>
      </c>
      <c r="BY151" s="3">
        <v>9761</v>
      </c>
      <c r="BZ151" s="3">
        <v>10340</v>
      </c>
      <c r="CA151" s="3">
        <v>8869</v>
      </c>
      <c r="CB151" s="3">
        <v>6067</v>
      </c>
      <c r="CC151" s="3">
        <v>11997</v>
      </c>
      <c r="CD151" s="3">
        <v>10490</v>
      </c>
      <c r="CE151" s="3">
        <v>7853</v>
      </c>
      <c r="CF151" s="3">
        <v>13128</v>
      </c>
      <c r="CG151" s="3">
        <v>6849</v>
      </c>
    </row>
    <row r="152" spans="1:85" x14ac:dyDescent="0.2">
      <c r="A152" s="5"/>
      <c r="B152" s="9">
        <v>502434</v>
      </c>
      <c r="C152" s="9">
        <v>115</v>
      </c>
      <c r="D152" s="9">
        <v>199603</v>
      </c>
      <c r="E152" s="1" t="str">
        <f>HYPERLINK("http://www.genome.ad.jp/dbget-bin/www_bget?compound+C00791","C00791")</f>
        <v>C00791</v>
      </c>
      <c r="F152" s="1" t="str">
        <f>HYPERLINK("http://pubchem.ncbi.nlm.nih.gov/summary/summary.cgi?cid=588","588")</f>
        <v>588</v>
      </c>
      <c r="G152" s="5" t="s">
        <v>129</v>
      </c>
      <c r="H152" s="3">
        <v>9842</v>
      </c>
      <c r="I152" s="3">
        <v>11854</v>
      </c>
      <c r="J152" s="3">
        <v>11132</v>
      </c>
      <c r="K152" s="3">
        <v>3454</v>
      </c>
      <c r="L152" s="3">
        <v>12723</v>
      </c>
      <c r="M152" s="3">
        <v>19634</v>
      </c>
      <c r="N152" s="3">
        <v>3061</v>
      </c>
      <c r="O152" s="3">
        <v>3159</v>
      </c>
      <c r="P152" s="3">
        <v>11103</v>
      </c>
      <c r="Q152" s="3">
        <v>11521</v>
      </c>
      <c r="R152" s="3">
        <v>7402</v>
      </c>
      <c r="S152" s="3">
        <v>13422</v>
      </c>
      <c r="T152" s="3">
        <v>6151</v>
      </c>
      <c r="U152" s="3">
        <v>6048</v>
      </c>
      <c r="V152" s="3">
        <v>6273</v>
      </c>
      <c r="W152" s="3">
        <v>12496</v>
      </c>
      <c r="X152" s="3">
        <v>7166</v>
      </c>
      <c r="Y152" s="3">
        <v>8604</v>
      </c>
      <c r="Z152" s="3">
        <v>15978</v>
      </c>
      <c r="AA152" s="3">
        <v>6097</v>
      </c>
      <c r="AB152" s="3">
        <v>6943</v>
      </c>
      <c r="AC152" s="3">
        <v>4941</v>
      </c>
      <c r="AD152" s="3">
        <v>33644</v>
      </c>
      <c r="AE152" s="3">
        <v>2091</v>
      </c>
      <c r="AF152" s="3">
        <v>5169</v>
      </c>
      <c r="AG152" s="3">
        <v>13731</v>
      </c>
      <c r="AH152" s="3">
        <v>15874</v>
      </c>
      <c r="AI152" s="3">
        <v>8946</v>
      </c>
      <c r="AJ152" s="3">
        <v>4717</v>
      </c>
      <c r="AK152" s="3">
        <v>84473</v>
      </c>
      <c r="AL152" s="3">
        <v>6034</v>
      </c>
      <c r="AM152" s="3">
        <v>5743</v>
      </c>
      <c r="AN152" s="3">
        <v>15083</v>
      </c>
      <c r="AO152" s="3">
        <v>9808</v>
      </c>
      <c r="AP152" s="3">
        <v>11340</v>
      </c>
      <c r="AQ152" s="3">
        <v>5997</v>
      </c>
      <c r="AR152" s="3">
        <v>8359</v>
      </c>
      <c r="AS152" s="3">
        <v>10269</v>
      </c>
      <c r="AT152" s="3">
        <v>10472</v>
      </c>
      <c r="AU152" s="3">
        <v>7097</v>
      </c>
      <c r="AV152" s="3">
        <v>6617</v>
      </c>
      <c r="AW152" s="3">
        <v>22941</v>
      </c>
      <c r="AX152" s="3">
        <v>23837</v>
      </c>
      <c r="AY152" s="3">
        <v>13583</v>
      </c>
      <c r="AZ152" s="3">
        <v>4549</v>
      </c>
      <c r="BA152" s="3">
        <v>2812</v>
      </c>
      <c r="BB152" s="3">
        <v>14314</v>
      </c>
      <c r="BC152" s="3">
        <v>20915</v>
      </c>
      <c r="BD152" s="3">
        <v>22246</v>
      </c>
      <c r="BE152" s="3">
        <v>11207</v>
      </c>
      <c r="BF152" s="3">
        <v>2221</v>
      </c>
      <c r="BG152" s="3">
        <v>24970</v>
      </c>
      <c r="BH152" s="3">
        <v>7296</v>
      </c>
      <c r="BI152" s="3">
        <v>3094</v>
      </c>
      <c r="BJ152" s="3">
        <v>22335</v>
      </c>
      <c r="BK152" s="3">
        <v>15602</v>
      </c>
      <c r="BL152" s="3">
        <v>3398</v>
      </c>
      <c r="BM152" s="3">
        <v>39077</v>
      </c>
      <c r="BN152" s="3">
        <v>18797</v>
      </c>
      <c r="BO152" s="3">
        <v>4022</v>
      </c>
      <c r="BP152" s="3">
        <v>19182</v>
      </c>
      <c r="BQ152" s="3">
        <v>21778</v>
      </c>
      <c r="BR152" s="3">
        <v>9519</v>
      </c>
      <c r="BS152" s="3">
        <v>8419</v>
      </c>
      <c r="BT152" s="3">
        <v>22479</v>
      </c>
      <c r="BU152" s="3">
        <v>37213</v>
      </c>
      <c r="BV152" s="3">
        <v>20921</v>
      </c>
      <c r="BW152" s="3">
        <v>15990</v>
      </c>
      <c r="BX152" s="3">
        <v>67225</v>
      </c>
      <c r="BY152" s="3">
        <v>8995</v>
      </c>
      <c r="BZ152" s="3">
        <v>24827</v>
      </c>
      <c r="CA152" s="3">
        <v>6231</v>
      </c>
      <c r="CB152" s="3">
        <v>18841</v>
      </c>
      <c r="CC152" s="3">
        <v>19573</v>
      </c>
      <c r="CD152" s="3">
        <v>16389</v>
      </c>
      <c r="CE152" s="3">
        <v>25508</v>
      </c>
      <c r="CF152" s="3">
        <v>31651</v>
      </c>
      <c r="CG152" s="3">
        <v>4933</v>
      </c>
    </row>
    <row r="153" spans="1:85" x14ac:dyDescent="0.2">
      <c r="A153" s="5"/>
      <c r="B153" s="9">
        <v>704838</v>
      </c>
      <c r="C153" s="9">
        <v>318</v>
      </c>
      <c r="D153" s="9">
        <v>367907</v>
      </c>
      <c r="E153" s="1" t="s">
        <v>218</v>
      </c>
      <c r="F153" s="9">
        <v>9989541</v>
      </c>
      <c r="G153" s="5" t="s">
        <v>211</v>
      </c>
      <c r="H153" s="3">
        <v>8068</v>
      </c>
      <c r="I153" s="3">
        <v>16650</v>
      </c>
      <c r="J153" s="3">
        <v>33452</v>
      </c>
      <c r="K153" s="3">
        <v>34908</v>
      </c>
      <c r="L153" s="3">
        <v>9653</v>
      </c>
      <c r="M153" s="3">
        <v>105598</v>
      </c>
      <c r="N153" s="3">
        <v>6040</v>
      </c>
      <c r="O153" s="3">
        <v>3543</v>
      </c>
      <c r="P153" s="3">
        <v>11378</v>
      </c>
      <c r="Q153" s="3">
        <v>18593</v>
      </c>
      <c r="R153" s="3">
        <v>32786</v>
      </c>
      <c r="S153" s="3">
        <v>16302</v>
      </c>
      <c r="T153" s="3">
        <v>19539</v>
      </c>
      <c r="U153" s="3">
        <v>45005</v>
      </c>
      <c r="V153" s="3">
        <v>6320</v>
      </c>
      <c r="W153" s="3">
        <v>74208</v>
      </c>
      <c r="X153" s="3">
        <v>5878</v>
      </c>
      <c r="Y153" s="3">
        <v>13871</v>
      </c>
      <c r="Z153" s="3">
        <v>25067</v>
      </c>
      <c r="AA153" s="3">
        <v>10994</v>
      </c>
      <c r="AB153" s="3">
        <v>4476</v>
      </c>
      <c r="AC153" s="3">
        <v>9919</v>
      </c>
      <c r="AD153" s="3">
        <v>18350</v>
      </c>
      <c r="AE153" s="3">
        <v>9352</v>
      </c>
      <c r="AF153" s="3">
        <v>5126</v>
      </c>
      <c r="AG153" s="3">
        <v>3647</v>
      </c>
      <c r="AH153" s="3">
        <v>21946</v>
      </c>
      <c r="AI153" s="3">
        <v>12518</v>
      </c>
      <c r="AJ153" s="3">
        <v>22572</v>
      </c>
      <c r="AK153" s="3">
        <v>21231</v>
      </c>
      <c r="AL153" s="3">
        <v>7700</v>
      </c>
      <c r="AM153" s="3">
        <v>4930</v>
      </c>
      <c r="AN153" s="3">
        <v>9572</v>
      </c>
      <c r="AO153" s="3">
        <v>6192</v>
      </c>
      <c r="AP153" s="3">
        <v>17165</v>
      </c>
      <c r="AQ153" s="3">
        <v>9756</v>
      </c>
      <c r="AR153" s="3">
        <v>29826</v>
      </c>
      <c r="AS153" s="3">
        <v>12518</v>
      </c>
      <c r="AT153" s="3">
        <v>8678</v>
      </c>
      <c r="AU153" s="3">
        <v>6618</v>
      </c>
      <c r="AV153" s="3">
        <v>5485</v>
      </c>
      <c r="AW153" s="3">
        <v>42195</v>
      </c>
      <c r="AX153" s="3">
        <v>12688</v>
      </c>
      <c r="AY153" s="3">
        <v>22213</v>
      </c>
      <c r="AZ153" s="3">
        <v>24860</v>
      </c>
      <c r="BA153" s="3">
        <v>5114</v>
      </c>
      <c r="BB153" s="3">
        <v>18169</v>
      </c>
      <c r="BC153" s="3">
        <v>18035</v>
      </c>
      <c r="BD153" s="3">
        <v>13253</v>
      </c>
      <c r="BE153" s="3">
        <v>34238</v>
      </c>
      <c r="BF153" s="3">
        <v>6996</v>
      </c>
      <c r="BG153" s="3">
        <v>42296</v>
      </c>
      <c r="BH153" s="3">
        <v>45765</v>
      </c>
      <c r="BI153" s="3">
        <v>8036</v>
      </c>
      <c r="BJ153" s="3">
        <v>56886</v>
      </c>
      <c r="BK153" s="3">
        <v>5649</v>
      </c>
      <c r="BL153" s="3">
        <v>4106</v>
      </c>
      <c r="BM153" s="3">
        <v>7803</v>
      </c>
      <c r="BN153" s="3">
        <v>21355</v>
      </c>
      <c r="BO153" s="3">
        <v>3258</v>
      </c>
      <c r="BP153" s="3">
        <v>23901</v>
      </c>
      <c r="BQ153" s="3">
        <v>24748</v>
      </c>
      <c r="BR153" s="3">
        <v>20619</v>
      </c>
      <c r="BS153" s="3">
        <v>12376</v>
      </c>
      <c r="BT153" s="3">
        <v>11150</v>
      </c>
      <c r="BU153" s="3">
        <v>13572</v>
      </c>
      <c r="BV153" s="3">
        <v>52991</v>
      </c>
      <c r="BW153" s="3">
        <v>36695</v>
      </c>
      <c r="BX153" s="3">
        <v>3944</v>
      </c>
      <c r="BY153" s="3">
        <v>14903</v>
      </c>
      <c r="BZ153" s="3">
        <v>13620</v>
      </c>
      <c r="CA153" s="3">
        <v>4596</v>
      </c>
      <c r="CB153" s="3">
        <v>8077</v>
      </c>
      <c r="CC153" s="3">
        <v>24609</v>
      </c>
      <c r="CD153" s="3">
        <v>21040</v>
      </c>
      <c r="CE153" s="3">
        <v>45031</v>
      </c>
      <c r="CF153" s="3">
        <v>60418</v>
      </c>
      <c r="CG153" s="3">
        <v>14876</v>
      </c>
    </row>
    <row r="154" spans="1:85" x14ac:dyDescent="0.2">
      <c r="A154" s="5"/>
      <c r="B154" s="9">
        <v>622308</v>
      </c>
      <c r="C154" s="9">
        <v>157</v>
      </c>
      <c r="D154" s="9">
        <v>339415</v>
      </c>
      <c r="E154" s="1" t="str">
        <f>HYPERLINK("http://www.genome.ad.jp/dbget-bin/www_bget?compound+C00327","C00327")</f>
        <v>C00327</v>
      </c>
      <c r="F154" s="1" t="str">
        <f>HYPERLINK("http://pubchem.ncbi.nlm.nih.gov/summary/summary.cgi?cid=9750","9750")</f>
        <v>9750</v>
      </c>
      <c r="G154" s="5" t="s">
        <v>130</v>
      </c>
      <c r="H154" s="3">
        <v>1276</v>
      </c>
      <c r="I154" s="3">
        <v>677</v>
      </c>
      <c r="J154" s="3">
        <v>384</v>
      </c>
      <c r="K154" s="3">
        <v>335</v>
      </c>
      <c r="L154" s="3">
        <v>990</v>
      </c>
      <c r="M154" s="3">
        <v>439</v>
      </c>
      <c r="N154" s="3">
        <v>335</v>
      </c>
      <c r="O154" s="3">
        <v>486</v>
      </c>
      <c r="P154" s="3">
        <v>224</v>
      </c>
      <c r="Q154" s="3">
        <v>420</v>
      </c>
      <c r="R154" s="3">
        <v>389</v>
      </c>
      <c r="S154" s="3">
        <v>176</v>
      </c>
      <c r="T154" s="3">
        <v>298</v>
      </c>
      <c r="U154" s="3">
        <v>1661</v>
      </c>
      <c r="V154" s="3">
        <v>679</v>
      </c>
      <c r="W154" s="3">
        <v>392</v>
      </c>
      <c r="X154" s="3">
        <v>296</v>
      </c>
      <c r="Y154" s="3">
        <v>516</v>
      </c>
      <c r="Z154" s="3">
        <v>1197</v>
      </c>
      <c r="AA154" s="3">
        <v>536</v>
      </c>
      <c r="AB154" s="3">
        <v>180</v>
      </c>
      <c r="AC154" s="3">
        <v>396</v>
      </c>
      <c r="AD154" s="3">
        <v>1143</v>
      </c>
      <c r="AE154" s="3">
        <v>1214</v>
      </c>
      <c r="AF154" s="3">
        <v>640</v>
      </c>
      <c r="AG154" s="3">
        <v>446</v>
      </c>
      <c r="AH154" s="3">
        <v>564</v>
      </c>
      <c r="AI154" s="3">
        <v>702</v>
      </c>
      <c r="AJ154" s="3">
        <v>583</v>
      </c>
      <c r="AK154" s="3">
        <v>497</v>
      </c>
      <c r="AL154" s="3">
        <v>559</v>
      </c>
      <c r="AM154" s="3">
        <v>298</v>
      </c>
      <c r="AN154" s="3">
        <v>469</v>
      </c>
      <c r="AO154" s="3">
        <v>785</v>
      </c>
      <c r="AP154" s="3">
        <v>403</v>
      </c>
      <c r="AQ154" s="3">
        <v>525</v>
      </c>
      <c r="AR154" s="3">
        <v>550</v>
      </c>
      <c r="AS154" s="3">
        <v>646</v>
      </c>
      <c r="AT154" s="3">
        <v>403</v>
      </c>
      <c r="AU154" s="3">
        <v>389</v>
      </c>
      <c r="AV154" s="3">
        <v>147</v>
      </c>
      <c r="AW154" s="3">
        <v>618</v>
      </c>
      <c r="AX154" s="3">
        <v>533</v>
      </c>
      <c r="AY154" s="3">
        <v>276</v>
      </c>
      <c r="AZ154" s="3">
        <v>306</v>
      </c>
      <c r="BA154" s="3">
        <v>329</v>
      </c>
      <c r="BB154" s="3">
        <v>380</v>
      </c>
      <c r="BC154" s="3">
        <v>385</v>
      </c>
      <c r="BD154" s="3">
        <v>416</v>
      </c>
      <c r="BE154" s="3">
        <v>483</v>
      </c>
      <c r="BF154" s="3">
        <v>308</v>
      </c>
      <c r="BG154" s="3">
        <v>445</v>
      </c>
      <c r="BH154" s="3">
        <v>388</v>
      </c>
      <c r="BI154" s="3">
        <v>333</v>
      </c>
      <c r="BJ154" s="3">
        <v>180</v>
      </c>
      <c r="BK154" s="3">
        <v>410</v>
      </c>
      <c r="BL154" s="3">
        <v>271</v>
      </c>
      <c r="BM154" s="3">
        <v>427</v>
      </c>
      <c r="BN154" s="3">
        <v>779</v>
      </c>
      <c r="BO154" s="3">
        <v>264</v>
      </c>
      <c r="BP154" s="3">
        <v>483</v>
      </c>
      <c r="BQ154" s="3">
        <v>728</v>
      </c>
      <c r="BR154" s="3">
        <v>1002</v>
      </c>
      <c r="BS154" s="3">
        <v>363</v>
      </c>
      <c r="BT154" s="3">
        <v>468</v>
      </c>
      <c r="BU154" s="3">
        <v>446</v>
      </c>
      <c r="BV154" s="3">
        <v>430</v>
      </c>
      <c r="BW154" s="3">
        <v>688</v>
      </c>
      <c r="BX154" s="3">
        <v>429</v>
      </c>
      <c r="BY154" s="3">
        <v>448</v>
      </c>
      <c r="BZ154" s="3">
        <v>388</v>
      </c>
      <c r="CA154" s="3">
        <v>300</v>
      </c>
      <c r="CB154" s="3">
        <v>382</v>
      </c>
      <c r="CC154" s="3">
        <v>278</v>
      </c>
      <c r="CD154" s="3">
        <v>316</v>
      </c>
      <c r="CE154" s="3">
        <v>334</v>
      </c>
      <c r="CF154" s="3">
        <v>507</v>
      </c>
      <c r="CG154" s="3">
        <v>364</v>
      </c>
    </row>
    <row r="155" spans="1:85" x14ac:dyDescent="0.2">
      <c r="A155" s="5"/>
      <c r="B155" s="9">
        <v>616681</v>
      </c>
      <c r="C155" s="9">
        <v>273</v>
      </c>
      <c r="D155" s="9">
        <v>232087</v>
      </c>
      <c r="E155" s="1" t="str">
        <f>HYPERLINK("http://www.genome.ad.jp/dbget-bin/www_bget?compound+C00158","C00158")</f>
        <v>C00158</v>
      </c>
      <c r="F155" s="1" t="str">
        <f>HYPERLINK("http://pubchem.ncbi.nlm.nih.gov/summary/summary.cgi?cid=311","311")</f>
        <v>311</v>
      </c>
      <c r="G155" s="5" t="s">
        <v>131</v>
      </c>
      <c r="H155" s="3">
        <v>6332</v>
      </c>
      <c r="I155" s="3">
        <v>3187</v>
      </c>
      <c r="J155" s="3">
        <v>4541</v>
      </c>
      <c r="K155" s="3">
        <v>1950</v>
      </c>
      <c r="L155" s="3">
        <v>4365</v>
      </c>
      <c r="M155" s="3">
        <v>6873</v>
      </c>
      <c r="N155" s="3">
        <v>1353</v>
      </c>
      <c r="O155" s="3">
        <v>1194</v>
      </c>
      <c r="P155" s="3">
        <v>5071</v>
      </c>
      <c r="Q155" s="3">
        <v>4602</v>
      </c>
      <c r="R155" s="3">
        <v>3392</v>
      </c>
      <c r="S155" s="3">
        <v>529</v>
      </c>
      <c r="T155" s="3">
        <v>5949</v>
      </c>
      <c r="U155" s="3">
        <v>5334</v>
      </c>
      <c r="V155" s="3">
        <v>2352</v>
      </c>
      <c r="W155" s="3">
        <v>4343</v>
      </c>
      <c r="X155" s="3">
        <v>3254</v>
      </c>
      <c r="Y155" s="3">
        <v>4812</v>
      </c>
      <c r="Z155" s="3">
        <v>3975</v>
      </c>
      <c r="AA155" s="3">
        <v>3570</v>
      </c>
      <c r="AB155" s="3">
        <v>596</v>
      </c>
      <c r="AC155" s="3">
        <v>1242</v>
      </c>
      <c r="AD155" s="3">
        <v>491</v>
      </c>
      <c r="AE155" s="3">
        <v>2960</v>
      </c>
      <c r="AF155" s="3">
        <v>1665</v>
      </c>
      <c r="AG155" s="3">
        <v>835</v>
      </c>
      <c r="AH155" s="3">
        <v>4074</v>
      </c>
      <c r="AI155" s="3">
        <v>571</v>
      </c>
      <c r="AJ155" s="3">
        <v>2648</v>
      </c>
      <c r="AK155" s="3">
        <v>2629</v>
      </c>
      <c r="AL155" s="3">
        <v>6756</v>
      </c>
      <c r="AM155" s="3">
        <v>2969</v>
      </c>
      <c r="AN155" s="3">
        <v>4658</v>
      </c>
      <c r="AO155" s="3">
        <v>1026</v>
      </c>
      <c r="AP155" s="3">
        <v>2005</v>
      </c>
      <c r="AQ155" s="3">
        <v>4422</v>
      </c>
      <c r="AR155" s="3">
        <v>1145</v>
      </c>
      <c r="AS155" s="3">
        <v>3959</v>
      </c>
      <c r="AT155" s="3">
        <v>3931</v>
      </c>
      <c r="AU155" s="3">
        <v>558</v>
      </c>
      <c r="AV155" s="3">
        <v>1769</v>
      </c>
      <c r="AW155" s="3">
        <v>1183</v>
      </c>
      <c r="AX155" s="3">
        <v>1024</v>
      </c>
      <c r="AY155" s="3">
        <v>1365</v>
      </c>
      <c r="AZ155" s="3">
        <v>1475</v>
      </c>
      <c r="BA155" s="3">
        <v>1216</v>
      </c>
      <c r="BB155" s="3">
        <v>913</v>
      </c>
      <c r="BC155" s="3">
        <v>3913</v>
      </c>
      <c r="BD155" s="3">
        <v>2169</v>
      </c>
      <c r="BE155" s="3">
        <v>3956</v>
      </c>
      <c r="BF155" s="3">
        <v>836</v>
      </c>
      <c r="BG155" s="3">
        <v>1343</v>
      </c>
      <c r="BH155" s="3">
        <v>2923</v>
      </c>
      <c r="BI155" s="3">
        <v>4400</v>
      </c>
      <c r="BJ155" s="3">
        <v>3641</v>
      </c>
      <c r="BK155" s="3">
        <v>1250</v>
      </c>
      <c r="BL155" s="3">
        <v>4142</v>
      </c>
      <c r="BM155" s="3">
        <v>681</v>
      </c>
      <c r="BN155" s="3">
        <v>2512</v>
      </c>
      <c r="BO155" s="3">
        <v>3145</v>
      </c>
      <c r="BP155" s="3">
        <v>1792</v>
      </c>
      <c r="BQ155" s="3">
        <v>364</v>
      </c>
      <c r="BR155" s="3">
        <v>808</v>
      </c>
      <c r="BS155" s="3">
        <v>1233</v>
      </c>
      <c r="BT155" s="3">
        <v>3296</v>
      </c>
      <c r="BU155" s="3">
        <v>3897</v>
      </c>
      <c r="BV155" s="3">
        <v>1751</v>
      </c>
      <c r="BW155" s="3">
        <v>843</v>
      </c>
      <c r="BX155" s="3">
        <v>382</v>
      </c>
      <c r="BY155" s="3">
        <v>1416</v>
      </c>
      <c r="BZ155" s="3">
        <v>472</v>
      </c>
      <c r="CA155" s="3">
        <v>1418</v>
      </c>
      <c r="CB155" s="3">
        <v>2998</v>
      </c>
      <c r="CC155" s="3">
        <v>2734</v>
      </c>
      <c r="CD155" s="3">
        <v>1616</v>
      </c>
      <c r="CE155" s="3">
        <v>1010</v>
      </c>
      <c r="CF155" s="3">
        <v>1719</v>
      </c>
      <c r="CG155" s="3">
        <v>3910</v>
      </c>
    </row>
    <row r="156" spans="1:85" x14ac:dyDescent="0.2">
      <c r="A156" s="5"/>
      <c r="B156" s="9">
        <v>1075918</v>
      </c>
      <c r="C156" s="9">
        <v>129</v>
      </c>
      <c r="D156" s="9">
        <v>372926</v>
      </c>
      <c r="E156" s="1" t="str">
        <f>HYPERLINK("http://www.genome.ad.jp/dbget-bin/www_bget?compound+C00187","C00187")</f>
        <v>C00187</v>
      </c>
      <c r="F156" s="1" t="str">
        <f>HYPERLINK("http://pubchem.ncbi.nlm.nih.gov/summary/summary.cgi?cid=5997","5997")</f>
        <v>5997</v>
      </c>
      <c r="G156" s="5" t="s">
        <v>132</v>
      </c>
      <c r="H156" s="3">
        <v>140763</v>
      </c>
      <c r="I156" s="3">
        <v>98926</v>
      </c>
      <c r="J156" s="3">
        <v>133065</v>
      </c>
      <c r="K156" s="3">
        <v>98884</v>
      </c>
      <c r="L156" s="3">
        <v>191516</v>
      </c>
      <c r="M156" s="3">
        <v>139195</v>
      </c>
      <c r="N156" s="3">
        <v>139112</v>
      </c>
      <c r="O156" s="3">
        <v>99336</v>
      </c>
      <c r="P156" s="3">
        <v>126139</v>
      </c>
      <c r="Q156" s="3">
        <v>176196</v>
      </c>
      <c r="R156" s="3">
        <v>72974</v>
      </c>
      <c r="S156" s="3">
        <v>167275</v>
      </c>
      <c r="T156" s="3">
        <v>102751</v>
      </c>
      <c r="U156" s="3">
        <v>163744</v>
      </c>
      <c r="V156" s="3">
        <v>170699</v>
      </c>
      <c r="W156" s="3">
        <v>113397</v>
      </c>
      <c r="X156" s="3">
        <v>93363</v>
      </c>
      <c r="Y156" s="3">
        <v>146766</v>
      </c>
      <c r="Z156" s="3">
        <v>141916</v>
      </c>
      <c r="AA156" s="3">
        <v>75924</v>
      </c>
      <c r="AB156" s="3">
        <v>105429</v>
      </c>
      <c r="AC156" s="3">
        <v>113766</v>
      </c>
      <c r="AD156" s="3">
        <v>81707</v>
      </c>
      <c r="AE156" s="3">
        <v>148704</v>
      </c>
      <c r="AF156" s="3">
        <v>87658</v>
      </c>
      <c r="AG156" s="3">
        <v>106368</v>
      </c>
      <c r="AH156" s="3">
        <v>100175</v>
      </c>
      <c r="AI156" s="3">
        <v>124140</v>
      </c>
      <c r="AJ156" s="3">
        <v>83649</v>
      </c>
      <c r="AK156" s="3">
        <v>137676</v>
      </c>
      <c r="AL156" s="3">
        <v>107048</v>
      </c>
      <c r="AM156" s="3">
        <v>76101</v>
      </c>
      <c r="AN156" s="3">
        <v>91305</v>
      </c>
      <c r="AO156" s="3">
        <v>115574</v>
      </c>
      <c r="AP156" s="3">
        <v>135777</v>
      </c>
      <c r="AQ156" s="3">
        <v>80610</v>
      </c>
      <c r="AR156" s="3">
        <v>81392</v>
      </c>
      <c r="AS156" s="3">
        <v>110313</v>
      </c>
      <c r="AT156" s="3">
        <v>116360</v>
      </c>
      <c r="AU156" s="3">
        <v>107360</v>
      </c>
      <c r="AV156" s="3">
        <v>51058</v>
      </c>
      <c r="AW156" s="3">
        <v>129462</v>
      </c>
      <c r="AX156" s="3">
        <v>132589</v>
      </c>
      <c r="AY156" s="3">
        <v>77455</v>
      </c>
      <c r="AZ156" s="3">
        <v>156179</v>
      </c>
      <c r="BA156" s="3">
        <v>74820</v>
      </c>
      <c r="BB156" s="3">
        <v>103299</v>
      </c>
      <c r="BC156" s="3">
        <v>106982</v>
      </c>
      <c r="BD156" s="3">
        <v>134804</v>
      </c>
      <c r="BE156" s="3">
        <v>168470</v>
      </c>
      <c r="BF156" s="3">
        <v>76726</v>
      </c>
      <c r="BG156" s="3">
        <v>136205</v>
      </c>
      <c r="BH156" s="3">
        <v>77569</v>
      </c>
      <c r="BI156" s="3">
        <v>152551</v>
      </c>
      <c r="BJ156" s="3">
        <v>102623</v>
      </c>
      <c r="BK156" s="3">
        <v>97940</v>
      </c>
      <c r="BL156" s="3">
        <v>114631</v>
      </c>
      <c r="BM156" s="3">
        <v>137852</v>
      </c>
      <c r="BN156" s="3">
        <v>164403</v>
      </c>
      <c r="BO156" s="3">
        <v>113539</v>
      </c>
      <c r="BP156" s="3">
        <v>156839</v>
      </c>
      <c r="BQ156" s="3">
        <v>112485</v>
      </c>
      <c r="BR156" s="3">
        <v>123851</v>
      </c>
      <c r="BS156" s="3">
        <v>143841</v>
      </c>
      <c r="BT156" s="3">
        <v>203126</v>
      </c>
      <c r="BU156" s="3">
        <v>193922</v>
      </c>
      <c r="BV156" s="3">
        <v>177448</v>
      </c>
      <c r="BW156" s="3">
        <v>94691</v>
      </c>
      <c r="BX156" s="3">
        <v>119959</v>
      </c>
      <c r="BY156" s="3">
        <v>77319</v>
      </c>
      <c r="BZ156" s="3">
        <v>138030</v>
      </c>
      <c r="CA156" s="3">
        <v>69596</v>
      </c>
      <c r="CB156" s="3">
        <v>120462</v>
      </c>
      <c r="CC156" s="3">
        <v>108373</v>
      </c>
      <c r="CD156" s="3">
        <v>115847</v>
      </c>
      <c r="CE156" s="3">
        <v>214609</v>
      </c>
      <c r="CF156" s="3">
        <v>214876</v>
      </c>
      <c r="CG156" s="3">
        <v>112983</v>
      </c>
    </row>
    <row r="157" spans="1:85" x14ac:dyDescent="0.2">
      <c r="A157" s="5"/>
      <c r="B157" s="9">
        <v>956355</v>
      </c>
      <c r="C157" s="9">
        <v>204</v>
      </c>
      <c r="D157" s="9">
        <v>200508</v>
      </c>
      <c r="E157" s="1" t="str">
        <f>HYPERLINK("http://www.genome.ad.jp/dbget-bin/www_bget?compound+  ","  ")</f>
        <v xml:space="preserve">  </v>
      </c>
      <c r="F157" s="1" t="str">
        <f>HYPERLINK("http://pubchem.ncbi.nlm.nih.gov/summary/summary.cgi?cid=160514","160514")</f>
        <v>160514</v>
      </c>
      <c r="G157" s="5" t="s">
        <v>133</v>
      </c>
      <c r="H157" s="3">
        <v>6405</v>
      </c>
      <c r="I157" s="3">
        <v>2020</v>
      </c>
      <c r="J157" s="3">
        <v>1552</v>
      </c>
      <c r="K157" s="3">
        <v>2243</v>
      </c>
      <c r="L157" s="3">
        <v>7855</v>
      </c>
      <c r="M157" s="3">
        <v>1942</v>
      </c>
      <c r="N157" s="3">
        <v>1617</v>
      </c>
      <c r="O157" s="3">
        <v>1296</v>
      </c>
      <c r="P157" s="3">
        <v>1298</v>
      </c>
      <c r="Q157" s="3">
        <v>2611</v>
      </c>
      <c r="R157" s="3">
        <v>569</v>
      </c>
      <c r="S157" s="3">
        <v>12750</v>
      </c>
      <c r="T157" s="3">
        <v>1127</v>
      </c>
      <c r="U157" s="3">
        <v>4141</v>
      </c>
      <c r="V157" s="3">
        <v>1815</v>
      </c>
      <c r="W157" s="3">
        <v>1474</v>
      </c>
      <c r="X157" s="3">
        <v>1796</v>
      </c>
      <c r="Y157" s="3">
        <v>5884</v>
      </c>
      <c r="Z157" s="3">
        <v>5653</v>
      </c>
      <c r="AA157" s="3">
        <v>3287</v>
      </c>
      <c r="AB157" s="3">
        <v>1448</v>
      </c>
      <c r="AC157" s="3">
        <v>1854</v>
      </c>
      <c r="AD157" s="3">
        <v>7321</v>
      </c>
      <c r="AE157" s="3">
        <v>4095</v>
      </c>
      <c r="AF157" s="3">
        <v>2742</v>
      </c>
      <c r="AG157" s="3">
        <v>3932</v>
      </c>
      <c r="AH157" s="3">
        <v>2696</v>
      </c>
      <c r="AI157" s="3">
        <v>1488</v>
      </c>
      <c r="AJ157" s="3">
        <v>2079</v>
      </c>
      <c r="AK157" s="3">
        <v>2829</v>
      </c>
      <c r="AL157" s="3">
        <v>1369</v>
      </c>
      <c r="AM157" s="3">
        <v>1215</v>
      </c>
      <c r="AN157" s="3">
        <v>1555</v>
      </c>
      <c r="AO157" s="3">
        <v>3403</v>
      </c>
      <c r="AP157" s="3">
        <v>11499</v>
      </c>
      <c r="AQ157" s="3">
        <v>1981</v>
      </c>
      <c r="AR157" s="3">
        <v>3629</v>
      </c>
      <c r="AS157" s="3">
        <v>1578</v>
      </c>
      <c r="AT157" s="3">
        <v>1954</v>
      </c>
      <c r="AU157" s="3">
        <v>2736</v>
      </c>
      <c r="AV157" s="3">
        <v>523</v>
      </c>
      <c r="AW157" s="3">
        <v>4537</v>
      </c>
      <c r="AX157" s="3">
        <v>13913</v>
      </c>
      <c r="AY157" s="3">
        <v>9092</v>
      </c>
      <c r="AZ157" s="3">
        <v>2194</v>
      </c>
      <c r="BA157" s="3">
        <v>1990</v>
      </c>
      <c r="BB157" s="3">
        <v>14187</v>
      </c>
      <c r="BC157" s="3">
        <v>2790</v>
      </c>
      <c r="BD157" s="3">
        <v>775</v>
      </c>
      <c r="BE157" s="3">
        <v>1627</v>
      </c>
      <c r="BF157" s="3">
        <v>1858</v>
      </c>
      <c r="BG157" s="3">
        <v>1397</v>
      </c>
      <c r="BH157" s="3">
        <v>4626</v>
      </c>
      <c r="BI157" s="3">
        <v>1210</v>
      </c>
      <c r="BJ157" s="3">
        <v>2197</v>
      </c>
      <c r="BK157" s="3">
        <v>2821</v>
      </c>
      <c r="BL157" s="3">
        <v>1270</v>
      </c>
      <c r="BM157" s="3">
        <v>571</v>
      </c>
      <c r="BN157" s="3">
        <v>54729</v>
      </c>
      <c r="BO157" s="3">
        <v>605</v>
      </c>
      <c r="BP157" s="3">
        <v>2646</v>
      </c>
      <c r="BQ157" s="3">
        <v>9030</v>
      </c>
      <c r="BR157" s="3">
        <v>5456</v>
      </c>
      <c r="BS157" s="3">
        <v>1428</v>
      </c>
      <c r="BT157" s="3">
        <v>4332</v>
      </c>
      <c r="BU157" s="3">
        <v>4535</v>
      </c>
      <c r="BV157" s="3">
        <v>34787</v>
      </c>
      <c r="BW157" s="3">
        <v>11705</v>
      </c>
      <c r="BX157" s="3">
        <v>579</v>
      </c>
      <c r="BY157" s="3">
        <v>2590</v>
      </c>
      <c r="BZ157" s="3">
        <v>769</v>
      </c>
      <c r="CA157" s="3">
        <v>3092</v>
      </c>
      <c r="CB157" s="3">
        <v>2495</v>
      </c>
      <c r="CC157" s="3">
        <v>8122</v>
      </c>
      <c r="CD157" s="3">
        <v>7076</v>
      </c>
      <c r="CE157" s="3">
        <v>9852</v>
      </c>
      <c r="CF157" s="3">
        <v>6851</v>
      </c>
      <c r="CG157" s="3">
        <v>3027</v>
      </c>
    </row>
    <row r="158" spans="1:85" x14ac:dyDescent="0.2">
      <c r="A158" s="5"/>
      <c r="B158" s="9">
        <v>343899</v>
      </c>
      <c r="C158" s="9">
        <v>201</v>
      </c>
      <c r="D158" s="9">
        <v>331346</v>
      </c>
      <c r="E158" s="1" t="str">
        <f>HYPERLINK("http://www.genome.ad.jp/dbget-bin/www_bget?compound+C06423","C06423")</f>
        <v>C06423</v>
      </c>
      <c r="F158" s="1" t="str">
        <f>HYPERLINK("http://pubchem.ncbi.nlm.nih.gov/summary/summary.cgi?cid=379","379")</f>
        <v>379</v>
      </c>
      <c r="G158" s="5" t="s">
        <v>134</v>
      </c>
      <c r="H158" s="3">
        <v>1577</v>
      </c>
      <c r="I158" s="3">
        <v>1676</v>
      </c>
      <c r="J158" s="3">
        <v>1797</v>
      </c>
      <c r="K158" s="3">
        <v>1487</v>
      </c>
      <c r="L158" s="3">
        <v>1167</v>
      </c>
      <c r="M158" s="3">
        <v>1606</v>
      </c>
      <c r="N158" s="3">
        <v>1108</v>
      </c>
      <c r="O158" s="3">
        <v>642</v>
      </c>
      <c r="P158" s="3">
        <v>818</v>
      </c>
      <c r="Q158" s="3">
        <v>1816</v>
      </c>
      <c r="R158" s="3">
        <v>1470</v>
      </c>
      <c r="S158" s="3">
        <v>1330</v>
      </c>
      <c r="T158" s="3">
        <v>1076</v>
      </c>
      <c r="U158" s="3">
        <v>1696</v>
      </c>
      <c r="V158" s="3">
        <v>1099</v>
      </c>
      <c r="W158" s="3">
        <v>1548</v>
      </c>
      <c r="X158" s="3">
        <v>868</v>
      </c>
      <c r="Y158" s="3">
        <v>2035</v>
      </c>
      <c r="Z158" s="3">
        <v>1318</v>
      </c>
      <c r="AA158" s="3">
        <v>1022</v>
      </c>
      <c r="AB158" s="3">
        <v>626</v>
      </c>
      <c r="AC158" s="3">
        <v>1534</v>
      </c>
      <c r="AD158" s="3">
        <v>1247</v>
      </c>
      <c r="AE158" s="3">
        <v>907</v>
      </c>
      <c r="AF158" s="3">
        <v>1551</v>
      </c>
      <c r="AG158" s="3">
        <v>1412</v>
      </c>
      <c r="AH158" s="3">
        <v>1591</v>
      </c>
      <c r="AI158" s="3">
        <v>1192</v>
      </c>
      <c r="AJ158" s="3">
        <v>974</v>
      </c>
      <c r="AK158" s="3">
        <v>1208</v>
      </c>
      <c r="AL158" s="3">
        <v>991</v>
      </c>
      <c r="AM158" s="3">
        <v>807</v>
      </c>
      <c r="AN158" s="3">
        <v>1138</v>
      </c>
      <c r="AO158" s="3">
        <v>1179</v>
      </c>
      <c r="AP158" s="3">
        <v>1010</v>
      </c>
      <c r="AQ158" s="3">
        <v>1919</v>
      </c>
      <c r="AR158" s="3">
        <v>623</v>
      </c>
      <c r="AS158" s="3">
        <v>1238</v>
      </c>
      <c r="AT158" s="3">
        <v>1544</v>
      </c>
      <c r="AU158" s="3">
        <v>1264</v>
      </c>
      <c r="AV158" s="3">
        <v>744</v>
      </c>
      <c r="AW158" s="3">
        <v>1039</v>
      </c>
      <c r="AX158" s="3">
        <v>993</v>
      </c>
      <c r="AY158" s="3">
        <v>725</v>
      </c>
      <c r="AZ158" s="3">
        <v>816</v>
      </c>
      <c r="BA158" s="3">
        <v>452</v>
      </c>
      <c r="BB158" s="3">
        <v>1009</v>
      </c>
      <c r="BC158" s="3">
        <v>1231</v>
      </c>
      <c r="BD158" s="3">
        <v>629</v>
      </c>
      <c r="BE158" s="3">
        <v>1145</v>
      </c>
      <c r="BF158" s="3">
        <v>780</v>
      </c>
      <c r="BG158" s="3">
        <v>1822</v>
      </c>
      <c r="BH158" s="3">
        <v>902</v>
      </c>
      <c r="BI158" s="3">
        <v>1064</v>
      </c>
      <c r="BJ158" s="3">
        <v>2153</v>
      </c>
      <c r="BK158" s="3">
        <v>400</v>
      </c>
      <c r="BL158" s="3">
        <v>498</v>
      </c>
      <c r="BM158" s="3">
        <v>1155</v>
      </c>
      <c r="BN158" s="3">
        <v>867</v>
      </c>
      <c r="BO158" s="3">
        <v>1207</v>
      </c>
      <c r="BP158" s="3">
        <v>1457</v>
      </c>
      <c r="BQ158" s="3">
        <v>1385</v>
      </c>
      <c r="BR158" s="3">
        <v>1839</v>
      </c>
      <c r="BS158" s="3">
        <v>1605</v>
      </c>
      <c r="BT158" s="3">
        <v>1181</v>
      </c>
      <c r="BU158" s="3">
        <v>1149</v>
      </c>
      <c r="BV158" s="3">
        <v>1119</v>
      </c>
      <c r="BW158" s="3">
        <v>1206</v>
      </c>
      <c r="BX158" s="3">
        <v>544</v>
      </c>
      <c r="BY158" s="3">
        <v>907</v>
      </c>
      <c r="BZ158" s="3">
        <v>1078</v>
      </c>
      <c r="CA158" s="3">
        <v>676</v>
      </c>
      <c r="CB158" s="3">
        <v>626</v>
      </c>
      <c r="CC158" s="3">
        <v>932</v>
      </c>
      <c r="CD158" s="3">
        <v>1368</v>
      </c>
      <c r="CE158" s="3">
        <v>913</v>
      </c>
      <c r="CF158" s="3">
        <v>1363</v>
      </c>
      <c r="CG158" s="3">
        <v>1471</v>
      </c>
    </row>
    <row r="159" spans="1:85" x14ac:dyDescent="0.2">
      <c r="A159" s="5"/>
      <c r="B159" s="9">
        <v>451122</v>
      </c>
      <c r="C159" s="9">
        <v>117</v>
      </c>
      <c r="D159" s="9">
        <v>213517</v>
      </c>
      <c r="E159" s="1" t="str">
        <f>HYPERLINK("http://www.genome.ad.jp/dbget-bin/www_bget?compound+C01571","C01571")</f>
        <v>C01571</v>
      </c>
      <c r="F159" s="1" t="str">
        <f>HYPERLINK("http://pubchem.ncbi.nlm.nih.gov/summary/summary.cgi?cid=2969","2969")</f>
        <v>2969</v>
      </c>
      <c r="G159" s="5" t="s">
        <v>135</v>
      </c>
      <c r="H159" s="3">
        <v>3043</v>
      </c>
      <c r="I159" s="3">
        <v>2984</v>
      </c>
      <c r="J159" s="3">
        <v>3789</v>
      </c>
      <c r="K159" s="3">
        <v>3311</v>
      </c>
      <c r="L159" s="3">
        <v>2671</v>
      </c>
      <c r="M159" s="3">
        <v>4675</v>
      </c>
      <c r="N159" s="3">
        <v>2398</v>
      </c>
      <c r="O159" s="3">
        <v>1654</v>
      </c>
      <c r="P159" s="3">
        <v>1637</v>
      </c>
      <c r="Q159" s="3">
        <v>3844</v>
      </c>
      <c r="R159" s="3">
        <v>2389</v>
      </c>
      <c r="S159" s="3">
        <v>2467</v>
      </c>
      <c r="T159" s="3">
        <v>1806</v>
      </c>
      <c r="U159" s="3">
        <v>3316</v>
      </c>
      <c r="V159" s="3">
        <v>2542</v>
      </c>
      <c r="W159" s="3">
        <v>3967</v>
      </c>
      <c r="X159" s="3">
        <v>1496</v>
      </c>
      <c r="Y159" s="3">
        <v>3921</v>
      </c>
      <c r="Z159" s="3">
        <v>3097</v>
      </c>
      <c r="AA159" s="3">
        <v>2091</v>
      </c>
      <c r="AB159" s="3">
        <v>1978</v>
      </c>
      <c r="AC159" s="3">
        <v>1627</v>
      </c>
      <c r="AD159" s="3">
        <v>2091</v>
      </c>
      <c r="AE159" s="3">
        <v>1360</v>
      </c>
      <c r="AF159" s="3">
        <v>1460</v>
      </c>
      <c r="AG159" s="3">
        <v>3120</v>
      </c>
      <c r="AH159" s="3">
        <v>3553</v>
      </c>
      <c r="AI159" s="3">
        <v>1809</v>
      </c>
      <c r="AJ159" s="3">
        <v>2314</v>
      </c>
      <c r="AK159" s="3">
        <v>2732</v>
      </c>
      <c r="AL159" s="3">
        <v>2463</v>
      </c>
      <c r="AM159" s="3">
        <v>1792</v>
      </c>
      <c r="AN159" s="3">
        <v>1997</v>
      </c>
      <c r="AO159" s="3">
        <v>2081</v>
      </c>
      <c r="AP159" s="3">
        <v>2036</v>
      </c>
      <c r="AQ159" s="3">
        <v>3514</v>
      </c>
      <c r="AR159" s="3">
        <v>1791</v>
      </c>
      <c r="AS159" s="3">
        <v>2582</v>
      </c>
      <c r="AT159" s="3">
        <v>2053</v>
      </c>
      <c r="AU159" s="3">
        <v>2881</v>
      </c>
      <c r="AV159" s="3">
        <v>1804</v>
      </c>
      <c r="AW159" s="3">
        <v>2490</v>
      </c>
      <c r="AX159" s="3">
        <v>2191</v>
      </c>
      <c r="AY159" s="3">
        <v>1425</v>
      </c>
      <c r="AZ159" s="3">
        <v>1348</v>
      </c>
      <c r="BA159" s="3">
        <v>2169</v>
      </c>
      <c r="BB159" s="3">
        <v>2227</v>
      </c>
      <c r="BC159" s="3">
        <v>2730</v>
      </c>
      <c r="BD159" s="3">
        <v>1812</v>
      </c>
      <c r="BE159" s="3">
        <v>3063</v>
      </c>
      <c r="BF159" s="3">
        <v>1542</v>
      </c>
      <c r="BG159" s="3">
        <v>2910</v>
      </c>
      <c r="BH159" s="3">
        <v>2195</v>
      </c>
      <c r="BI159" s="3">
        <v>2955</v>
      </c>
      <c r="BJ159" s="3">
        <v>4824</v>
      </c>
      <c r="BK159" s="3">
        <v>1388</v>
      </c>
      <c r="BL159" s="3">
        <v>1090</v>
      </c>
      <c r="BM159" s="3">
        <v>2106</v>
      </c>
      <c r="BN159" s="3">
        <v>1300</v>
      </c>
      <c r="BO159" s="3">
        <v>1826</v>
      </c>
      <c r="BP159" s="3">
        <v>2929</v>
      </c>
      <c r="BQ159" s="3">
        <v>1704</v>
      </c>
      <c r="BR159" s="3">
        <v>1488</v>
      </c>
      <c r="BS159" s="3">
        <v>1974</v>
      </c>
      <c r="BT159" s="3">
        <v>2641</v>
      </c>
      <c r="BU159" s="3">
        <v>2453</v>
      </c>
      <c r="BV159" s="3">
        <v>2212</v>
      </c>
      <c r="BW159" s="3">
        <v>2298</v>
      </c>
      <c r="BX159" s="3">
        <v>1803</v>
      </c>
      <c r="BY159" s="3">
        <v>1675</v>
      </c>
      <c r="BZ159" s="3">
        <v>1959</v>
      </c>
      <c r="CA159" s="3">
        <v>1433</v>
      </c>
      <c r="CB159" s="3">
        <v>1787</v>
      </c>
      <c r="CC159" s="3">
        <v>2402</v>
      </c>
      <c r="CD159" s="3">
        <v>2880</v>
      </c>
      <c r="CE159" s="3">
        <v>1729</v>
      </c>
      <c r="CF159" s="3">
        <v>2854</v>
      </c>
      <c r="CG159" s="3">
        <v>3311</v>
      </c>
    </row>
    <row r="160" spans="1:85" x14ac:dyDescent="0.2">
      <c r="A160" s="5"/>
      <c r="B160" s="9">
        <v>571672</v>
      </c>
      <c r="C160" s="9">
        <v>171</v>
      </c>
      <c r="D160" s="9">
        <v>228536</v>
      </c>
      <c r="E160" s="1" t="str">
        <f>HYPERLINK("http://www.genome.ad.jp/dbget-bin/www_bget?compound+C06555","C06555")</f>
        <v>C06555</v>
      </c>
      <c r="F160" s="1" t="str">
        <f>HYPERLINK("http://pubchem.ncbi.nlm.nih.gov/summary/summary.cgi?cid=7913","7913")</f>
        <v>7913</v>
      </c>
      <c r="G160" s="5" t="s">
        <v>136</v>
      </c>
      <c r="H160" s="3">
        <v>282</v>
      </c>
      <c r="I160" s="3">
        <v>214</v>
      </c>
      <c r="J160" s="3">
        <v>156</v>
      </c>
      <c r="K160" s="3">
        <v>135</v>
      </c>
      <c r="L160" s="3">
        <v>408</v>
      </c>
      <c r="M160" s="3">
        <v>204</v>
      </c>
      <c r="N160" s="3">
        <v>281</v>
      </c>
      <c r="O160" s="3">
        <v>107</v>
      </c>
      <c r="P160" s="3">
        <v>229</v>
      </c>
      <c r="Q160" s="3">
        <v>224</v>
      </c>
      <c r="R160" s="3">
        <v>145</v>
      </c>
      <c r="S160" s="3">
        <v>126</v>
      </c>
      <c r="T160" s="3">
        <v>601</v>
      </c>
      <c r="U160" s="3">
        <v>1200</v>
      </c>
      <c r="V160" s="3">
        <v>126</v>
      </c>
      <c r="W160" s="3">
        <v>129</v>
      </c>
      <c r="X160" s="3">
        <v>270</v>
      </c>
      <c r="Y160" s="3">
        <v>143</v>
      </c>
      <c r="Z160" s="3">
        <v>184</v>
      </c>
      <c r="AA160" s="3">
        <v>324</v>
      </c>
      <c r="AB160" s="3">
        <v>347</v>
      </c>
      <c r="AC160" s="3">
        <v>255</v>
      </c>
      <c r="AD160" s="3">
        <v>206</v>
      </c>
      <c r="AE160" s="3">
        <v>157</v>
      </c>
      <c r="AF160" s="3">
        <v>387</v>
      </c>
      <c r="AG160" s="3">
        <v>344</v>
      </c>
      <c r="AH160" s="3">
        <v>152</v>
      </c>
      <c r="AI160" s="3">
        <v>151</v>
      </c>
      <c r="AJ160" s="3">
        <v>140</v>
      </c>
      <c r="AK160" s="3">
        <v>275</v>
      </c>
      <c r="AL160" s="3">
        <v>281</v>
      </c>
      <c r="AM160" s="3">
        <v>337</v>
      </c>
      <c r="AN160" s="3">
        <v>209</v>
      </c>
      <c r="AO160" s="3">
        <v>273</v>
      </c>
      <c r="AP160" s="3">
        <v>126</v>
      </c>
      <c r="AQ160" s="3">
        <v>175</v>
      </c>
      <c r="AR160" s="3">
        <v>155</v>
      </c>
      <c r="AS160" s="3">
        <v>200</v>
      </c>
      <c r="AT160" s="3">
        <v>210</v>
      </c>
      <c r="AU160" s="3">
        <v>113</v>
      </c>
      <c r="AV160" s="3">
        <v>140</v>
      </c>
      <c r="AW160" s="3">
        <v>173</v>
      </c>
      <c r="AX160" s="3">
        <v>100</v>
      </c>
      <c r="AY160" s="3">
        <v>82</v>
      </c>
      <c r="AZ160" s="3">
        <v>156</v>
      </c>
      <c r="BA160" s="3">
        <v>152</v>
      </c>
      <c r="BB160" s="3">
        <v>149</v>
      </c>
      <c r="BC160" s="3">
        <v>182</v>
      </c>
      <c r="BD160" s="3">
        <v>177</v>
      </c>
      <c r="BE160" s="3">
        <v>171</v>
      </c>
      <c r="BF160" s="3">
        <v>109</v>
      </c>
      <c r="BG160" s="3">
        <v>223</v>
      </c>
      <c r="BH160" s="3">
        <v>132</v>
      </c>
      <c r="BI160" s="3">
        <v>119</v>
      </c>
      <c r="BJ160" s="3">
        <v>174</v>
      </c>
      <c r="BK160" s="3">
        <v>143</v>
      </c>
      <c r="BL160" s="3">
        <v>194</v>
      </c>
      <c r="BM160" s="3">
        <v>140</v>
      </c>
      <c r="BN160" s="3">
        <v>213</v>
      </c>
      <c r="BO160" s="3">
        <v>399</v>
      </c>
      <c r="BP160" s="3">
        <v>215</v>
      </c>
      <c r="BQ160" s="3">
        <v>95</v>
      </c>
      <c r="BR160" s="3">
        <v>164</v>
      </c>
      <c r="BS160" s="3">
        <v>184</v>
      </c>
      <c r="BT160" s="3">
        <v>138</v>
      </c>
      <c r="BU160" s="3">
        <v>142</v>
      </c>
      <c r="BV160" s="3">
        <v>160</v>
      </c>
      <c r="BW160" s="3">
        <v>147</v>
      </c>
      <c r="BX160" s="3">
        <v>138</v>
      </c>
      <c r="BY160" s="3">
        <v>123</v>
      </c>
      <c r="BZ160" s="3">
        <v>111</v>
      </c>
      <c r="CA160" s="3">
        <v>178</v>
      </c>
      <c r="CB160" s="3">
        <v>228</v>
      </c>
      <c r="CC160" s="3">
        <v>117</v>
      </c>
      <c r="CD160" s="3">
        <v>156</v>
      </c>
      <c r="CE160" s="3">
        <v>212</v>
      </c>
      <c r="CF160" s="3">
        <v>153</v>
      </c>
      <c r="CG160" s="3">
        <v>174</v>
      </c>
    </row>
    <row r="161" spans="1:85" x14ac:dyDescent="0.2">
      <c r="A161" s="5"/>
      <c r="B161" s="9">
        <v>431950</v>
      </c>
      <c r="C161" s="9">
        <v>248</v>
      </c>
      <c r="D161" s="9">
        <v>227997</v>
      </c>
      <c r="E161" s="1" t="str">
        <f>HYPERLINK("http://www.genome.ad.jp/dbget-bin/www_bget?compound+C00099","C00099")</f>
        <v>C00099</v>
      </c>
      <c r="F161" s="1" t="str">
        <f>HYPERLINK("http://pubchem.ncbi.nlm.nih.gov/summary/summary.cgi?cid=239","239")</f>
        <v>239</v>
      </c>
      <c r="G161" s="5" t="s">
        <v>137</v>
      </c>
      <c r="H161" s="3">
        <v>2382</v>
      </c>
      <c r="I161" s="3">
        <v>4052</v>
      </c>
      <c r="J161" s="3">
        <v>8658</v>
      </c>
      <c r="K161" s="3">
        <v>2589</v>
      </c>
      <c r="L161" s="3">
        <v>7012</v>
      </c>
      <c r="M161" s="3">
        <v>6008</v>
      </c>
      <c r="N161" s="3">
        <v>1151</v>
      </c>
      <c r="O161" s="3">
        <v>1193</v>
      </c>
      <c r="P161" s="3">
        <v>2938</v>
      </c>
      <c r="Q161" s="3">
        <v>6281</v>
      </c>
      <c r="R161" s="3">
        <v>1785</v>
      </c>
      <c r="S161" s="3">
        <v>1955</v>
      </c>
      <c r="T161" s="3">
        <v>1554</v>
      </c>
      <c r="U161" s="3">
        <v>1922</v>
      </c>
      <c r="V161" s="3">
        <v>1704</v>
      </c>
      <c r="W161" s="3">
        <v>3716</v>
      </c>
      <c r="X161" s="3">
        <v>5141</v>
      </c>
      <c r="Y161" s="3">
        <v>1824</v>
      </c>
      <c r="Z161" s="3">
        <v>4021</v>
      </c>
      <c r="AA161" s="3">
        <v>2270</v>
      </c>
      <c r="AB161" s="3">
        <v>1669</v>
      </c>
      <c r="AC161" s="3">
        <v>1536</v>
      </c>
      <c r="AD161" s="3">
        <v>5582</v>
      </c>
      <c r="AE161" s="3">
        <v>1485</v>
      </c>
      <c r="AF161" s="3">
        <v>2275</v>
      </c>
      <c r="AG161" s="3">
        <v>2425</v>
      </c>
      <c r="AH161" s="3">
        <v>5982</v>
      </c>
      <c r="AI161" s="3">
        <v>2097</v>
      </c>
      <c r="AJ161" s="3">
        <v>1237</v>
      </c>
      <c r="AK161" s="3">
        <v>4848</v>
      </c>
      <c r="AL161" s="3">
        <v>5709</v>
      </c>
      <c r="AM161" s="3">
        <v>1339</v>
      </c>
      <c r="AN161" s="3">
        <v>4460</v>
      </c>
      <c r="AO161" s="3">
        <v>4027</v>
      </c>
      <c r="AP161" s="3">
        <v>3832</v>
      </c>
      <c r="AQ161" s="3">
        <v>2751</v>
      </c>
      <c r="AR161" s="3">
        <v>2519</v>
      </c>
      <c r="AS161" s="3">
        <v>5459</v>
      </c>
      <c r="AT161" s="3">
        <v>3975</v>
      </c>
      <c r="AU161" s="3">
        <v>1352</v>
      </c>
      <c r="AV161" s="3">
        <v>1787</v>
      </c>
      <c r="AW161" s="3">
        <v>5684</v>
      </c>
      <c r="AX161" s="3">
        <v>4488</v>
      </c>
      <c r="AY161" s="3">
        <v>1660</v>
      </c>
      <c r="AZ161" s="3">
        <v>2035</v>
      </c>
      <c r="BA161" s="3">
        <v>1426</v>
      </c>
      <c r="BB161" s="3">
        <v>2341</v>
      </c>
      <c r="BC161" s="3">
        <v>2807</v>
      </c>
      <c r="BD161" s="3">
        <v>8700</v>
      </c>
      <c r="BE161" s="3">
        <v>3425</v>
      </c>
      <c r="BF161" s="3">
        <v>854</v>
      </c>
      <c r="BG161" s="3">
        <v>2864</v>
      </c>
      <c r="BH161" s="3">
        <v>1946</v>
      </c>
      <c r="BI161" s="3">
        <v>1514</v>
      </c>
      <c r="BJ161" s="3">
        <v>4329</v>
      </c>
      <c r="BK161" s="3">
        <v>4132</v>
      </c>
      <c r="BL161" s="3">
        <v>745</v>
      </c>
      <c r="BM161" s="3">
        <v>5539</v>
      </c>
      <c r="BN161" s="3">
        <v>3380</v>
      </c>
      <c r="BO161" s="3">
        <v>1624</v>
      </c>
      <c r="BP161" s="3">
        <v>2138</v>
      </c>
      <c r="BQ161" s="3">
        <v>2436</v>
      </c>
      <c r="BR161" s="3">
        <v>3246</v>
      </c>
      <c r="BS161" s="3">
        <v>14623</v>
      </c>
      <c r="BT161" s="3">
        <v>9672</v>
      </c>
      <c r="BU161" s="3">
        <v>7447</v>
      </c>
      <c r="BV161" s="3">
        <v>1932</v>
      </c>
      <c r="BW161" s="3">
        <v>1471</v>
      </c>
      <c r="BX161" s="3">
        <v>4404</v>
      </c>
      <c r="BY161" s="3">
        <v>2714</v>
      </c>
      <c r="BZ161" s="3">
        <v>2267</v>
      </c>
      <c r="CA161" s="3">
        <v>3026</v>
      </c>
      <c r="CB161" s="3">
        <v>4094</v>
      </c>
      <c r="CC161" s="3">
        <v>2432</v>
      </c>
      <c r="CD161" s="3">
        <v>2112</v>
      </c>
      <c r="CE161" s="3">
        <v>3562</v>
      </c>
      <c r="CF161" s="3">
        <v>6159</v>
      </c>
      <c r="CG161" s="3">
        <v>3492</v>
      </c>
    </row>
    <row r="162" spans="1:85" x14ac:dyDescent="0.2">
      <c r="A162" s="5"/>
      <c r="B162" s="9">
        <v>338714</v>
      </c>
      <c r="C162" s="9">
        <v>179</v>
      </c>
      <c r="D162" s="9">
        <v>386128</v>
      </c>
      <c r="E162" s="1" t="str">
        <f>HYPERLINK("http://www.genome.ad.jp/dbget-bin/www_bget?compound+C00180","C00180")</f>
        <v>C00180</v>
      </c>
      <c r="F162" s="1" t="str">
        <f>HYPERLINK("http://pubchem.ncbi.nlm.nih.gov/summary/summary.cgi?cid=243","243")</f>
        <v>243</v>
      </c>
      <c r="G162" s="5" t="s">
        <v>212</v>
      </c>
      <c r="H162" s="3">
        <v>12122</v>
      </c>
      <c r="I162" s="3">
        <v>12389</v>
      </c>
      <c r="J162" s="3">
        <v>13831</v>
      </c>
      <c r="K162" s="3">
        <v>12148</v>
      </c>
      <c r="L162" s="3">
        <v>11698</v>
      </c>
      <c r="M162" s="3">
        <v>12561</v>
      </c>
      <c r="N162" s="3">
        <v>10149</v>
      </c>
      <c r="O162" s="3">
        <v>8035</v>
      </c>
      <c r="P162" s="3">
        <v>8438</v>
      </c>
      <c r="Q162" s="3">
        <v>13465</v>
      </c>
      <c r="R162" s="3">
        <v>8712</v>
      </c>
      <c r="S162" s="3">
        <v>10980</v>
      </c>
      <c r="T162" s="3">
        <v>9191</v>
      </c>
      <c r="U162" s="3">
        <v>12414</v>
      </c>
      <c r="V162" s="3">
        <v>10798</v>
      </c>
      <c r="W162" s="3">
        <v>12912</v>
      </c>
      <c r="X162" s="3">
        <v>8106</v>
      </c>
      <c r="Y162" s="3">
        <v>13359</v>
      </c>
      <c r="Z162" s="3">
        <v>12750</v>
      </c>
      <c r="AA162" s="3">
        <v>9111</v>
      </c>
      <c r="AB162" s="3">
        <v>10176</v>
      </c>
      <c r="AC162" s="3">
        <v>8797</v>
      </c>
      <c r="AD162" s="3">
        <v>8503</v>
      </c>
      <c r="AE162" s="3">
        <v>10079</v>
      </c>
      <c r="AF162" s="3">
        <v>9264</v>
      </c>
      <c r="AG162" s="3">
        <v>8602</v>
      </c>
      <c r="AH162" s="3">
        <v>12403</v>
      </c>
      <c r="AI162" s="3">
        <v>13856</v>
      </c>
      <c r="AJ162" s="3">
        <v>8061</v>
      </c>
      <c r="AK162" s="3">
        <v>11617</v>
      </c>
      <c r="AL162" s="3">
        <v>8762</v>
      </c>
      <c r="AM162" s="3">
        <v>8494</v>
      </c>
      <c r="AN162" s="3">
        <v>8510</v>
      </c>
      <c r="AO162" s="3">
        <v>8811</v>
      </c>
      <c r="AP162" s="3">
        <v>11713</v>
      </c>
      <c r="AQ162" s="3">
        <v>12036</v>
      </c>
      <c r="AR162" s="3">
        <v>6953</v>
      </c>
      <c r="AS162" s="3">
        <v>12602</v>
      </c>
      <c r="AT162" s="3">
        <v>10579</v>
      </c>
      <c r="AU162" s="3">
        <v>11216</v>
      </c>
      <c r="AV162" s="3">
        <v>7736</v>
      </c>
      <c r="AW162" s="3">
        <v>10817</v>
      </c>
      <c r="AX162" s="3">
        <v>6934</v>
      </c>
      <c r="AY162" s="3">
        <v>6367</v>
      </c>
      <c r="AZ162" s="3">
        <v>11182</v>
      </c>
      <c r="BA162" s="3">
        <v>8123</v>
      </c>
      <c r="BB162" s="3">
        <v>8561</v>
      </c>
      <c r="BC162" s="3">
        <v>12002</v>
      </c>
      <c r="BD162" s="3">
        <v>7913</v>
      </c>
      <c r="BE162" s="3">
        <v>10962</v>
      </c>
      <c r="BF162" s="3">
        <v>7479</v>
      </c>
      <c r="BG162" s="3">
        <v>14374</v>
      </c>
      <c r="BH162" s="3">
        <v>8204</v>
      </c>
      <c r="BI162" s="3">
        <v>10638</v>
      </c>
      <c r="BJ162" s="3">
        <v>14656</v>
      </c>
      <c r="BK162" s="3">
        <v>8157</v>
      </c>
      <c r="BL162" s="3">
        <v>8537</v>
      </c>
      <c r="BM162" s="3">
        <v>8934</v>
      </c>
      <c r="BN162" s="3">
        <v>10292</v>
      </c>
      <c r="BO162" s="3">
        <v>8591</v>
      </c>
      <c r="BP162" s="3">
        <v>12822</v>
      </c>
      <c r="BQ162" s="3">
        <v>8820</v>
      </c>
      <c r="BR162" s="3">
        <v>10635</v>
      </c>
      <c r="BS162" s="3">
        <v>13040</v>
      </c>
      <c r="BT162" s="3">
        <v>11073</v>
      </c>
      <c r="BU162" s="3">
        <v>13253</v>
      </c>
      <c r="BV162" s="3">
        <v>11215</v>
      </c>
      <c r="BW162" s="3">
        <v>8682</v>
      </c>
      <c r="BX162" s="3">
        <v>6778</v>
      </c>
      <c r="BY162" s="3">
        <v>7526</v>
      </c>
      <c r="BZ162" s="3">
        <v>8604</v>
      </c>
      <c r="CA162" s="3">
        <v>7865</v>
      </c>
      <c r="CB162" s="3">
        <v>8023</v>
      </c>
      <c r="CC162" s="3">
        <v>7736</v>
      </c>
      <c r="CD162" s="3">
        <v>11379</v>
      </c>
      <c r="CE162" s="3">
        <v>11047</v>
      </c>
      <c r="CF162" s="3">
        <v>13408</v>
      </c>
      <c r="CG162" s="3">
        <v>12002</v>
      </c>
    </row>
    <row r="163" spans="1:85" x14ac:dyDescent="0.2">
      <c r="A163" s="5"/>
      <c r="B163" s="9">
        <v>919675</v>
      </c>
      <c r="C163" s="9">
        <v>117</v>
      </c>
      <c r="D163" s="9">
        <v>203290</v>
      </c>
      <c r="E163" s="1" t="str">
        <f>HYPERLINK("http://www.genome.ad.jp/dbget-bin/www_bget?compound+C08281","C08281")</f>
        <v>C08281</v>
      </c>
      <c r="F163" s="1" t="str">
        <f>HYPERLINK("http://pubchem.ncbi.nlm.nih.gov/summary/summary.cgi?cid=8215","8215")</f>
        <v>8215</v>
      </c>
      <c r="G163" s="5" t="s">
        <v>138</v>
      </c>
      <c r="H163" s="3">
        <v>1070</v>
      </c>
      <c r="I163" s="3">
        <v>602</v>
      </c>
      <c r="J163" s="3">
        <v>902</v>
      </c>
      <c r="K163" s="3">
        <v>845</v>
      </c>
      <c r="L163" s="3">
        <v>650</v>
      </c>
      <c r="M163" s="3">
        <v>1369</v>
      </c>
      <c r="N163" s="3">
        <v>894</v>
      </c>
      <c r="O163" s="3">
        <v>688</v>
      </c>
      <c r="P163" s="3">
        <v>618</v>
      </c>
      <c r="Q163" s="3">
        <v>2215</v>
      </c>
      <c r="R163" s="3">
        <v>653</v>
      </c>
      <c r="S163" s="3">
        <v>742</v>
      </c>
      <c r="T163" s="3">
        <v>640</v>
      </c>
      <c r="U163" s="3">
        <v>573</v>
      </c>
      <c r="V163" s="3">
        <v>880</v>
      </c>
      <c r="W163" s="3">
        <v>1023</v>
      </c>
      <c r="X163" s="3">
        <v>679</v>
      </c>
      <c r="Y163" s="3">
        <v>469</v>
      </c>
      <c r="Z163" s="3">
        <v>778</v>
      </c>
      <c r="AA163" s="3">
        <v>710</v>
      </c>
      <c r="AB163" s="3">
        <v>926</v>
      </c>
      <c r="AC163" s="3">
        <v>704</v>
      </c>
      <c r="AD163" s="3">
        <v>740</v>
      </c>
      <c r="AE163" s="3">
        <v>743</v>
      </c>
      <c r="AF163" s="3">
        <v>747</v>
      </c>
      <c r="AG163" s="3">
        <v>683</v>
      </c>
      <c r="AH163" s="3">
        <v>657</v>
      </c>
      <c r="AI163" s="3">
        <v>701</v>
      </c>
      <c r="AJ163" s="3">
        <v>676</v>
      </c>
      <c r="AK163" s="3">
        <v>789</v>
      </c>
      <c r="AL163" s="3">
        <v>723</v>
      </c>
      <c r="AM163" s="3">
        <v>642</v>
      </c>
      <c r="AN163" s="3">
        <v>2100</v>
      </c>
      <c r="AO163" s="3">
        <v>627</v>
      </c>
      <c r="AP163" s="3">
        <v>1101</v>
      </c>
      <c r="AQ163" s="3">
        <v>668</v>
      </c>
      <c r="AR163" s="3">
        <v>624</v>
      </c>
      <c r="AS163" s="3">
        <v>587</v>
      </c>
      <c r="AT163" s="3">
        <v>587</v>
      </c>
      <c r="AU163" s="3">
        <v>599</v>
      </c>
      <c r="AV163" s="3">
        <v>621</v>
      </c>
      <c r="AW163" s="3">
        <v>1622</v>
      </c>
      <c r="AX163" s="3">
        <v>623</v>
      </c>
      <c r="AY163" s="3">
        <v>512</v>
      </c>
      <c r="AZ163" s="3">
        <v>922</v>
      </c>
      <c r="BA163" s="3">
        <v>610</v>
      </c>
      <c r="BB163" s="3">
        <v>634</v>
      </c>
      <c r="BC163" s="3">
        <v>563</v>
      </c>
      <c r="BD163" s="3">
        <v>592</v>
      </c>
      <c r="BE163" s="3">
        <v>844</v>
      </c>
      <c r="BF163" s="3">
        <v>583</v>
      </c>
      <c r="BG163" s="3">
        <v>666</v>
      </c>
      <c r="BH163" s="3">
        <v>471</v>
      </c>
      <c r="BI163" s="3">
        <v>1261</v>
      </c>
      <c r="BJ163" s="3">
        <v>1241</v>
      </c>
      <c r="BK163" s="3">
        <v>653</v>
      </c>
      <c r="BL163" s="3">
        <v>655</v>
      </c>
      <c r="BM163" s="3">
        <v>475</v>
      </c>
      <c r="BN163" s="3">
        <v>1941</v>
      </c>
      <c r="BO163" s="3">
        <v>639</v>
      </c>
      <c r="BP163" s="3">
        <v>604</v>
      </c>
      <c r="BQ163" s="3">
        <v>705</v>
      </c>
      <c r="BR163" s="3">
        <v>748</v>
      </c>
      <c r="BS163" s="3">
        <v>662</v>
      </c>
      <c r="BT163" s="3">
        <v>4554</v>
      </c>
      <c r="BU163" s="3">
        <v>1142</v>
      </c>
      <c r="BV163" s="3">
        <v>637</v>
      </c>
      <c r="BW163" s="3">
        <v>656</v>
      </c>
      <c r="BX163" s="3">
        <v>701</v>
      </c>
      <c r="BY163" s="3">
        <v>669</v>
      </c>
      <c r="BZ163" s="3">
        <v>822</v>
      </c>
      <c r="CA163" s="3">
        <v>683</v>
      </c>
      <c r="CB163" s="3">
        <v>655</v>
      </c>
      <c r="CC163" s="3">
        <v>732</v>
      </c>
      <c r="CD163" s="3">
        <v>1883</v>
      </c>
      <c r="CE163" s="3">
        <v>595</v>
      </c>
      <c r="CF163" s="3">
        <v>1344</v>
      </c>
      <c r="CG163" s="3">
        <v>993</v>
      </c>
    </row>
    <row r="164" spans="1:85" x14ac:dyDescent="0.2">
      <c r="A164" s="5"/>
      <c r="B164" s="9">
        <v>610175</v>
      </c>
      <c r="C164" s="9">
        <v>317</v>
      </c>
      <c r="D164" s="9">
        <v>225382</v>
      </c>
      <c r="E164" s="1" t="str">
        <f>HYPERLINK("http://www.genome.ad.jp/dbget-bin/www_bget?compound+C08261","C08261")</f>
        <v>C08261</v>
      </c>
      <c r="F164" s="1" t="str">
        <f>HYPERLINK("http://pubchem.ncbi.nlm.nih.gov/summary/summary.cgi?cid=2266","2266")</f>
        <v>2266</v>
      </c>
      <c r="G164" s="5" t="s">
        <v>139</v>
      </c>
      <c r="H164" s="3">
        <v>189</v>
      </c>
      <c r="I164" s="3">
        <v>196</v>
      </c>
      <c r="J164" s="3">
        <v>151</v>
      </c>
      <c r="K164" s="3">
        <v>150</v>
      </c>
      <c r="L164" s="3">
        <v>129</v>
      </c>
      <c r="M164" s="3">
        <v>182</v>
      </c>
      <c r="N164" s="3">
        <v>54</v>
      </c>
      <c r="O164" s="3">
        <v>45</v>
      </c>
      <c r="P164" s="3">
        <v>191</v>
      </c>
      <c r="Q164" s="3">
        <v>131</v>
      </c>
      <c r="R164" s="3">
        <v>203</v>
      </c>
      <c r="S164" s="3">
        <v>101</v>
      </c>
      <c r="T164" s="3">
        <v>38</v>
      </c>
      <c r="U164" s="3">
        <v>325</v>
      </c>
      <c r="V164" s="3">
        <v>168</v>
      </c>
      <c r="W164" s="3">
        <v>165</v>
      </c>
      <c r="X164" s="3">
        <v>197</v>
      </c>
      <c r="Y164" s="3">
        <v>104</v>
      </c>
      <c r="Z164" s="3">
        <v>129</v>
      </c>
      <c r="AA164" s="3">
        <v>188</v>
      </c>
      <c r="AB164" s="3">
        <v>80</v>
      </c>
      <c r="AC164" s="3">
        <v>226</v>
      </c>
      <c r="AD164" s="3">
        <v>201</v>
      </c>
      <c r="AE164" s="3">
        <v>445</v>
      </c>
      <c r="AF164" s="3">
        <v>117</v>
      </c>
      <c r="AG164" s="3">
        <v>35</v>
      </c>
      <c r="AH164" s="3">
        <v>239</v>
      </c>
      <c r="AI164" s="3">
        <v>137</v>
      </c>
      <c r="AJ164" s="3">
        <v>83</v>
      </c>
      <c r="AK164" s="3">
        <v>395</v>
      </c>
      <c r="AL164" s="3">
        <v>226</v>
      </c>
      <c r="AM164" s="3">
        <v>183</v>
      </c>
      <c r="AN164" s="3">
        <v>214</v>
      </c>
      <c r="AO164" s="3">
        <v>67</v>
      </c>
      <c r="AP164" s="3">
        <v>131</v>
      </c>
      <c r="AQ164" s="3">
        <v>101</v>
      </c>
      <c r="AR164" s="3">
        <v>77</v>
      </c>
      <c r="AS164" s="3">
        <v>259</v>
      </c>
      <c r="AT164" s="3">
        <v>201</v>
      </c>
      <c r="AU164" s="3">
        <v>72</v>
      </c>
      <c r="AV164" s="3">
        <v>81</v>
      </c>
      <c r="AW164" s="3">
        <v>162</v>
      </c>
      <c r="AX164" s="3">
        <v>183</v>
      </c>
      <c r="AY164" s="3">
        <v>150</v>
      </c>
      <c r="AZ164" s="3">
        <v>138</v>
      </c>
      <c r="BA164" s="3">
        <v>119</v>
      </c>
      <c r="BB164" s="3">
        <v>158</v>
      </c>
      <c r="BC164" s="3">
        <v>58</v>
      </c>
      <c r="BD164" s="3">
        <v>169</v>
      </c>
      <c r="BE164" s="3">
        <v>162</v>
      </c>
      <c r="BF164" s="3">
        <v>153</v>
      </c>
      <c r="BG164" s="3">
        <v>137</v>
      </c>
      <c r="BH164" s="3">
        <v>185</v>
      </c>
      <c r="BI164" s="3">
        <v>80</v>
      </c>
      <c r="BJ164" s="3">
        <v>147</v>
      </c>
      <c r="BK164" s="3">
        <v>75</v>
      </c>
      <c r="BL164" s="3">
        <v>138</v>
      </c>
      <c r="BM164" s="3">
        <v>82</v>
      </c>
      <c r="BN164" s="3">
        <v>150</v>
      </c>
      <c r="BO164" s="3">
        <v>167</v>
      </c>
      <c r="BP164" s="3">
        <v>182</v>
      </c>
      <c r="BQ164" s="3">
        <v>72</v>
      </c>
      <c r="BR164" s="3">
        <v>185</v>
      </c>
      <c r="BS164" s="3">
        <v>105</v>
      </c>
      <c r="BT164" s="3">
        <v>119</v>
      </c>
      <c r="BU164" s="3">
        <v>50</v>
      </c>
      <c r="BV164" s="3">
        <v>93</v>
      </c>
      <c r="BW164" s="3">
        <v>73</v>
      </c>
      <c r="BX164" s="3">
        <v>148</v>
      </c>
      <c r="BY164" s="3">
        <v>95</v>
      </c>
      <c r="BZ164" s="3">
        <v>61</v>
      </c>
      <c r="CA164" s="3">
        <v>173</v>
      </c>
      <c r="CB164" s="3">
        <v>177</v>
      </c>
      <c r="CC164" s="3">
        <v>150</v>
      </c>
      <c r="CD164" s="3">
        <v>189</v>
      </c>
      <c r="CE164" s="3">
        <v>93</v>
      </c>
      <c r="CF164" s="3">
        <v>217</v>
      </c>
      <c r="CG164" s="3">
        <v>233</v>
      </c>
    </row>
    <row r="165" spans="1:85" x14ac:dyDescent="0.2">
      <c r="A165" s="5"/>
      <c r="B165" s="9">
        <v>480295</v>
      </c>
      <c r="C165" s="9">
        <v>232</v>
      </c>
      <c r="D165" s="9">
        <v>497687</v>
      </c>
      <c r="E165" s="1" t="s">
        <v>231</v>
      </c>
      <c r="F165" s="9">
        <v>44367445</v>
      </c>
      <c r="G165" s="5" t="s">
        <v>140</v>
      </c>
      <c r="H165" s="3">
        <v>63722</v>
      </c>
      <c r="I165" s="3">
        <v>65755</v>
      </c>
      <c r="J165" s="3">
        <v>65802</v>
      </c>
      <c r="K165" s="3">
        <v>83036</v>
      </c>
      <c r="L165" s="3">
        <v>57983</v>
      </c>
      <c r="M165" s="3">
        <v>83625</v>
      </c>
      <c r="N165" s="3">
        <v>15273</v>
      </c>
      <c r="O165" s="3">
        <v>14676</v>
      </c>
      <c r="P165" s="3">
        <v>40907</v>
      </c>
      <c r="Q165" s="3">
        <v>85280</v>
      </c>
      <c r="R165" s="3">
        <v>39587</v>
      </c>
      <c r="S165" s="3">
        <v>22365</v>
      </c>
      <c r="T165" s="3">
        <v>37149</v>
      </c>
      <c r="U165" s="3">
        <v>41404</v>
      </c>
      <c r="V165" s="3">
        <v>23279</v>
      </c>
      <c r="W165" s="3">
        <v>75227</v>
      </c>
      <c r="X165" s="3">
        <v>30649</v>
      </c>
      <c r="Y165" s="3">
        <v>71430</v>
      </c>
      <c r="Z165" s="3">
        <v>61278</v>
      </c>
      <c r="AA165" s="3">
        <v>22008</v>
      </c>
      <c r="AB165" s="3">
        <v>29420</v>
      </c>
      <c r="AC165" s="3">
        <v>41169</v>
      </c>
      <c r="AD165" s="3">
        <v>35232</v>
      </c>
      <c r="AE165" s="3">
        <v>44564</v>
      </c>
      <c r="AF165" s="3">
        <v>24035</v>
      </c>
      <c r="AG165" s="3">
        <v>14770</v>
      </c>
      <c r="AH165" s="3">
        <v>62701</v>
      </c>
      <c r="AI165" s="3">
        <v>20736</v>
      </c>
      <c r="AJ165" s="3">
        <v>30099</v>
      </c>
      <c r="AK165" s="3">
        <v>14482</v>
      </c>
      <c r="AL165" s="3">
        <v>35036</v>
      </c>
      <c r="AM165" s="3">
        <v>21509</v>
      </c>
      <c r="AN165" s="3">
        <v>37565</v>
      </c>
      <c r="AO165" s="3">
        <v>41145</v>
      </c>
      <c r="AP165" s="3">
        <v>49702</v>
      </c>
      <c r="AQ165" s="3">
        <v>23079</v>
      </c>
      <c r="AR165" s="3">
        <v>32775</v>
      </c>
      <c r="AS165" s="3">
        <v>45521</v>
      </c>
      <c r="AT165" s="3">
        <v>39182</v>
      </c>
      <c r="AU165" s="3">
        <v>12387</v>
      </c>
      <c r="AV165" s="3">
        <v>20810</v>
      </c>
      <c r="AW165" s="3">
        <v>69285</v>
      </c>
      <c r="AX165" s="3">
        <v>18149</v>
      </c>
      <c r="AY165" s="3">
        <v>24336</v>
      </c>
      <c r="AZ165" s="3">
        <v>53701</v>
      </c>
      <c r="BA165" s="3">
        <v>14888</v>
      </c>
      <c r="BB165" s="3">
        <v>32947</v>
      </c>
      <c r="BC165" s="3">
        <v>24865</v>
      </c>
      <c r="BD165" s="3">
        <v>24089</v>
      </c>
      <c r="BE165" s="3">
        <v>66378</v>
      </c>
      <c r="BF165" s="3">
        <v>9481</v>
      </c>
      <c r="BG165" s="3">
        <v>67421</v>
      </c>
      <c r="BH165" s="3">
        <v>19715</v>
      </c>
      <c r="BI165" s="3">
        <v>70546</v>
      </c>
      <c r="BJ165" s="3">
        <v>105088</v>
      </c>
      <c r="BK165" s="3">
        <v>35046</v>
      </c>
      <c r="BL165" s="3">
        <v>32174</v>
      </c>
      <c r="BM165" s="3">
        <v>52586</v>
      </c>
      <c r="BN165" s="3">
        <v>26635</v>
      </c>
      <c r="BO165" s="3">
        <v>34116</v>
      </c>
      <c r="BP165" s="3">
        <v>65247</v>
      </c>
      <c r="BQ165" s="3">
        <v>32941</v>
      </c>
      <c r="BR165" s="3">
        <v>72916</v>
      </c>
      <c r="BS165" s="3">
        <v>34174</v>
      </c>
      <c r="BT165" s="3">
        <v>43777</v>
      </c>
      <c r="BU165" s="3">
        <v>68421</v>
      </c>
      <c r="BV165" s="3">
        <v>68177</v>
      </c>
      <c r="BW165" s="3">
        <v>35606</v>
      </c>
      <c r="BX165" s="3">
        <v>18857</v>
      </c>
      <c r="BY165" s="3">
        <v>20696</v>
      </c>
      <c r="BZ165" s="3">
        <v>42826</v>
      </c>
      <c r="CA165" s="3">
        <v>55642</v>
      </c>
      <c r="CB165" s="3">
        <v>60394</v>
      </c>
      <c r="CC165" s="3">
        <v>44086</v>
      </c>
      <c r="CD165" s="3">
        <v>83060</v>
      </c>
      <c r="CE165" s="3">
        <v>69603</v>
      </c>
      <c r="CF165" s="3">
        <v>56887</v>
      </c>
      <c r="CG165" s="3">
        <v>44973</v>
      </c>
    </row>
    <row r="166" spans="1:85" x14ac:dyDescent="0.2">
      <c r="A166" s="5"/>
      <c r="B166" s="9">
        <v>554276</v>
      </c>
      <c r="C166" s="9">
        <v>116</v>
      </c>
      <c r="D166" s="9">
        <v>372854</v>
      </c>
      <c r="E166" s="1" t="str">
        <f>HYPERLINK("http://www.genome.ad.jp/dbget-bin/www_bget?compound+C00152","C00152")</f>
        <v>C00152</v>
      </c>
      <c r="F166" s="1" t="str">
        <f>HYPERLINK("http://pubchem.ncbi.nlm.nih.gov/summary/summary.cgi?cid=236","236")</f>
        <v>236</v>
      </c>
      <c r="G166" s="5" t="s">
        <v>141</v>
      </c>
      <c r="H166" s="3">
        <v>13415</v>
      </c>
      <c r="I166" s="3">
        <v>9482</v>
      </c>
      <c r="J166" s="3">
        <v>3339</v>
      </c>
      <c r="K166" s="3">
        <v>3750</v>
      </c>
      <c r="L166" s="3">
        <v>15193</v>
      </c>
      <c r="M166" s="3">
        <v>8349</v>
      </c>
      <c r="N166" s="3">
        <v>2436</v>
      </c>
      <c r="O166" s="3">
        <v>3786</v>
      </c>
      <c r="P166" s="3">
        <v>3653</v>
      </c>
      <c r="Q166" s="3">
        <v>6772</v>
      </c>
      <c r="R166" s="3">
        <v>2683</v>
      </c>
      <c r="S166" s="3">
        <v>3675</v>
      </c>
      <c r="T166" s="3">
        <v>3492</v>
      </c>
      <c r="U166" s="3">
        <v>11939</v>
      </c>
      <c r="V166" s="3">
        <v>5075</v>
      </c>
      <c r="W166" s="3">
        <v>3368</v>
      </c>
      <c r="X166" s="3">
        <v>2958</v>
      </c>
      <c r="Y166" s="3">
        <v>6354</v>
      </c>
      <c r="Z166" s="3">
        <v>12358</v>
      </c>
      <c r="AA166" s="3">
        <v>4048</v>
      </c>
      <c r="AB166" s="3">
        <v>2644</v>
      </c>
      <c r="AC166" s="3">
        <v>5437</v>
      </c>
      <c r="AD166" s="3">
        <v>10335</v>
      </c>
      <c r="AE166" s="3">
        <v>5697</v>
      </c>
      <c r="AF166" s="3">
        <v>4453</v>
      </c>
      <c r="AG166" s="3">
        <v>6557</v>
      </c>
      <c r="AH166" s="3">
        <v>6981</v>
      </c>
      <c r="AI166" s="3">
        <v>3295</v>
      </c>
      <c r="AJ166" s="3">
        <v>5224</v>
      </c>
      <c r="AK166" s="3">
        <v>5389</v>
      </c>
      <c r="AL166" s="3">
        <v>4299</v>
      </c>
      <c r="AM166" s="3">
        <v>3620</v>
      </c>
      <c r="AN166" s="3">
        <v>3988</v>
      </c>
      <c r="AO166" s="3">
        <v>7290</v>
      </c>
      <c r="AP166" s="3">
        <v>10444</v>
      </c>
      <c r="AQ166" s="3">
        <v>4504</v>
      </c>
      <c r="AR166" s="3">
        <v>5783</v>
      </c>
      <c r="AS166" s="3">
        <v>6497</v>
      </c>
      <c r="AT166" s="3">
        <v>4152</v>
      </c>
      <c r="AU166" s="3">
        <v>3791</v>
      </c>
      <c r="AV166" s="3">
        <v>2884</v>
      </c>
      <c r="AW166" s="3">
        <v>11284</v>
      </c>
      <c r="AX166" s="3">
        <v>13988</v>
      </c>
      <c r="AY166" s="3">
        <v>4101</v>
      </c>
      <c r="AZ166" s="3">
        <v>5220</v>
      </c>
      <c r="BA166" s="3">
        <v>3350</v>
      </c>
      <c r="BB166" s="3">
        <v>8758</v>
      </c>
      <c r="BC166" s="3">
        <v>6390</v>
      </c>
      <c r="BD166" s="3">
        <v>7473</v>
      </c>
      <c r="BE166" s="3">
        <v>8293</v>
      </c>
      <c r="BF166" s="3">
        <v>1229</v>
      </c>
      <c r="BG166" s="3">
        <v>8204</v>
      </c>
      <c r="BH166" s="3">
        <v>4915</v>
      </c>
      <c r="BI166" s="3">
        <v>3193</v>
      </c>
      <c r="BJ166" s="3">
        <v>6321</v>
      </c>
      <c r="BK166" s="3">
        <v>4084</v>
      </c>
      <c r="BL166" s="3">
        <v>2445</v>
      </c>
      <c r="BM166" s="3">
        <v>26684</v>
      </c>
      <c r="BN166" s="3">
        <v>8680</v>
      </c>
      <c r="BO166" s="3">
        <v>3109</v>
      </c>
      <c r="BP166" s="3">
        <v>10063</v>
      </c>
      <c r="BQ166" s="3">
        <v>11479</v>
      </c>
      <c r="BR166" s="3">
        <v>10683</v>
      </c>
      <c r="BS166" s="3">
        <v>7558</v>
      </c>
      <c r="BT166" s="3">
        <v>13572</v>
      </c>
      <c r="BU166" s="3">
        <v>11837</v>
      </c>
      <c r="BV166" s="3">
        <v>7953</v>
      </c>
      <c r="BW166" s="3">
        <v>10310</v>
      </c>
      <c r="BX166" s="3">
        <v>9097</v>
      </c>
      <c r="BY166" s="3">
        <v>3395</v>
      </c>
      <c r="BZ166" s="3">
        <v>5750</v>
      </c>
      <c r="CA166" s="3">
        <v>13510</v>
      </c>
      <c r="CB166" s="3">
        <v>8988</v>
      </c>
      <c r="CC166" s="3">
        <v>6753</v>
      </c>
      <c r="CD166" s="3">
        <v>6996</v>
      </c>
      <c r="CE166" s="3">
        <v>10644</v>
      </c>
      <c r="CF166" s="3">
        <v>4659</v>
      </c>
      <c r="CG166" s="3">
        <v>5334</v>
      </c>
    </row>
    <row r="167" spans="1:85" x14ac:dyDescent="0.2">
      <c r="A167" s="5"/>
      <c r="B167" s="9">
        <v>672508</v>
      </c>
      <c r="C167" s="9">
        <v>332</v>
      </c>
      <c r="D167" s="9">
        <v>211436</v>
      </c>
      <c r="E167" s="1" t="str">
        <f>HYPERLINK("http://www.genome.ad.jp/dbget-bin/www_bget?compound+C00072","C00072")</f>
        <v>C00072</v>
      </c>
      <c r="F167" s="1">
        <v>54670067</v>
      </c>
      <c r="G167" s="5" t="s">
        <v>142</v>
      </c>
      <c r="H167" s="3">
        <v>212</v>
      </c>
      <c r="I167" s="3">
        <v>122</v>
      </c>
      <c r="J167" s="3">
        <v>106</v>
      </c>
      <c r="K167" s="3">
        <v>82</v>
      </c>
      <c r="L167" s="3">
        <v>225</v>
      </c>
      <c r="M167" s="3">
        <v>122</v>
      </c>
      <c r="N167" s="3">
        <v>80</v>
      </c>
      <c r="O167" s="3">
        <v>104</v>
      </c>
      <c r="P167" s="3">
        <v>80</v>
      </c>
      <c r="Q167" s="3">
        <v>186</v>
      </c>
      <c r="R167" s="3">
        <v>139</v>
      </c>
      <c r="S167" s="3">
        <v>135</v>
      </c>
      <c r="T167" s="3">
        <v>231</v>
      </c>
      <c r="U167" s="3">
        <v>248</v>
      </c>
      <c r="V167" s="3">
        <v>88</v>
      </c>
      <c r="W167" s="3">
        <v>104</v>
      </c>
      <c r="X167" s="3">
        <v>178</v>
      </c>
      <c r="Y167" s="3">
        <v>114</v>
      </c>
      <c r="Z167" s="3">
        <v>109</v>
      </c>
      <c r="AA167" s="3">
        <v>233</v>
      </c>
      <c r="AB167" s="3">
        <v>118</v>
      </c>
      <c r="AC167" s="3">
        <v>64</v>
      </c>
      <c r="AD167" s="3">
        <v>100</v>
      </c>
      <c r="AE167" s="3">
        <v>93</v>
      </c>
      <c r="AF167" s="3">
        <v>16</v>
      </c>
      <c r="AG167" s="3">
        <v>180</v>
      </c>
      <c r="AH167" s="3">
        <v>104</v>
      </c>
      <c r="AI167" s="3">
        <v>107</v>
      </c>
      <c r="AJ167" s="3">
        <v>132</v>
      </c>
      <c r="AK167" s="3">
        <v>103</v>
      </c>
      <c r="AL167" s="3">
        <v>283</v>
      </c>
      <c r="AM167" s="3">
        <v>198</v>
      </c>
      <c r="AN167" s="3">
        <v>228</v>
      </c>
      <c r="AO167" s="3">
        <v>85</v>
      </c>
      <c r="AP167" s="3">
        <v>107</v>
      </c>
      <c r="AQ167" s="3">
        <v>170</v>
      </c>
      <c r="AR167" s="3">
        <v>130</v>
      </c>
      <c r="AS167" s="3">
        <v>152</v>
      </c>
      <c r="AT167" s="3">
        <v>173</v>
      </c>
      <c r="AU167" s="3">
        <v>158</v>
      </c>
      <c r="AV167" s="3">
        <v>87</v>
      </c>
      <c r="AW167" s="3">
        <v>117</v>
      </c>
      <c r="AX167" s="3">
        <v>182</v>
      </c>
      <c r="AY167" s="3">
        <v>110</v>
      </c>
      <c r="AZ167" s="3">
        <v>85</v>
      </c>
      <c r="BA167" s="3">
        <v>89</v>
      </c>
      <c r="BB167" s="3">
        <v>87</v>
      </c>
      <c r="BC167" s="3">
        <v>101</v>
      </c>
      <c r="BD167" s="3">
        <v>82</v>
      </c>
      <c r="BE167" s="3">
        <v>90</v>
      </c>
      <c r="BF167" s="3">
        <v>99</v>
      </c>
      <c r="BG167" s="3">
        <v>117</v>
      </c>
      <c r="BH167" s="3">
        <v>115</v>
      </c>
      <c r="BI167" s="3">
        <v>97</v>
      </c>
      <c r="BJ167" s="3">
        <v>96</v>
      </c>
      <c r="BK167" s="3">
        <v>116</v>
      </c>
      <c r="BL167" s="3">
        <v>106</v>
      </c>
      <c r="BM167" s="3">
        <v>142</v>
      </c>
      <c r="BN167" s="3">
        <v>220</v>
      </c>
      <c r="BO167" s="3">
        <v>146</v>
      </c>
      <c r="BP167" s="3">
        <v>123</v>
      </c>
      <c r="BQ167" s="3">
        <v>153</v>
      </c>
      <c r="BR167" s="3">
        <v>161</v>
      </c>
      <c r="BS167" s="3">
        <v>88</v>
      </c>
      <c r="BT167" s="3">
        <v>363</v>
      </c>
      <c r="BU167" s="3">
        <v>81</v>
      </c>
      <c r="BV167" s="3">
        <v>6918</v>
      </c>
      <c r="BW167" s="3">
        <v>120</v>
      </c>
      <c r="BX167" s="3">
        <v>60</v>
      </c>
      <c r="BY167" s="3">
        <v>107</v>
      </c>
      <c r="BZ167" s="3">
        <v>103</v>
      </c>
      <c r="CA167" s="3">
        <v>121</v>
      </c>
      <c r="CB167" s="3">
        <v>105</v>
      </c>
      <c r="CC167" s="3">
        <v>94</v>
      </c>
      <c r="CD167" s="3">
        <v>126</v>
      </c>
      <c r="CE167" s="3">
        <v>206</v>
      </c>
      <c r="CF167" s="3">
        <v>106</v>
      </c>
      <c r="CG167" s="3">
        <v>147</v>
      </c>
    </row>
    <row r="168" spans="1:85" x14ac:dyDescent="0.2">
      <c r="A168" s="5"/>
      <c r="B168" s="9">
        <v>835751</v>
      </c>
      <c r="C168" s="9">
        <v>91</v>
      </c>
      <c r="D168" s="9">
        <v>221544</v>
      </c>
      <c r="E168" s="1" t="str">
        <f>HYPERLINK("http://www.genome.ad.jp/dbget-bin/www_bget?compound+  ","  ")</f>
        <v xml:space="preserve">  </v>
      </c>
      <c r="F168" s="1" t="str">
        <f>HYPERLINK("http://pubchem.ncbi.nlm.nih.gov/summary/summary.cgi?cid=5312542","5312542")</f>
        <v>5312542</v>
      </c>
      <c r="G168" s="5" t="s">
        <v>213</v>
      </c>
      <c r="H168" s="3">
        <v>14107</v>
      </c>
      <c r="I168" s="3">
        <v>13283</v>
      </c>
      <c r="J168" s="3">
        <v>4175</v>
      </c>
      <c r="K168" s="3">
        <v>3441</v>
      </c>
      <c r="L168" s="3">
        <v>19426</v>
      </c>
      <c r="M168" s="3">
        <v>11150</v>
      </c>
      <c r="N168" s="3">
        <v>6912</v>
      </c>
      <c r="O168" s="3">
        <v>6208</v>
      </c>
      <c r="P168" s="3">
        <v>1423</v>
      </c>
      <c r="Q168" s="3">
        <v>2979</v>
      </c>
      <c r="R168" s="3">
        <v>3863</v>
      </c>
      <c r="S168" s="3">
        <v>8724</v>
      </c>
      <c r="T168" s="3">
        <v>1414</v>
      </c>
      <c r="U168" s="3">
        <v>6919</v>
      </c>
      <c r="V168" s="3">
        <v>22962</v>
      </c>
      <c r="W168" s="3">
        <v>6804</v>
      </c>
      <c r="X168" s="3">
        <v>5807</v>
      </c>
      <c r="Y168" s="3">
        <v>9080</v>
      </c>
      <c r="Z168" s="3">
        <v>24478</v>
      </c>
      <c r="AA168" s="3">
        <v>3533</v>
      </c>
      <c r="AB168" s="3">
        <v>11387</v>
      </c>
      <c r="AC168" s="3">
        <v>432</v>
      </c>
      <c r="AD168" s="3">
        <v>23787</v>
      </c>
      <c r="AE168" s="3">
        <v>3282</v>
      </c>
      <c r="AF168" s="3">
        <v>362</v>
      </c>
      <c r="AG168" s="3">
        <v>30378</v>
      </c>
      <c r="AH168" s="3">
        <v>7920</v>
      </c>
      <c r="AI168" s="3">
        <v>34940</v>
      </c>
      <c r="AJ168" s="3">
        <v>5495</v>
      </c>
      <c r="AK168" s="3">
        <v>2992</v>
      </c>
      <c r="AL168" s="3">
        <v>4044</v>
      </c>
      <c r="AM168" s="3">
        <v>989</v>
      </c>
      <c r="AN168" s="3">
        <v>8746</v>
      </c>
      <c r="AO168" s="3">
        <v>1221</v>
      </c>
      <c r="AP168" s="3">
        <v>33267</v>
      </c>
      <c r="AQ168" s="3">
        <v>4313</v>
      </c>
      <c r="AR168" s="3">
        <v>7137</v>
      </c>
      <c r="AS168" s="3">
        <v>5869</v>
      </c>
      <c r="AT168" s="3">
        <v>5831</v>
      </c>
      <c r="AU168" s="3">
        <v>24203</v>
      </c>
      <c r="AV168" s="3">
        <v>2170</v>
      </c>
      <c r="AW168" s="3">
        <v>19044</v>
      </c>
      <c r="AX168" s="3">
        <v>23060</v>
      </c>
      <c r="AY168" s="3">
        <v>7127</v>
      </c>
      <c r="AZ168" s="3">
        <v>15505</v>
      </c>
      <c r="BA168" s="3">
        <v>18887</v>
      </c>
      <c r="BB168" s="3">
        <v>7831</v>
      </c>
      <c r="BC168" s="3">
        <v>9551</v>
      </c>
      <c r="BD168" s="3">
        <v>7309</v>
      </c>
      <c r="BE168" s="3">
        <v>10856</v>
      </c>
      <c r="BF168" s="3">
        <v>3430</v>
      </c>
      <c r="BG168" s="3">
        <v>12982</v>
      </c>
      <c r="BH168" s="3">
        <v>8235</v>
      </c>
      <c r="BI168" s="3">
        <v>13105</v>
      </c>
      <c r="BJ168" s="3">
        <v>12704</v>
      </c>
      <c r="BK168" s="3">
        <v>34635</v>
      </c>
      <c r="BL168" s="3">
        <v>256</v>
      </c>
      <c r="BM168" s="3">
        <v>8958</v>
      </c>
      <c r="BN168" s="3">
        <v>23653</v>
      </c>
      <c r="BO168" s="3">
        <v>3677</v>
      </c>
      <c r="BP168" s="3">
        <v>14226</v>
      </c>
      <c r="BQ168" s="3">
        <v>51692</v>
      </c>
      <c r="BR168" s="3">
        <v>47486</v>
      </c>
      <c r="BS168" s="3">
        <v>24565</v>
      </c>
      <c r="BT168" s="3">
        <v>14883</v>
      </c>
      <c r="BU168" s="3">
        <v>18845</v>
      </c>
      <c r="BV168" s="3">
        <v>36385</v>
      </c>
      <c r="BW168" s="3">
        <v>15536</v>
      </c>
      <c r="BX168" s="3">
        <v>12320</v>
      </c>
      <c r="BY168" s="3">
        <v>7357</v>
      </c>
      <c r="BZ168" s="3">
        <v>12704</v>
      </c>
      <c r="CA168" s="3">
        <v>9584</v>
      </c>
      <c r="CB168" s="3">
        <v>10898</v>
      </c>
      <c r="CC168" s="3">
        <v>20891</v>
      </c>
      <c r="CD168" s="3">
        <v>16570</v>
      </c>
      <c r="CE168" s="3">
        <v>33935</v>
      </c>
      <c r="CF168" s="3">
        <v>11282</v>
      </c>
      <c r="CG168" s="3">
        <v>4647</v>
      </c>
    </row>
    <row r="169" spans="1:85" x14ac:dyDescent="0.2">
      <c r="A169" s="5"/>
      <c r="B169" s="9">
        <v>856203</v>
      </c>
      <c r="C169" s="9">
        <v>117</v>
      </c>
      <c r="D169" s="9">
        <v>201822</v>
      </c>
      <c r="E169" s="1" t="str">
        <f>HYPERLINK("http://www.genome.ad.jp/dbget-bin/www_bget?compound+C06425","C06425")</f>
        <v>C06425</v>
      </c>
      <c r="F169" s="1" t="str">
        <f>HYPERLINK("http://pubchem.ncbi.nlm.nih.gov/summary/summary.cgi?cid=10467","10467")</f>
        <v>10467</v>
      </c>
      <c r="G169" s="5" t="s">
        <v>143</v>
      </c>
      <c r="H169" s="3">
        <v>4717</v>
      </c>
      <c r="I169" s="3">
        <v>3693</v>
      </c>
      <c r="J169" s="3">
        <v>9690</v>
      </c>
      <c r="K169" s="3">
        <v>4360</v>
      </c>
      <c r="L169" s="3">
        <v>3539</v>
      </c>
      <c r="M169" s="3">
        <v>4511</v>
      </c>
      <c r="N169" s="3">
        <v>3362</v>
      </c>
      <c r="O169" s="3">
        <v>2095</v>
      </c>
      <c r="P169" s="3">
        <v>1634</v>
      </c>
      <c r="Q169" s="3">
        <v>3785</v>
      </c>
      <c r="R169" s="3">
        <v>1184</v>
      </c>
      <c r="S169" s="3">
        <v>5246</v>
      </c>
      <c r="T169" s="3">
        <v>1517</v>
      </c>
      <c r="U169" s="3">
        <v>3920</v>
      </c>
      <c r="V169" s="3">
        <v>4093</v>
      </c>
      <c r="W169" s="3">
        <v>13158</v>
      </c>
      <c r="X169" s="3">
        <v>1661</v>
      </c>
      <c r="Y169" s="3">
        <v>3300</v>
      </c>
      <c r="Z169" s="3">
        <v>4612</v>
      </c>
      <c r="AA169" s="3">
        <v>1703</v>
      </c>
      <c r="AB169" s="3">
        <v>3317</v>
      </c>
      <c r="AC169" s="3">
        <v>5239</v>
      </c>
      <c r="AD169" s="3">
        <v>2213</v>
      </c>
      <c r="AE169" s="3">
        <v>1813</v>
      </c>
      <c r="AF169" s="3">
        <v>1906</v>
      </c>
      <c r="AG169" s="3">
        <v>1914</v>
      </c>
      <c r="AH169" s="3">
        <v>4291</v>
      </c>
      <c r="AI169" s="3">
        <v>3713</v>
      </c>
      <c r="AJ169" s="3">
        <v>1800</v>
      </c>
      <c r="AK169" s="3">
        <v>451574</v>
      </c>
      <c r="AL169" s="3">
        <v>1997</v>
      </c>
      <c r="AM169" s="3">
        <v>1605</v>
      </c>
      <c r="AN169" s="3">
        <v>2247</v>
      </c>
      <c r="AO169" s="3">
        <v>2448</v>
      </c>
      <c r="AP169" s="3">
        <v>5239</v>
      </c>
      <c r="AQ169" s="3">
        <v>4367</v>
      </c>
      <c r="AR169" s="3">
        <v>2152</v>
      </c>
      <c r="AS169" s="3">
        <v>4017</v>
      </c>
      <c r="AT169" s="3">
        <v>1977</v>
      </c>
      <c r="AU169" s="3">
        <v>3438</v>
      </c>
      <c r="AV169" s="3">
        <v>1268</v>
      </c>
      <c r="AW169" s="3">
        <v>3121</v>
      </c>
      <c r="AX169" s="3">
        <v>4309</v>
      </c>
      <c r="AY169" s="3">
        <v>1255</v>
      </c>
      <c r="AZ169" s="3">
        <v>3763</v>
      </c>
      <c r="BA169" s="3">
        <v>1380</v>
      </c>
      <c r="BB169" s="3">
        <v>2508</v>
      </c>
      <c r="BC169" s="3">
        <v>6650</v>
      </c>
      <c r="BD169" s="3">
        <v>1443</v>
      </c>
      <c r="BE169" s="3">
        <v>2582</v>
      </c>
      <c r="BF169" s="3">
        <v>1413</v>
      </c>
      <c r="BG169" s="3">
        <v>11547</v>
      </c>
      <c r="BH169" s="3">
        <v>1278</v>
      </c>
      <c r="BI169" s="3">
        <v>6057</v>
      </c>
      <c r="BJ169" s="3">
        <v>4797</v>
      </c>
      <c r="BK169" s="3">
        <v>2254</v>
      </c>
      <c r="BL169" s="3">
        <v>1472</v>
      </c>
      <c r="BM169" s="3">
        <v>2559</v>
      </c>
      <c r="BN169" s="3">
        <v>3532</v>
      </c>
      <c r="BO169" s="3">
        <v>1609</v>
      </c>
      <c r="BP169" s="3">
        <v>4497</v>
      </c>
      <c r="BQ169" s="3">
        <v>1920</v>
      </c>
      <c r="BR169" s="3">
        <v>1635</v>
      </c>
      <c r="BS169" s="3">
        <v>3418</v>
      </c>
      <c r="BT169" s="3">
        <v>28868</v>
      </c>
      <c r="BU169" s="3">
        <v>4183</v>
      </c>
      <c r="BV169" s="3">
        <v>6439</v>
      </c>
      <c r="BW169" s="3">
        <v>1505</v>
      </c>
      <c r="BX169" s="3">
        <v>1617</v>
      </c>
      <c r="BY169" s="3">
        <v>1353</v>
      </c>
      <c r="BZ169" s="3">
        <v>2452</v>
      </c>
      <c r="CA169" s="3">
        <v>1422</v>
      </c>
      <c r="CB169" s="3">
        <v>1698</v>
      </c>
      <c r="CC169" s="3">
        <v>2074</v>
      </c>
      <c r="CD169" s="3">
        <v>2707</v>
      </c>
      <c r="CE169" s="3">
        <v>4756</v>
      </c>
      <c r="CF169" s="3">
        <v>3042</v>
      </c>
      <c r="CG169" s="3">
        <v>3433</v>
      </c>
    </row>
    <row r="170" spans="1:85" x14ac:dyDescent="0.2">
      <c r="A170" s="5"/>
      <c r="B170" s="9">
        <v>572600</v>
      </c>
      <c r="C170" s="9">
        <v>307</v>
      </c>
      <c r="D170" s="9">
        <v>417461</v>
      </c>
      <c r="E170" s="1" t="str">
        <f>HYPERLINK("http://www.genome.ad.jp/dbget-bin/www_bget?compound+C01904","C01904")</f>
        <v>C01904</v>
      </c>
      <c r="F170" s="1" t="str">
        <f>HYPERLINK("http://pubchem.ncbi.nlm.nih.gov/summary/summary.cgi?cid=94154","94154")</f>
        <v>94154</v>
      </c>
      <c r="G170" s="5" t="s">
        <v>144</v>
      </c>
      <c r="H170" s="3">
        <v>92</v>
      </c>
      <c r="I170" s="3">
        <v>214</v>
      </c>
      <c r="J170" s="3">
        <v>88</v>
      </c>
      <c r="K170" s="3">
        <v>164</v>
      </c>
      <c r="L170" s="3">
        <v>206</v>
      </c>
      <c r="M170" s="3">
        <v>253</v>
      </c>
      <c r="N170" s="3">
        <v>85</v>
      </c>
      <c r="O170" s="3">
        <v>81</v>
      </c>
      <c r="P170" s="3">
        <v>144</v>
      </c>
      <c r="Q170" s="3">
        <v>71</v>
      </c>
      <c r="R170" s="3">
        <v>128</v>
      </c>
      <c r="S170" s="3">
        <v>83</v>
      </c>
      <c r="T170" s="3">
        <v>170</v>
      </c>
      <c r="U170" s="3">
        <v>268</v>
      </c>
      <c r="V170" s="3">
        <v>101</v>
      </c>
      <c r="W170" s="3">
        <v>186</v>
      </c>
      <c r="X170" s="3">
        <v>174</v>
      </c>
      <c r="Y170" s="3">
        <v>157</v>
      </c>
      <c r="Z170" s="3">
        <v>204</v>
      </c>
      <c r="AA170" s="3">
        <v>167</v>
      </c>
      <c r="AB170" s="3">
        <v>121</v>
      </c>
      <c r="AC170" s="3">
        <v>161</v>
      </c>
      <c r="AD170" s="3">
        <v>71</v>
      </c>
      <c r="AE170" s="3">
        <v>109</v>
      </c>
      <c r="AF170" s="3">
        <v>32</v>
      </c>
      <c r="AG170" s="3">
        <v>133</v>
      </c>
      <c r="AH170" s="3">
        <v>215</v>
      </c>
      <c r="AI170" s="3">
        <v>200</v>
      </c>
      <c r="AJ170" s="3">
        <v>132</v>
      </c>
      <c r="AK170" s="3">
        <v>414</v>
      </c>
      <c r="AL170" s="3">
        <v>129</v>
      </c>
      <c r="AM170" s="3">
        <v>102</v>
      </c>
      <c r="AN170" s="3">
        <v>142</v>
      </c>
      <c r="AO170" s="3">
        <v>11</v>
      </c>
      <c r="AP170" s="3">
        <v>425</v>
      </c>
      <c r="AQ170" s="3">
        <v>137</v>
      </c>
      <c r="AR170" s="3">
        <v>145</v>
      </c>
      <c r="AS170" s="3">
        <v>160</v>
      </c>
      <c r="AT170" s="3">
        <v>320</v>
      </c>
      <c r="AU170" s="3">
        <v>109</v>
      </c>
      <c r="AV170" s="3">
        <v>124</v>
      </c>
      <c r="AW170" s="3">
        <v>389</v>
      </c>
      <c r="AX170" s="3">
        <v>173</v>
      </c>
      <c r="AY170" s="3">
        <v>239</v>
      </c>
      <c r="AZ170" s="3">
        <v>151</v>
      </c>
      <c r="BA170" s="3">
        <v>106</v>
      </c>
      <c r="BB170" s="3">
        <v>326</v>
      </c>
      <c r="BC170" s="3">
        <v>193</v>
      </c>
      <c r="BD170" s="3">
        <v>392</v>
      </c>
      <c r="BE170" s="3">
        <v>211</v>
      </c>
      <c r="BF170" s="3">
        <v>105</v>
      </c>
      <c r="BG170" s="3">
        <v>273</v>
      </c>
      <c r="BH170" s="3">
        <v>162</v>
      </c>
      <c r="BI170" s="3">
        <v>151</v>
      </c>
      <c r="BJ170" s="3">
        <v>344</v>
      </c>
      <c r="BK170" s="3">
        <v>243</v>
      </c>
      <c r="BL170" s="3">
        <v>104</v>
      </c>
      <c r="BM170" s="3">
        <v>232</v>
      </c>
      <c r="BN170" s="3">
        <v>243</v>
      </c>
      <c r="BO170" s="3">
        <v>146</v>
      </c>
      <c r="BP170" s="3">
        <v>204</v>
      </c>
      <c r="BQ170" s="3">
        <v>286</v>
      </c>
      <c r="BR170" s="3">
        <v>223</v>
      </c>
      <c r="BS170" s="3">
        <v>249</v>
      </c>
      <c r="BT170" s="3">
        <v>235</v>
      </c>
      <c r="BU170" s="3">
        <v>447</v>
      </c>
      <c r="BV170" s="3">
        <v>295</v>
      </c>
      <c r="BW170" s="3">
        <v>349</v>
      </c>
      <c r="BX170" s="3">
        <v>160</v>
      </c>
      <c r="BY170" s="3">
        <v>106</v>
      </c>
      <c r="BZ170" s="3">
        <v>422</v>
      </c>
      <c r="CA170" s="3">
        <v>64</v>
      </c>
      <c r="CB170" s="3">
        <v>168</v>
      </c>
      <c r="CC170" s="3">
        <v>359</v>
      </c>
      <c r="CD170" s="3">
        <v>460</v>
      </c>
      <c r="CE170" s="3">
        <v>204</v>
      </c>
      <c r="CF170" s="3">
        <v>706</v>
      </c>
      <c r="CG170" s="3">
        <v>349</v>
      </c>
    </row>
    <row r="171" spans="1:85" x14ac:dyDescent="0.2">
      <c r="A171" s="5"/>
      <c r="B171" s="9">
        <v>546892</v>
      </c>
      <c r="C171" s="9">
        <v>217</v>
      </c>
      <c r="D171" s="9">
        <v>202065</v>
      </c>
      <c r="E171" s="1" t="str">
        <f>HYPERLINK("http://www.genome.ad.jp/dbget-bin/www_bget?compound+C00259","C00259")</f>
        <v>C00259</v>
      </c>
      <c r="F171" s="1" t="str">
        <f>HYPERLINK("http://pubchem.ncbi.nlm.nih.gov/summary/summary.cgi?cid=229","229")</f>
        <v>229</v>
      </c>
      <c r="G171" s="5" t="s">
        <v>145</v>
      </c>
      <c r="H171" s="3">
        <v>329</v>
      </c>
      <c r="I171" s="3">
        <v>331</v>
      </c>
      <c r="J171" s="3">
        <v>273</v>
      </c>
      <c r="K171" s="3">
        <v>317</v>
      </c>
      <c r="L171" s="3">
        <v>656</v>
      </c>
      <c r="M171" s="3">
        <v>711</v>
      </c>
      <c r="N171" s="3">
        <v>185</v>
      </c>
      <c r="O171" s="3">
        <v>173</v>
      </c>
      <c r="P171" s="3">
        <v>218</v>
      </c>
      <c r="Q171" s="3">
        <v>445</v>
      </c>
      <c r="R171" s="3">
        <v>285</v>
      </c>
      <c r="S171" s="3">
        <v>464</v>
      </c>
      <c r="T171" s="3">
        <v>281</v>
      </c>
      <c r="U171" s="3">
        <v>225</v>
      </c>
      <c r="V171" s="3">
        <v>209</v>
      </c>
      <c r="W171" s="3">
        <v>300</v>
      </c>
      <c r="X171" s="3">
        <v>228</v>
      </c>
      <c r="Y171" s="3">
        <v>401</v>
      </c>
      <c r="Z171" s="3">
        <v>672</v>
      </c>
      <c r="AA171" s="3">
        <v>302</v>
      </c>
      <c r="AB171" s="3">
        <v>263</v>
      </c>
      <c r="AC171" s="3">
        <v>213</v>
      </c>
      <c r="AD171" s="3">
        <v>308</v>
      </c>
      <c r="AE171" s="3">
        <v>153</v>
      </c>
      <c r="AF171" s="3">
        <v>246</v>
      </c>
      <c r="AG171" s="3">
        <v>562</v>
      </c>
      <c r="AH171" s="3">
        <v>401</v>
      </c>
      <c r="AI171" s="3">
        <v>373</v>
      </c>
      <c r="AJ171" s="3">
        <v>203</v>
      </c>
      <c r="AK171" s="3">
        <v>609</v>
      </c>
      <c r="AL171" s="3">
        <v>414</v>
      </c>
      <c r="AM171" s="3">
        <v>244</v>
      </c>
      <c r="AN171" s="3">
        <v>399</v>
      </c>
      <c r="AO171" s="3">
        <v>215</v>
      </c>
      <c r="AP171" s="3">
        <v>661</v>
      </c>
      <c r="AQ171" s="3">
        <v>327</v>
      </c>
      <c r="AR171" s="3">
        <v>187</v>
      </c>
      <c r="AS171" s="3">
        <v>303</v>
      </c>
      <c r="AT171" s="3">
        <v>379</v>
      </c>
      <c r="AU171" s="3">
        <v>528</v>
      </c>
      <c r="AV171" s="3">
        <v>238</v>
      </c>
      <c r="AW171" s="3">
        <v>538</v>
      </c>
      <c r="AX171" s="3">
        <v>552</v>
      </c>
      <c r="AY171" s="3">
        <v>375</v>
      </c>
      <c r="AZ171" s="3">
        <v>354</v>
      </c>
      <c r="BA171" s="3">
        <v>210</v>
      </c>
      <c r="BB171" s="3">
        <v>719</v>
      </c>
      <c r="BC171" s="3">
        <v>353</v>
      </c>
      <c r="BD171" s="3">
        <v>398</v>
      </c>
      <c r="BE171" s="3">
        <v>643</v>
      </c>
      <c r="BF171" s="3">
        <v>110</v>
      </c>
      <c r="BG171" s="3">
        <v>376</v>
      </c>
      <c r="BH171" s="3">
        <v>199</v>
      </c>
      <c r="BI171" s="3">
        <v>268</v>
      </c>
      <c r="BJ171" s="3">
        <v>431</v>
      </c>
      <c r="BK171" s="3">
        <v>574</v>
      </c>
      <c r="BL171" s="3">
        <v>207</v>
      </c>
      <c r="BM171" s="3">
        <v>617</v>
      </c>
      <c r="BN171" s="3">
        <v>1391</v>
      </c>
      <c r="BO171" s="3">
        <v>175</v>
      </c>
      <c r="BP171" s="3">
        <v>655</v>
      </c>
      <c r="BQ171" s="3">
        <v>689</v>
      </c>
      <c r="BR171" s="3">
        <v>389</v>
      </c>
      <c r="BS171" s="3">
        <v>377</v>
      </c>
      <c r="BT171" s="3">
        <v>1114</v>
      </c>
      <c r="BU171" s="3">
        <v>659</v>
      </c>
      <c r="BV171" s="3">
        <v>644</v>
      </c>
      <c r="BW171" s="3">
        <v>792</v>
      </c>
      <c r="BX171" s="3">
        <v>526</v>
      </c>
      <c r="BY171" s="3">
        <v>329</v>
      </c>
      <c r="BZ171" s="3">
        <v>677</v>
      </c>
      <c r="CA171" s="3">
        <v>380</v>
      </c>
      <c r="CB171" s="3">
        <v>234</v>
      </c>
      <c r="CC171" s="3">
        <v>587</v>
      </c>
      <c r="CD171" s="3">
        <v>539</v>
      </c>
      <c r="CE171" s="3">
        <v>523</v>
      </c>
      <c r="CF171" s="3">
        <v>724</v>
      </c>
      <c r="CG171" s="3">
        <v>486</v>
      </c>
    </row>
    <row r="172" spans="1:85" x14ac:dyDescent="0.2">
      <c r="A172" s="5"/>
      <c r="B172" s="9">
        <v>455266</v>
      </c>
      <c r="C172" s="9">
        <v>218</v>
      </c>
      <c r="D172" s="9">
        <v>240264</v>
      </c>
      <c r="E172" s="1" t="str">
        <f>HYPERLINK("http://www.genome.ad.jp/dbget-bin/www_bget?compound+C00872","C00872")</f>
        <v>C00872</v>
      </c>
      <c r="F172" s="1" t="str">
        <f>HYPERLINK("http://pubchem.ncbi.nlm.nih.gov/summary/summary.cgi?cid=100714","100714")</f>
        <v>100714</v>
      </c>
      <c r="G172" s="5" t="s">
        <v>146</v>
      </c>
      <c r="H172" s="3">
        <v>1500</v>
      </c>
      <c r="I172" s="3">
        <v>1763</v>
      </c>
      <c r="J172" s="3">
        <v>1276</v>
      </c>
      <c r="K172" s="3">
        <v>1045</v>
      </c>
      <c r="L172" s="3">
        <v>2117</v>
      </c>
      <c r="M172" s="3">
        <v>3418</v>
      </c>
      <c r="N172" s="3">
        <v>341</v>
      </c>
      <c r="O172" s="3">
        <v>523</v>
      </c>
      <c r="P172" s="3">
        <v>1305</v>
      </c>
      <c r="Q172" s="3">
        <v>2679</v>
      </c>
      <c r="R172" s="3">
        <v>1216</v>
      </c>
      <c r="S172" s="3">
        <v>810</v>
      </c>
      <c r="T172" s="3">
        <v>965</v>
      </c>
      <c r="U172" s="3">
        <v>1290</v>
      </c>
      <c r="V172" s="3">
        <v>359</v>
      </c>
      <c r="W172" s="3">
        <v>1426</v>
      </c>
      <c r="X172" s="3">
        <v>1097</v>
      </c>
      <c r="Y172" s="3">
        <v>1683</v>
      </c>
      <c r="Z172" s="3">
        <v>2498</v>
      </c>
      <c r="AA172" s="3">
        <v>1212</v>
      </c>
      <c r="AB172" s="3">
        <v>807</v>
      </c>
      <c r="AC172" s="3">
        <v>1302</v>
      </c>
      <c r="AD172" s="3">
        <v>3576</v>
      </c>
      <c r="AE172" s="3">
        <v>307</v>
      </c>
      <c r="AF172" s="3">
        <v>748</v>
      </c>
      <c r="AG172" s="3">
        <v>2678</v>
      </c>
      <c r="AH172" s="3">
        <v>1552</v>
      </c>
      <c r="AI172" s="3">
        <v>1317</v>
      </c>
      <c r="AJ172" s="3">
        <v>1151</v>
      </c>
      <c r="AK172" s="3">
        <v>556</v>
      </c>
      <c r="AL172" s="3">
        <v>1522</v>
      </c>
      <c r="AM172" s="3">
        <v>892</v>
      </c>
      <c r="AN172" s="3">
        <v>1939</v>
      </c>
      <c r="AO172" s="3">
        <v>1763</v>
      </c>
      <c r="AP172" s="3">
        <v>2605</v>
      </c>
      <c r="AQ172" s="3">
        <v>745</v>
      </c>
      <c r="AR172" s="3">
        <v>1542</v>
      </c>
      <c r="AS172" s="3">
        <v>1093</v>
      </c>
      <c r="AT172" s="3">
        <v>1763</v>
      </c>
      <c r="AU172" s="3">
        <v>525</v>
      </c>
      <c r="AV172" s="3">
        <v>579</v>
      </c>
      <c r="AW172" s="3">
        <v>2485</v>
      </c>
      <c r="AX172" s="3">
        <v>2535</v>
      </c>
      <c r="AY172" s="3">
        <v>1389</v>
      </c>
      <c r="AZ172" s="3">
        <v>1028</v>
      </c>
      <c r="BA172" s="3">
        <v>860</v>
      </c>
      <c r="BB172" s="3">
        <v>2573</v>
      </c>
      <c r="BC172" s="3">
        <v>1221</v>
      </c>
      <c r="BD172" s="3">
        <v>3981</v>
      </c>
      <c r="BE172" s="3">
        <v>1415</v>
      </c>
      <c r="BF172" s="3">
        <v>265</v>
      </c>
      <c r="BG172" s="3">
        <v>2069</v>
      </c>
      <c r="BH172" s="3">
        <v>1315</v>
      </c>
      <c r="BI172" s="3">
        <v>691</v>
      </c>
      <c r="BJ172" s="3">
        <v>1996</v>
      </c>
      <c r="BK172" s="3">
        <v>1743</v>
      </c>
      <c r="BL172" s="3">
        <v>427</v>
      </c>
      <c r="BM172" s="3">
        <v>4022</v>
      </c>
      <c r="BN172" s="3">
        <v>2495</v>
      </c>
      <c r="BO172" s="3">
        <v>1012</v>
      </c>
      <c r="BP172" s="3">
        <v>1636</v>
      </c>
      <c r="BQ172" s="3">
        <v>2483</v>
      </c>
      <c r="BR172" s="3">
        <v>4619</v>
      </c>
      <c r="BS172" s="3">
        <v>4292</v>
      </c>
      <c r="BT172" s="3">
        <v>3269</v>
      </c>
      <c r="BU172" s="3">
        <v>2386</v>
      </c>
      <c r="BV172" s="3">
        <v>1524</v>
      </c>
      <c r="BW172" s="3">
        <v>3389</v>
      </c>
      <c r="BX172" s="3">
        <v>2240</v>
      </c>
      <c r="BY172" s="3">
        <v>1987</v>
      </c>
      <c r="BZ172" s="3">
        <v>2938</v>
      </c>
      <c r="CA172" s="3">
        <v>2530</v>
      </c>
      <c r="CB172" s="3">
        <v>1701</v>
      </c>
      <c r="CC172" s="3">
        <v>2543</v>
      </c>
      <c r="CD172" s="3">
        <v>2178</v>
      </c>
      <c r="CE172" s="3">
        <v>2734</v>
      </c>
      <c r="CF172" s="3">
        <v>1827</v>
      </c>
      <c r="CG172" s="3">
        <v>1373</v>
      </c>
    </row>
    <row r="173" spans="1:85" x14ac:dyDescent="0.2">
      <c r="A173" s="5"/>
      <c r="B173" s="9">
        <v>507734</v>
      </c>
      <c r="C173" s="9">
        <v>198</v>
      </c>
      <c r="D173" s="9">
        <v>200425</v>
      </c>
      <c r="E173" s="1" t="str">
        <f>HYPERLINK("http://www.genome.ad.jp/dbget-bin/www_bget?compound+C00026","C00026")</f>
        <v>C00026</v>
      </c>
      <c r="F173" s="1" t="str">
        <f>HYPERLINK("http://pubchem.ncbi.nlm.nih.gov/summary/summary.cgi?cid=51","51")</f>
        <v>51</v>
      </c>
      <c r="G173" s="5" t="s">
        <v>147</v>
      </c>
      <c r="H173" s="3">
        <v>87</v>
      </c>
      <c r="I173" s="3">
        <v>164</v>
      </c>
      <c r="J173" s="3">
        <v>86</v>
      </c>
      <c r="K173" s="3">
        <v>9</v>
      </c>
      <c r="L173" s="3">
        <v>189</v>
      </c>
      <c r="M173" s="3">
        <v>71</v>
      </c>
      <c r="N173" s="3">
        <v>135</v>
      </c>
      <c r="O173" s="3">
        <v>88</v>
      </c>
      <c r="P173" s="3">
        <v>165</v>
      </c>
      <c r="Q173" s="3">
        <v>75</v>
      </c>
      <c r="R173" s="3">
        <v>39</v>
      </c>
      <c r="S173" s="3">
        <v>103</v>
      </c>
      <c r="T173" s="3">
        <v>200</v>
      </c>
      <c r="U173" s="3">
        <v>78</v>
      </c>
      <c r="V173" s="3">
        <v>85</v>
      </c>
      <c r="W173" s="3">
        <v>175</v>
      </c>
      <c r="X173" s="3">
        <v>29</v>
      </c>
      <c r="Y173" s="3">
        <v>18</v>
      </c>
      <c r="Z173" s="3">
        <v>122</v>
      </c>
      <c r="AA173" s="3">
        <v>113</v>
      </c>
      <c r="AB173" s="3">
        <v>101</v>
      </c>
      <c r="AC173" s="3">
        <v>57</v>
      </c>
      <c r="AD173" s="3">
        <v>42</v>
      </c>
      <c r="AE173" s="3">
        <v>120</v>
      </c>
      <c r="AF173" s="3">
        <v>1</v>
      </c>
      <c r="AG173" s="3">
        <v>101</v>
      </c>
      <c r="AH173" s="3">
        <v>110</v>
      </c>
      <c r="AI173" s="3">
        <v>85</v>
      </c>
      <c r="AJ173" s="3">
        <v>120</v>
      </c>
      <c r="AK173" s="3">
        <v>118</v>
      </c>
      <c r="AL173" s="3">
        <v>49</v>
      </c>
      <c r="AM173" s="3">
        <v>40</v>
      </c>
      <c r="AN173" s="3">
        <v>119</v>
      </c>
      <c r="AO173" s="3">
        <v>139</v>
      </c>
      <c r="AP173" s="3">
        <v>100</v>
      </c>
      <c r="AQ173" s="3">
        <v>142</v>
      </c>
      <c r="AR173" s="3">
        <v>106</v>
      </c>
      <c r="AS173" s="3">
        <v>120</v>
      </c>
      <c r="AT173" s="3">
        <v>146</v>
      </c>
      <c r="AU173" s="3">
        <v>96</v>
      </c>
      <c r="AV173" s="3">
        <v>12</v>
      </c>
      <c r="AW173" s="3">
        <v>118</v>
      </c>
      <c r="AX173" s="3">
        <v>109</v>
      </c>
      <c r="AY173" s="3">
        <v>106</v>
      </c>
      <c r="AZ173" s="3">
        <v>116</v>
      </c>
      <c r="BA173" s="3">
        <v>158</v>
      </c>
      <c r="BB173" s="3">
        <v>88</v>
      </c>
      <c r="BC173" s="3">
        <v>191</v>
      </c>
      <c r="BD173" s="3">
        <v>55</v>
      </c>
      <c r="BE173" s="3">
        <v>67</v>
      </c>
      <c r="BF173" s="3">
        <v>117</v>
      </c>
      <c r="BG173" s="3">
        <v>109</v>
      </c>
      <c r="BH173" s="3">
        <v>26</v>
      </c>
      <c r="BI173" s="3">
        <v>14</v>
      </c>
      <c r="BJ173" s="3">
        <v>126</v>
      </c>
      <c r="BK173" s="3">
        <v>81</v>
      </c>
      <c r="BL173" s="3">
        <v>31</v>
      </c>
      <c r="BM173" s="3">
        <v>149</v>
      </c>
      <c r="BN173" s="3">
        <v>89</v>
      </c>
      <c r="BO173" s="3">
        <v>41</v>
      </c>
      <c r="BP173" s="3">
        <v>121</v>
      </c>
      <c r="BQ173" s="3">
        <v>81</v>
      </c>
      <c r="BR173" s="3">
        <v>168</v>
      </c>
      <c r="BS173" s="3">
        <v>207</v>
      </c>
      <c r="BT173" s="3">
        <v>176</v>
      </c>
      <c r="BU173" s="3">
        <v>89</v>
      </c>
      <c r="BV173" s="3">
        <v>122</v>
      </c>
      <c r="BW173" s="3">
        <v>27</v>
      </c>
      <c r="BX173" s="3">
        <v>81</v>
      </c>
      <c r="BY173" s="3">
        <v>124</v>
      </c>
      <c r="BZ173" s="3">
        <v>77</v>
      </c>
      <c r="CA173" s="3">
        <v>155</v>
      </c>
      <c r="CB173" s="3">
        <v>130</v>
      </c>
      <c r="CC173" s="3">
        <v>143</v>
      </c>
      <c r="CD173" s="3">
        <v>145</v>
      </c>
      <c r="CE173" s="3">
        <v>106</v>
      </c>
      <c r="CF173" s="3">
        <v>150</v>
      </c>
      <c r="CG173" s="3">
        <v>67</v>
      </c>
    </row>
    <row r="174" spans="1:85" x14ac:dyDescent="0.2">
      <c r="A174" s="16"/>
      <c r="B174" s="9">
        <v>675911</v>
      </c>
      <c r="C174" s="9">
        <v>318</v>
      </c>
      <c r="D174" s="9">
        <v>203304</v>
      </c>
      <c r="E174" s="1" t="str">
        <f>HYPERLINK("http://www.genome.ad.jp/dbget-bin/www_bget?compound+  ","  ")</f>
        <v xml:space="preserve">  </v>
      </c>
      <c r="F174" s="1" t="str">
        <f>HYPERLINK("http://pubchem.ncbi.nlm.nih.gov/summary/summary.cgi?cid=53714838","53714838")</f>
        <v>53714838</v>
      </c>
      <c r="G174" s="16" t="s">
        <v>219</v>
      </c>
      <c r="H174" s="3">
        <v>350</v>
      </c>
      <c r="I174" s="3">
        <v>141</v>
      </c>
      <c r="J174" s="3">
        <v>148</v>
      </c>
      <c r="K174" s="3">
        <v>708</v>
      </c>
      <c r="L174" s="3">
        <v>133</v>
      </c>
      <c r="M174" s="3">
        <v>374</v>
      </c>
      <c r="N174" s="3">
        <v>98</v>
      </c>
      <c r="O174" s="3">
        <v>169</v>
      </c>
      <c r="P174" s="3">
        <v>152</v>
      </c>
      <c r="Q174" s="3">
        <v>282</v>
      </c>
      <c r="R174" s="3">
        <v>101</v>
      </c>
      <c r="S174" s="3">
        <v>187</v>
      </c>
      <c r="T174" s="3">
        <v>172</v>
      </c>
      <c r="U174" s="3">
        <v>269</v>
      </c>
      <c r="V174" s="3">
        <v>152</v>
      </c>
      <c r="W174" s="3">
        <v>650</v>
      </c>
      <c r="X174" s="3">
        <v>288</v>
      </c>
      <c r="Y174" s="3">
        <v>303</v>
      </c>
      <c r="Z174" s="3">
        <v>339</v>
      </c>
      <c r="AA174" s="3">
        <v>311</v>
      </c>
      <c r="AB174" s="3">
        <v>243</v>
      </c>
      <c r="AC174" s="3">
        <v>94</v>
      </c>
      <c r="AD174" s="3">
        <v>631</v>
      </c>
      <c r="AE174" s="3">
        <v>160</v>
      </c>
      <c r="AF174" s="3">
        <v>156</v>
      </c>
      <c r="AG174" s="3">
        <v>82</v>
      </c>
      <c r="AH174" s="3">
        <v>129</v>
      </c>
      <c r="AI174" s="3">
        <v>205</v>
      </c>
      <c r="AJ174" s="3">
        <v>205</v>
      </c>
      <c r="AK174" s="3">
        <v>273</v>
      </c>
      <c r="AL174" s="3">
        <v>643</v>
      </c>
      <c r="AM174" s="3">
        <v>77</v>
      </c>
      <c r="AN174" s="3">
        <v>131</v>
      </c>
      <c r="AO174" s="3">
        <v>153</v>
      </c>
      <c r="AP174" s="3">
        <v>266</v>
      </c>
      <c r="AQ174" s="3">
        <v>133</v>
      </c>
      <c r="AR174" s="3">
        <v>364</v>
      </c>
      <c r="AS174" s="3">
        <v>163</v>
      </c>
      <c r="AT174" s="3">
        <v>115</v>
      </c>
      <c r="AU174" s="3">
        <v>355</v>
      </c>
      <c r="AV174" s="3">
        <v>110</v>
      </c>
      <c r="AW174" s="3">
        <v>182</v>
      </c>
      <c r="AX174" s="3">
        <v>513</v>
      </c>
      <c r="AY174" s="3">
        <v>163</v>
      </c>
      <c r="AZ174" s="3">
        <v>144</v>
      </c>
      <c r="BA174" s="3">
        <v>128</v>
      </c>
      <c r="BB174" s="3">
        <v>234</v>
      </c>
      <c r="BC174" s="3">
        <v>106</v>
      </c>
      <c r="BD174" s="3">
        <v>117</v>
      </c>
      <c r="BE174" s="3">
        <v>138</v>
      </c>
      <c r="BF174" s="3">
        <v>137</v>
      </c>
      <c r="BG174" s="3">
        <v>494</v>
      </c>
      <c r="BH174" s="3">
        <v>128</v>
      </c>
      <c r="BI174" s="3">
        <v>116</v>
      </c>
      <c r="BJ174" s="3">
        <v>182</v>
      </c>
      <c r="BK174" s="3">
        <v>110</v>
      </c>
      <c r="BL174" s="3">
        <v>182</v>
      </c>
      <c r="BM174" s="3">
        <v>173</v>
      </c>
      <c r="BN174" s="3">
        <v>924</v>
      </c>
      <c r="BO174" s="3">
        <v>502</v>
      </c>
      <c r="BP174" s="3">
        <v>318</v>
      </c>
      <c r="BQ174" s="3">
        <v>624</v>
      </c>
      <c r="BR174" s="3">
        <v>296</v>
      </c>
      <c r="BS174" s="3">
        <v>137</v>
      </c>
      <c r="BT174" s="3">
        <v>137</v>
      </c>
      <c r="BU174" s="3">
        <v>92</v>
      </c>
      <c r="BV174" s="3">
        <v>157</v>
      </c>
      <c r="BW174" s="3">
        <v>276</v>
      </c>
      <c r="BX174" s="3">
        <v>85</v>
      </c>
      <c r="BY174" s="3">
        <v>233</v>
      </c>
      <c r="BZ174" s="3">
        <v>119</v>
      </c>
      <c r="CA174" s="3">
        <v>106</v>
      </c>
      <c r="CB174" s="3">
        <v>133</v>
      </c>
      <c r="CC174" s="3">
        <v>235</v>
      </c>
      <c r="CD174" s="3">
        <v>127</v>
      </c>
      <c r="CE174" s="3">
        <v>695</v>
      </c>
      <c r="CF174" s="3">
        <v>211</v>
      </c>
      <c r="CG174" s="3">
        <v>148</v>
      </c>
    </row>
    <row r="175" spans="1:85" x14ac:dyDescent="0.2">
      <c r="A175" s="5"/>
      <c r="B175" s="9">
        <v>723133</v>
      </c>
      <c r="C175" s="9">
        <v>100</v>
      </c>
      <c r="D175" s="9">
        <v>206158</v>
      </c>
      <c r="E175" s="1" t="str">
        <f>HYPERLINK("http://www.genome.ad.jp/dbget-bin/www_bget?compound+C00499","C00499")</f>
        <v>C00499</v>
      </c>
      <c r="F175" s="1" t="str">
        <f>HYPERLINK("http://pubchem.ncbi.nlm.nih.gov/summary/summary.cgi?cid=203","203")</f>
        <v>203</v>
      </c>
      <c r="G175" s="5" t="s">
        <v>214</v>
      </c>
      <c r="H175" s="3">
        <v>452</v>
      </c>
      <c r="I175" s="3">
        <v>399</v>
      </c>
      <c r="J175" s="3">
        <v>313</v>
      </c>
      <c r="K175" s="3">
        <v>230</v>
      </c>
      <c r="L175" s="3">
        <v>572</v>
      </c>
      <c r="M175" s="3">
        <v>288</v>
      </c>
      <c r="N175" s="3">
        <v>250</v>
      </c>
      <c r="O175" s="3">
        <v>212</v>
      </c>
      <c r="P175" s="3">
        <v>496</v>
      </c>
      <c r="Q175" s="3">
        <v>342</v>
      </c>
      <c r="R175" s="3">
        <v>292</v>
      </c>
      <c r="S175" s="3">
        <v>168</v>
      </c>
      <c r="T175" s="3">
        <v>792</v>
      </c>
      <c r="U175" s="3">
        <v>627</v>
      </c>
      <c r="V175" s="3">
        <v>249</v>
      </c>
      <c r="W175" s="3">
        <v>250</v>
      </c>
      <c r="X175" s="3">
        <v>654</v>
      </c>
      <c r="Y175" s="3">
        <v>375</v>
      </c>
      <c r="Z175" s="3">
        <v>346</v>
      </c>
      <c r="AA175" s="3">
        <v>646</v>
      </c>
      <c r="AB175" s="3">
        <v>409</v>
      </c>
      <c r="AC175" s="3">
        <v>656</v>
      </c>
      <c r="AD175" s="3">
        <v>383</v>
      </c>
      <c r="AE175" s="3">
        <v>311</v>
      </c>
      <c r="AF175" s="3">
        <v>592</v>
      </c>
      <c r="AG175" s="3">
        <v>411</v>
      </c>
      <c r="AH175" s="3">
        <v>276</v>
      </c>
      <c r="AI175" s="3">
        <v>306</v>
      </c>
      <c r="AJ175" s="3">
        <v>287</v>
      </c>
      <c r="AK175" s="3">
        <v>379</v>
      </c>
      <c r="AL175" s="3">
        <v>355</v>
      </c>
      <c r="AM175" s="3">
        <v>1234</v>
      </c>
      <c r="AN175" s="3">
        <v>317</v>
      </c>
      <c r="AO175" s="3">
        <v>1141</v>
      </c>
      <c r="AP175" s="3">
        <v>312</v>
      </c>
      <c r="AQ175" s="3">
        <v>378</v>
      </c>
      <c r="AR175" s="3">
        <v>430</v>
      </c>
      <c r="AS175" s="3">
        <v>397</v>
      </c>
      <c r="AT175" s="3">
        <v>280</v>
      </c>
      <c r="AU175" s="3">
        <v>393</v>
      </c>
      <c r="AV175" s="3">
        <v>174</v>
      </c>
      <c r="AW175" s="3">
        <v>334</v>
      </c>
      <c r="AX175" s="3">
        <v>546</v>
      </c>
      <c r="AY175" s="3">
        <v>202</v>
      </c>
      <c r="AZ175" s="3">
        <v>292</v>
      </c>
      <c r="BA175" s="3">
        <v>194</v>
      </c>
      <c r="BB175" s="3">
        <v>336</v>
      </c>
      <c r="BC175" s="3">
        <v>325</v>
      </c>
      <c r="BD175" s="3">
        <v>186</v>
      </c>
      <c r="BE175" s="3">
        <v>366</v>
      </c>
      <c r="BF175" s="3">
        <v>182</v>
      </c>
      <c r="BG175" s="3">
        <v>407</v>
      </c>
      <c r="BH175" s="3">
        <v>245</v>
      </c>
      <c r="BI175" s="3">
        <v>225</v>
      </c>
      <c r="BJ175" s="3">
        <v>307</v>
      </c>
      <c r="BK175" s="3">
        <v>294</v>
      </c>
      <c r="BL175" s="3">
        <v>342</v>
      </c>
      <c r="BM175" s="3">
        <v>350</v>
      </c>
      <c r="BN175" s="3">
        <v>428</v>
      </c>
      <c r="BO175" s="3">
        <v>342</v>
      </c>
      <c r="BP175" s="3">
        <v>358</v>
      </c>
      <c r="BQ175" s="3">
        <v>256</v>
      </c>
      <c r="BR175" s="3">
        <v>274</v>
      </c>
      <c r="BS175" s="3">
        <v>424</v>
      </c>
      <c r="BT175" s="3">
        <v>257</v>
      </c>
      <c r="BU175" s="3">
        <v>402</v>
      </c>
      <c r="BV175" s="3">
        <v>321</v>
      </c>
      <c r="BW175" s="3">
        <v>294</v>
      </c>
      <c r="BX175" s="3">
        <v>435</v>
      </c>
      <c r="BY175" s="3">
        <v>211</v>
      </c>
      <c r="BZ175" s="3">
        <v>300</v>
      </c>
      <c r="CA175" s="3">
        <v>233</v>
      </c>
      <c r="CB175" s="3">
        <v>331</v>
      </c>
      <c r="CC175" s="3">
        <v>218</v>
      </c>
      <c r="CD175" s="3">
        <v>270</v>
      </c>
      <c r="CE175" s="3">
        <v>304</v>
      </c>
      <c r="CF175" s="3">
        <v>304</v>
      </c>
      <c r="CG175" s="3">
        <v>316</v>
      </c>
    </row>
    <row r="176" spans="1:85" x14ac:dyDescent="0.2">
      <c r="A176" s="5"/>
      <c r="B176" s="9">
        <v>246015</v>
      </c>
      <c r="C176" s="9">
        <v>116</v>
      </c>
      <c r="D176" s="9">
        <v>241385</v>
      </c>
      <c r="E176" s="1" t="str">
        <f>HYPERLINK("http://www.genome.ad.jp/dbget-bin/www_bget?compound+C00041","C00041")</f>
        <v>C00041</v>
      </c>
      <c r="F176" s="1" t="str">
        <f>HYPERLINK("http://pubchem.ncbi.nlm.nih.gov/summary/summary.cgi?cid=5950","5950")</f>
        <v>5950</v>
      </c>
      <c r="G176" s="5" t="s">
        <v>148</v>
      </c>
      <c r="H176" s="3">
        <v>249802</v>
      </c>
      <c r="I176" s="3">
        <v>386315</v>
      </c>
      <c r="J176" s="3">
        <v>103755</v>
      </c>
      <c r="K176" s="3">
        <v>97002</v>
      </c>
      <c r="L176" s="3">
        <v>360393</v>
      </c>
      <c r="M176" s="3">
        <v>307942</v>
      </c>
      <c r="N176" s="3">
        <v>74685</v>
      </c>
      <c r="O176" s="3">
        <v>142295</v>
      </c>
      <c r="P176" s="3">
        <v>147177</v>
      </c>
      <c r="Q176" s="3">
        <v>154372</v>
      </c>
      <c r="R176" s="3">
        <v>91059</v>
      </c>
      <c r="S176" s="3">
        <v>215533</v>
      </c>
      <c r="T176" s="3">
        <v>136237</v>
      </c>
      <c r="U176" s="3">
        <v>225043</v>
      </c>
      <c r="V176" s="3">
        <v>154216</v>
      </c>
      <c r="W176" s="3">
        <v>101445</v>
      </c>
      <c r="X176" s="3">
        <v>136676</v>
      </c>
      <c r="Y176" s="3">
        <v>204134</v>
      </c>
      <c r="Z176" s="3">
        <v>323634</v>
      </c>
      <c r="AA176" s="3">
        <v>166467</v>
      </c>
      <c r="AB176" s="3">
        <v>95387</v>
      </c>
      <c r="AC176" s="3">
        <v>119116</v>
      </c>
      <c r="AD176" s="3">
        <v>454080</v>
      </c>
      <c r="AE176" s="3">
        <v>144481</v>
      </c>
      <c r="AF176" s="3">
        <v>155982</v>
      </c>
      <c r="AG176" s="3">
        <v>302832</v>
      </c>
      <c r="AH176" s="3">
        <v>282489</v>
      </c>
      <c r="AI176" s="3">
        <v>156527</v>
      </c>
      <c r="AJ176" s="3">
        <v>154377</v>
      </c>
      <c r="AK176" s="3">
        <v>505062</v>
      </c>
      <c r="AL176" s="3">
        <v>177269</v>
      </c>
      <c r="AM176" s="3">
        <v>100789</v>
      </c>
      <c r="AN176" s="3">
        <v>134828</v>
      </c>
      <c r="AO176" s="3">
        <v>370883</v>
      </c>
      <c r="AP176" s="3">
        <v>554826</v>
      </c>
      <c r="AQ176" s="3">
        <v>163903</v>
      </c>
      <c r="AR176" s="3">
        <v>184868</v>
      </c>
      <c r="AS176" s="3">
        <v>205364</v>
      </c>
      <c r="AT176" s="3">
        <v>197994</v>
      </c>
      <c r="AU176" s="3">
        <v>200074</v>
      </c>
      <c r="AV176" s="3">
        <v>125065</v>
      </c>
      <c r="AW176" s="3">
        <v>300661</v>
      </c>
      <c r="AX176" s="3">
        <v>428257</v>
      </c>
      <c r="AY176" s="3">
        <v>167397</v>
      </c>
      <c r="AZ176" s="3">
        <v>118636</v>
      </c>
      <c r="BA176" s="3">
        <v>178329</v>
      </c>
      <c r="BB176" s="3">
        <v>439556</v>
      </c>
      <c r="BC176" s="3">
        <v>153549</v>
      </c>
      <c r="BD176" s="3">
        <v>256744</v>
      </c>
      <c r="BE176" s="3">
        <v>211978</v>
      </c>
      <c r="BF176" s="3">
        <v>66886</v>
      </c>
      <c r="BG176" s="3">
        <v>231373</v>
      </c>
      <c r="BH176" s="3">
        <v>248731</v>
      </c>
      <c r="BI176" s="3">
        <v>87093</v>
      </c>
      <c r="BJ176" s="3">
        <v>152571</v>
      </c>
      <c r="BK176" s="3">
        <v>263573</v>
      </c>
      <c r="BL176" s="3">
        <v>61292</v>
      </c>
      <c r="BM176" s="3">
        <v>495800</v>
      </c>
      <c r="BN176" s="3">
        <v>380486</v>
      </c>
      <c r="BO176" s="3">
        <v>88185</v>
      </c>
      <c r="BP176" s="3">
        <v>170444</v>
      </c>
      <c r="BQ176" s="3">
        <v>317864</v>
      </c>
      <c r="BR176" s="3">
        <v>568233</v>
      </c>
      <c r="BS176" s="3">
        <v>500467</v>
      </c>
      <c r="BT176" s="3">
        <v>466685</v>
      </c>
      <c r="BU176" s="3">
        <v>557740</v>
      </c>
      <c r="BV176" s="3">
        <v>203795</v>
      </c>
      <c r="BW176" s="3">
        <v>322434</v>
      </c>
      <c r="BX176" s="3">
        <v>385921</v>
      </c>
      <c r="BY176" s="3">
        <v>219066</v>
      </c>
      <c r="BZ176" s="3">
        <v>389373</v>
      </c>
      <c r="CA176" s="3">
        <v>181149</v>
      </c>
      <c r="CB176" s="3">
        <v>233498</v>
      </c>
      <c r="CC176" s="3">
        <v>349483</v>
      </c>
      <c r="CD176" s="3">
        <v>544383</v>
      </c>
      <c r="CE176" s="3">
        <v>381000</v>
      </c>
      <c r="CF176" s="3">
        <v>471842</v>
      </c>
      <c r="CG176" s="3">
        <v>231194</v>
      </c>
    </row>
    <row r="177" spans="1:85" x14ac:dyDescent="0.2">
      <c r="A177" s="5"/>
      <c r="B177" s="9">
        <v>475399</v>
      </c>
      <c r="C177" s="9">
        <v>111</v>
      </c>
      <c r="D177" s="9">
        <v>218815</v>
      </c>
      <c r="E177" s="1" t="str">
        <f>HYPERLINK("http://www.genome.ad.jp/dbget-bin/www_bget?compound+C06104","C06104")</f>
        <v>C06104</v>
      </c>
      <c r="F177" s="1" t="str">
        <f>HYPERLINK("http://pubchem.ncbi.nlm.nih.gov/summary/summary.cgi?cid=196","196")</f>
        <v>196</v>
      </c>
      <c r="G177" s="5" t="s">
        <v>149</v>
      </c>
      <c r="H177" s="3">
        <v>470</v>
      </c>
      <c r="I177" s="3">
        <v>521</v>
      </c>
      <c r="J177" s="3">
        <v>803</v>
      </c>
      <c r="K177" s="3">
        <v>904</v>
      </c>
      <c r="L177" s="3">
        <v>340</v>
      </c>
      <c r="M177" s="3">
        <v>672</v>
      </c>
      <c r="N177" s="3">
        <v>561</v>
      </c>
      <c r="O177" s="3">
        <v>601</v>
      </c>
      <c r="P177" s="3">
        <v>527</v>
      </c>
      <c r="Q177" s="3">
        <v>636</v>
      </c>
      <c r="R177" s="3">
        <v>493</v>
      </c>
      <c r="S177" s="3">
        <v>439</v>
      </c>
      <c r="T177" s="3">
        <v>428</v>
      </c>
      <c r="U177" s="3">
        <v>566</v>
      </c>
      <c r="V177" s="3">
        <v>470</v>
      </c>
      <c r="W177" s="3">
        <v>534</v>
      </c>
      <c r="X177" s="3">
        <v>616</v>
      </c>
      <c r="Y177" s="3">
        <v>597</v>
      </c>
      <c r="Z177" s="3">
        <v>2213</v>
      </c>
      <c r="AA177" s="3">
        <v>694</v>
      </c>
      <c r="AB177" s="3">
        <v>598</v>
      </c>
      <c r="AC177" s="3">
        <v>497</v>
      </c>
      <c r="AD177" s="3">
        <v>610</v>
      </c>
      <c r="AE177" s="3">
        <v>483</v>
      </c>
      <c r="AF177" s="3">
        <v>769</v>
      </c>
      <c r="AG177" s="3">
        <v>633</v>
      </c>
      <c r="AH177" s="3">
        <v>510</v>
      </c>
      <c r="AI177" s="3">
        <v>745</v>
      </c>
      <c r="AJ177" s="3">
        <v>655</v>
      </c>
      <c r="AK177" s="3">
        <v>696</v>
      </c>
      <c r="AL177" s="3">
        <v>429</v>
      </c>
      <c r="AM177" s="3">
        <v>690</v>
      </c>
      <c r="AN177" s="3">
        <v>942</v>
      </c>
      <c r="AO177" s="3">
        <v>411</v>
      </c>
      <c r="AP177" s="3">
        <v>757</v>
      </c>
      <c r="AQ177" s="3">
        <v>1262</v>
      </c>
      <c r="AR177" s="3">
        <v>571</v>
      </c>
      <c r="AS177" s="3">
        <v>3420</v>
      </c>
      <c r="AT177" s="3">
        <v>507</v>
      </c>
      <c r="AU177" s="3">
        <v>747</v>
      </c>
      <c r="AV177" s="3">
        <v>568</v>
      </c>
      <c r="AW177" s="3">
        <v>654</v>
      </c>
      <c r="AX177" s="3">
        <v>645</v>
      </c>
      <c r="AY177" s="3">
        <v>462</v>
      </c>
      <c r="AZ177" s="3">
        <v>483</v>
      </c>
      <c r="BA177" s="3">
        <v>428</v>
      </c>
      <c r="BB177" s="3">
        <v>489</v>
      </c>
      <c r="BC177" s="3">
        <v>599</v>
      </c>
      <c r="BD177" s="3">
        <v>726</v>
      </c>
      <c r="BE177" s="3">
        <v>482</v>
      </c>
      <c r="BF177" s="3">
        <v>609</v>
      </c>
      <c r="BG177" s="3">
        <v>665</v>
      </c>
      <c r="BH177" s="3">
        <v>618</v>
      </c>
      <c r="BI177" s="3">
        <v>669</v>
      </c>
      <c r="BJ177" s="3">
        <v>789</v>
      </c>
      <c r="BK177" s="3">
        <v>544</v>
      </c>
      <c r="BL177" s="3">
        <v>551</v>
      </c>
      <c r="BM177" s="3">
        <v>583</v>
      </c>
      <c r="BN177" s="3">
        <v>451</v>
      </c>
      <c r="BO177" s="3">
        <v>584</v>
      </c>
      <c r="BP177" s="3">
        <v>634</v>
      </c>
      <c r="BQ177" s="3">
        <v>642</v>
      </c>
      <c r="BR177" s="3">
        <v>611</v>
      </c>
      <c r="BS177" s="3">
        <v>648</v>
      </c>
      <c r="BT177" s="3">
        <v>531</v>
      </c>
      <c r="BU177" s="3">
        <v>629</v>
      </c>
      <c r="BV177" s="3">
        <v>413</v>
      </c>
      <c r="BW177" s="3">
        <v>568</v>
      </c>
      <c r="BX177" s="3">
        <v>666</v>
      </c>
      <c r="BY177" s="3">
        <v>473</v>
      </c>
      <c r="BZ177" s="3">
        <v>473</v>
      </c>
      <c r="CA177" s="3">
        <v>568</v>
      </c>
      <c r="CB177" s="3">
        <v>842</v>
      </c>
      <c r="CC177" s="3">
        <v>666</v>
      </c>
      <c r="CD177" s="3">
        <v>598</v>
      </c>
      <c r="CE177" s="3">
        <v>431</v>
      </c>
      <c r="CF177" s="3">
        <v>527</v>
      </c>
      <c r="CG177" s="3">
        <v>574</v>
      </c>
    </row>
    <row r="178" spans="1:85" x14ac:dyDescent="0.2">
      <c r="A178" s="5"/>
      <c r="B178" s="9">
        <v>1038945</v>
      </c>
      <c r="C178" s="9">
        <v>169</v>
      </c>
      <c r="D178" s="9">
        <v>362124</v>
      </c>
      <c r="E178" s="1" t="str">
        <f>HYPERLINK("http://www.genome.ad.jp/dbget-bin/www_bget?compound+C00020","C00020")</f>
        <v>C00020</v>
      </c>
      <c r="F178" s="1" t="str">
        <f>HYPERLINK("http://pubchem.ncbi.nlm.nih.gov/summary/summary.cgi?cid=6083","6083")</f>
        <v>6083</v>
      </c>
      <c r="G178" s="5" t="s">
        <v>150</v>
      </c>
      <c r="H178" s="3">
        <v>269</v>
      </c>
      <c r="I178" s="3">
        <v>341</v>
      </c>
      <c r="J178" s="3">
        <v>1375</v>
      </c>
      <c r="K178" s="3">
        <v>1017</v>
      </c>
      <c r="L178" s="3">
        <v>1074</v>
      </c>
      <c r="M178" s="3">
        <v>1949</v>
      </c>
      <c r="N178" s="3">
        <v>585</v>
      </c>
      <c r="O178" s="3">
        <v>261</v>
      </c>
      <c r="P178" s="3">
        <v>376</v>
      </c>
      <c r="Q178" s="3">
        <v>5802</v>
      </c>
      <c r="R178" s="3">
        <v>4262</v>
      </c>
      <c r="S178" s="3">
        <v>1583</v>
      </c>
      <c r="T178" s="3">
        <v>1810</v>
      </c>
      <c r="U178" s="3">
        <v>631</v>
      </c>
      <c r="V178" s="3">
        <v>643</v>
      </c>
      <c r="W178" s="3">
        <v>1288</v>
      </c>
      <c r="X178" s="3">
        <v>639</v>
      </c>
      <c r="Y178" s="3">
        <v>454</v>
      </c>
      <c r="Z178" s="3">
        <v>829</v>
      </c>
      <c r="AA178" s="3">
        <v>373</v>
      </c>
      <c r="AB178" s="3">
        <v>300</v>
      </c>
      <c r="AC178" s="3">
        <v>496</v>
      </c>
      <c r="AD178" s="3">
        <v>106</v>
      </c>
      <c r="AE178" s="3">
        <v>272</v>
      </c>
      <c r="AF178" s="3">
        <v>149</v>
      </c>
      <c r="AG178" s="3">
        <v>734</v>
      </c>
      <c r="AH178" s="3">
        <v>193</v>
      </c>
      <c r="AI178" s="3">
        <v>151</v>
      </c>
      <c r="AJ178" s="3">
        <v>287</v>
      </c>
      <c r="AK178" s="3">
        <v>4602</v>
      </c>
      <c r="AL178" s="3">
        <v>2307</v>
      </c>
      <c r="AM178" s="3">
        <v>595</v>
      </c>
      <c r="AN178" s="3">
        <v>485</v>
      </c>
      <c r="AO178" s="3">
        <v>248</v>
      </c>
      <c r="AP178" s="3">
        <v>1761</v>
      </c>
      <c r="AQ178" s="3">
        <v>2689</v>
      </c>
      <c r="AR178" s="3">
        <v>278</v>
      </c>
      <c r="AS178" s="3">
        <v>1520</v>
      </c>
      <c r="AT178" s="3">
        <v>559</v>
      </c>
      <c r="AU178" s="3">
        <v>105</v>
      </c>
      <c r="AV178" s="3">
        <v>1557</v>
      </c>
      <c r="AW178" s="3">
        <v>3613</v>
      </c>
      <c r="AX178" s="3">
        <v>1168</v>
      </c>
      <c r="AY178" s="3">
        <v>3078</v>
      </c>
      <c r="AZ178" s="3">
        <v>3150</v>
      </c>
      <c r="BA178" s="3">
        <v>1035</v>
      </c>
      <c r="BB178" s="3">
        <v>611</v>
      </c>
      <c r="BC178" s="3">
        <v>7123</v>
      </c>
      <c r="BD178" s="3">
        <v>6677</v>
      </c>
      <c r="BE178" s="3">
        <v>4646</v>
      </c>
      <c r="BF178" s="3">
        <v>291</v>
      </c>
      <c r="BG178" s="3">
        <v>1960</v>
      </c>
      <c r="BH178" s="3">
        <v>223</v>
      </c>
      <c r="BI178" s="3">
        <v>791</v>
      </c>
      <c r="BJ178" s="3">
        <v>4469</v>
      </c>
      <c r="BK178" s="3">
        <v>163</v>
      </c>
      <c r="BL178" s="3">
        <v>758</v>
      </c>
      <c r="BM178" s="3">
        <v>2883</v>
      </c>
      <c r="BN178" s="3">
        <v>1052</v>
      </c>
      <c r="BO178" s="3">
        <v>1954</v>
      </c>
      <c r="BP178" s="3">
        <v>1193</v>
      </c>
      <c r="BQ178" s="3">
        <v>323</v>
      </c>
      <c r="BR178" s="3">
        <v>594</v>
      </c>
      <c r="BS178" s="3">
        <v>668</v>
      </c>
      <c r="BT178" s="3">
        <v>22003</v>
      </c>
      <c r="BU178" s="3">
        <v>4051</v>
      </c>
      <c r="BV178" s="3">
        <v>8792</v>
      </c>
      <c r="BW178" s="3">
        <v>1702</v>
      </c>
      <c r="BX178" s="3">
        <v>3299</v>
      </c>
      <c r="BY178" s="3">
        <v>2190</v>
      </c>
      <c r="BZ178" s="3">
        <v>3269</v>
      </c>
      <c r="CA178" s="3">
        <v>4147</v>
      </c>
      <c r="CB178" s="3">
        <v>1872</v>
      </c>
      <c r="CC178" s="3">
        <v>800</v>
      </c>
      <c r="CD178" s="3">
        <v>3999</v>
      </c>
      <c r="CE178" s="3">
        <v>239</v>
      </c>
      <c r="CF178" s="3">
        <v>9016</v>
      </c>
      <c r="CG178" s="3">
        <v>10595</v>
      </c>
    </row>
    <row r="179" spans="1:85" x14ac:dyDescent="0.2">
      <c r="A179" s="5"/>
      <c r="B179" s="9">
        <v>917818</v>
      </c>
      <c r="C179" s="9">
        <v>236</v>
      </c>
      <c r="D179" s="9">
        <v>211944</v>
      </c>
      <c r="E179" s="1" t="str">
        <f>HYPERLINK("http://www.genome.ad.jp/dbget-bin/www_bget?compound+C00212","C00212")</f>
        <v>C00212</v>
      </c>
      <c r="F179" s="1" t="str">
        <f>HYPERLINK("http://pubchem.ncbi.nlm.nih.gov/summary/summary.cgi?cid=60961","60961")</f>
        <v>60961</v>
      </c>
      <c r="G179" s="5" t="s">
        <v>151</v>
      </c>
      <c r="H179" s="3">
        <v>1386</v>
      </c>
      <c r="I179" s="3">
        <v>722</v>
      </c>
      <c r="J179" s="3">
        <v>5239</v>
      </c>
      <c r="K179" s="3">
        <v>1689</v>
      </c>
      <c r="L179" s="3">
        <v>1322</v>
      </c>
      <c r="M179" s="3">
        <v>2363</v>
      </c>
      <c r="N179" s="3">
        <v>417</v>
      </c>
      <c r="O179" s="3">
        <v>720</v>
      </c>
      <c r="P179" s="3">
        <v>1393</v>
      </c>
      <c r="Q179" s="3">
        <v>13096</v>
      </c>
      <c r="R179" s="3">
        <v>2132</v>
      </c>
      <c r="S179" s="3">
        <v>7907</v>
      </c>
      <c r="T179" s="3">
        <v>2870</v>
      </c>
      <c r="U179" s="3">
        <v>144</v>
      </c>
      <c r="V179" s="3">
        <v>1156</v>
      </c>
      <c r="W179" s="3">
        <v>4860</v>
      </c>
      <c r="X179" s="3">
        <v>947</v>
      </c>
      <c r="Y179" s="3">
        <v>366</v>
      </c>
      <c r="Z179" s="3">
        <v>1901</v>
      </c>
      <c r="AA179" s="3">
        <v>1320</v>
      </c>
      <c r="AB179" s="3">
        <v>2249</v>
      </c>
      <c r="AC179" s="3">
        <v>651</v>
      </c>
      <c r="AD179" s="3">
        <v>252</v>
      </c>
      <c r="AE179" s="3">
        <v>138</v>
      </c>
      <c r="AF179" s="3">
        <v>226</v>
      </c>
      <c r="AG179" s="3">
        <v>1366</v>
      </c>
      <c r="AH179" s="3">
        <v>728</v>
      </c>
      <c r="AI179" s="3">
        <v>1517</v>
      </c>
      <c r="AJ179" s="3">
        <v>319</v>
      </c>
      <c r="AK179" s="3">
        <v>7956</v>
      </c>
      <c r="AL179" s="3">
        <v>2206</v>
      </c>
      <c r="AM179" s="3">
        <v>528</v>
      </c>
      <c r="AN179" s="3">
        <v>11791</v>
      </c>
      <c r="AO179" s="3">
        <v>269</v>
      </c>
      <c r="AP179" s="3">
        <v>2266</v>
      </c>
      <c r="AQ179" s="3">
        <v>994</v>
      </c>
      <c r="AR179" s="3">
        <v>615</v>
      </c>
      <c r="AS179" s="3">
        <v>567</v>
      </c>
      <c r="AT179" s="3">
        <v>1208</v>
      </c>
      <c r="AU179" s="3">
        <v>2247</v>
      </c>
      <c r="AV179" s="3">
        <v>2309</v>
      </c>
      <c r="AW179" s="3">
        <v>7583</v>
      </c>
      <c r="AX179" s="3">
        <v>865</v>
      </c>
      <c r="AY179" s="3">
        <v>1149</v>
      </c>
      <c r="AZ179" s="3">
        <v>1300</v>
      </c>
      <c r="BA179" s="3">
        <v>699</v>
      </c>
      <c r="BB179" s="3">
        <v>2775</v>
      </c>
      <c r="BC179" s="3">
        <v>885</v>
      </c>
      <c r="BD179" s="3">
        <v>2714</v>
      </c>
      <c r="BE179" s="3">
        <v>1553</v>
      </c>
      <c r="BF179" s="3">
        <v>327</v>
      </c>
      <c r="BG179" s="3">
        <v>2462</v>
      </c>
      <c r="BH179" s="3">
        <v>575</v>
      </c>
      <c r="BI179" s="3">
        <v>1802</v>
      </c>
      <c r="BJ179" s="3">
        <v>7443</v>
      </c>
      <c r="BK179" s="3">
        <v>724</v>
      </c>
      <c r="BL179" s="3">
        <v>2445</v>
      </c>
      <c r="BM179" s="3">
        <v>1689</v>
      </c>
      <c r="BN179" s="3">
        <v>8053</v>
      </c>
      <c r="BO179" s="3">
        <v>2700</v>
      </c>
      <c r="BP179" s="3">
        <v>1239</v>
      </c>
      <c r="BQ179" s="3">
        <v>317</v>
      </c>
      <c r="BR179" s="3">
        <v>637</v>
      </c>
      <c r="BS179" s="3">
        <v>1550</v>
      </c>
      <c r="BT179" s="3">
        <v>27916</v>
      </c>
      <c r="BU179" s="3">
        <v>5530</v>
      </c>
      <c r="BV179" s="3">
        <v>10053</v>
      </c>
      <c r="BW179" s="3">
        <v>1239</v>
      </c>
      <c r="BX179" s="3">
        <v>563</v>
      </c>
      <c r="BY179" s="3">
        <v>2655</v>
      </c>
      <c r="BZ179" s="3">
        <v>1976</v>
      </c>
      <c r="CA179" s="3">
        <v>1488</v>
      </c>
      <c r="CB179" s="3">
        <v>1292</v>
      </c>
      <c r="CC179" s="3">
        <v>3001</v>
      </c>
      <c r="CD179" s="3">
        <v>10622</v>
      </c>
      <c r="CE179" s="3">
        <v>3040</v>
      </c>
      <c r="CF179" s="3">
        <v>7348</v>
      </c>
      <c r="CG179" s="3">
        <v>4954</v>
      </c>
    </row>
    <row r="180" spans="1:85" x14ac:dyDescent="0.2">
      <c r="A180" s="5"/>
      <c r="B180" s="9">
        <v>646247</v>
      </c>
      <c r="C180" s="9">
        <v>264</v>
      </c>
      <c r="D180" s="9">
        <v>307666</v>
      </c>
      <c r="E180" s="1" t="str">
        <f>HYPERLINK("http://www.genome.ad.jp/dbget-bin/www_bget?compound+C00147","C00147")</f>
        <v>C00147</v>
      </c>
      <c r="F180" s="1" t="str">
        <f>HYPERLINK("http://pubchem.ncbi.nlm.nih.gov/summary/summary.cgi?cid=190","190")</f>
        <v>190</v>
      </c>
      <c r="G180" s="5" t="s">
        <v>152</v>
      </c>
      <c r="H180" s="3">
        <v>133</v>
      </c>
      <c r="I180" s="3">
        <v>118</v>
      </c>
      <c r="J180" s="3">
        <v>137</v>
      </c>
      <c r="K180" s="3">
        <v>144</v>
      </c>
      <c r="L180" s="3">
        <v>92</v>
      </c>
      <c r="M180" s="3">
        <v>204</v>
      </c>
      <c r="N180" s="3">
        <v>100</v>
      </c>
      <c r="O180" s="3">
        <v>101</v>
      </c>
      <c r="P180" s="3">
        <v>102</v>
      </c>
      <c r="Q180" s="3">
        <v>177</v>
      </c>
      <c r="R180" s="3">
        <v>174</v>
      </c>
      <c r="S180" s="3">
        <v>280</v>
      </c>
      <c r="T180" s="3">
        <v>88</v>
      </c>
      <c r="U180" s="3">
        <v>123</v>
      </c>
      <c r="V180" s="3">
        <v>107</v>
      </c>
      <c r="W180" s="3">
        <v>147</v>
      </c>
      <c r="X180" s="3">
        <v>100</v>
      </c>
      <c r="Y180" s="3">
        <v>128</v>
      </c>
      <c r="Z180" s="3">
        <v>247</v>
      </c>
      <c r="AA180" s="3">
        <v>127</v>
      </c>
      <c r="AB180" s="3">
        <v>176</v>
      </c>
      <c r="AC180" s="3">
        <v>107</v>
      </c>
      <c r="AD180" s="3">
        <v>79</v>
      </c>
      <c r="AE180" s="3">
        <v>86</v>
      </c>
      <c r="AF180" s="3">
        <v>90</v>
      </c>
      <c r="AG180" s="3">
        <v>176</v>
      </c>
      <c r="AH180" s="3">
        <v>127</v>
      </c>
      <c r="AI180" s="3">
        <v>200</v>
      </c>
      <c r="AJ180" s="3">
        <v>77</v>
      </c>
      <c r="AK180" s="3">
        <v>433</v>
      </c>
      <c r="AL180" s="3">
        <v>93</v>
      </c>
      <c r="AM180" s="3">
        <v>103</v>
      </c>
      <c r="AN180" s="3">
        <v>169</v>
      </c>
      <c r="AO180" s="3">
        <v>119</v>
      </c>
      <c r="AP180" s="3">
        <v>196</v>
      </c>
      <c r="AQ180" s="3">
        <v>175</v>
      </c>
      <c r="AR180" s="3">
        <v>106</v>
      </c>
      <c r="AS180" s="3">
        <v>116</v>
      </c>
      <c r="AT180" s="3">
        <v>118</v>
      </c>
      <c r="AU180" s="3">
        <v>140</v>
      </c>
      <c r="AV180" s="3">
        <v>108</v>
      </c>
      <c r="AW180" s="3">
        <v>360</v>
      </c>
      <c r="AX180" s="3">
        <v>298</v>
      </c>
      <c r="AY180" s="3">
        <v>146</v>
      </c>
      <c r="AZ180" s="3">
        <v>249</v>
      </c>
      <c r="BA180" s="3">
        <v>159</v>
      </c>
      <c r="BB180" s="3">
        <v>212</v>
      </c>
      <c r="BC180" s="3">
        <v>180</v>
      </c>
      <c r="BD180" s="3">
        <v>288</v>
      </c>
      <c r="BE180" s="3">
        <v>220</v>
      </c>
      <c r="BF180" s="3">
        <v>106</v>
      </c>
      <c r="BG180" s="3">
        <v>191</v>
      </c>
      <c r="BH180" s="3">
        <v>101</v>
      </c>
      <c r="BI180" s="3">
        <v>94</v>
      </c>
      <c r="BJ180" s="3">
        <v>143</v>
      </c>
      <c r="BK180" s="3">
        <v>114</v>
      </c>
      <c r="BL180" s="3">
        <v>115</v>
      </c>
      <c r="BM180" s="3">
        <v>390</v>
      </c>
      <c r="BN180" s="3">
        <v>177</v>
      </c>
      <c r="BO180" s="3">
        <v>124</v>
      </c>
      <c r="BP180" s="3">
        <v>146</v>
      </c>
      <c r="BQ180" s="3">
        <v>180</v>
      </c>
      <c r="BR180" s="3">
        <v>256</v>
      </c>
      <c r="BS180" s="3">
        <v>214</v>
      </c>
      <c r="BT180" s="3">
        <v>1113</v>
      </c>
      <c r="BU180" s="3">
        <v>212</v>
      </c>
      <c r="BV180" s="3">
        <v>530</v>
      </c>
      <c r="BW180" s="3">
        <v>246</v>
      </c>
      <c r="BX180" s="3">
        <v>308</v>
      </c>
      <c r="BY180" s="3">
        <v>106</v>
      </c>
      <c r="BZ180" s="3">
        <v>285</v>
      </c>
      <c r="CA180" s="3">
        <v>130</v>
      </c>
      <c r="CB180" s="3">
        <v>184</v>
      </c>
      <c r="CC180" s="3">
        <v>186</v>
      </c>
      <c r="CD180" s="3">
        <v>897</v>
      </c>
      <c r="CE180" s="3">
        <v>139</v>
      </c>
      <c r="CF180" s="3">
        <v>251</v>
      </c>
      <c r="CG180" s="3">
        <v>262</v>
      </c>
    </row>
    <row r="181" spans="1:85" x14ac:dyDescent="0.2">
      <c r="A181" s="5"/>
      <c r="B181" s="9">
        <v>238719</v>
      </c>
      <c r="C181" s="9">
        <v>105</v>
      </c>
      <c r="D181" s="9">
        <v>211899</v>
      </c>
      <c r="E181" s="1" t="str">
        <f>HYPERLINK("http://www.genome.ad.jp/dbget-bin/www_bget?compound+C07113","C07113")</f>
        <v>C07113</v>
      </c>
      <c r="F181" s="1" t="str">
        <f>HYPERLINK("http://pubchem.ncbi.nlm.nih.gov/summary/summary.cgi?cid=7410","7410")</f>
        <v>7410</v>
      </c>
      <c r="G181" s="5" t="s">
        <v>153</v>
      </c>
      <c r="H181" s="3">
        <v>4758</v>
      </c>
      <c r="I181" s="3">
        <v>4994</v>
      </c>
      <c r="J181" s="3">
        <v>5491</v>
      </c>
      <c r="K181" s="3">
        <v>5452</v>
      </c>
      <c r="L181" s="3">
        <v>5584</v>
      </c>
      <c r="M181" s="3">
        <v>4509</v>
      </c>
      <c r="N181" s="3">
        <v>4948</v>
      </c>
      <c r="O181" s="3">
        <v>804</v>
      </c>
      <c r="P181" s="3">
        <v>702</v>
      </c>
      <c r="Q181" s="3">
        <v>4929</v>
      </c>
      <c r="R181" s="3">
        <v>594</v>
      </c>
      <c r="S181" s="3">
        <v>4491</v>
      </c>
      <c r="T181" s="3">
        <v>617</v>
      </c>
      <c r="U181" s="3">
        <v>4517</v>
      </c>
      <c r="V181" s="3">
        <v>4890</v>
      </c>
      <c r="W181" s="3">
        <v>4794</v>
      </c>
      <c r="X181" s="3">
        <v>802</v>
      </c>
      <c r="Y181" s="3">
        <v>5009</v>
      </c>
      <c r="Z181" s="3">
        <v>4944</v>
      </c>
      <c r="AA181" s="3">
        <v>794</v>
      </c>
      <c r="AB181" s="3">
        <v>4578</v>
      </c>
      <c r="AC181" s="3">
        <v>844</v>
      </c>
      <c r="AD181" s="3">
        <v>763</v>
      </c>
      <c r="AE181" s="3">
        <v>3988</v>
      </c>
      <c r="AF181" s="3">
        <v>881</v>
      </c>
      <c r="AG181" s="3">
        <v>910</v>
      </c>
      <c r="AH181" s="3">
        <v>4483</v>
      </c>
      <c r="AI181" s="3">
        <v>3780</v>
      </c>
      <c r="AJ181" s="3">
        <v>748</v>
      </c>
      <c r="AK181" s="3">
        <v>5334</v>
      </c>
      <c r="AL181" s="3">
        <v>1270</v>
      </c>
      <c r="AM181" s="3">
        <v>624</v>
      </c>
      <c r="AN181" s="3">
        <v>717</v>
      </c>
      <c r="AO181" s="3">
        <v>828</v>
      </c>
      <c r="AP181" s="3">
        <v>5548</v>
      </c>
      <c r="AQ181" s="3">
        <v>5763</v>
      </c>
      <c r="AR181" s="3">
        <v>842</v>
      </c>
      <c r="AS181" s="3">
        <v>3595</v>
      </c>
      <c r="AT181" s="3">
        <v>768</v>
      </c>
      <c r="AU181" s="3">
        <v>4884</v>
      </c>
      <c r="AV181" s="3">
        <v>583</v>
      </c>
      <c r="AW181" s="3">
        <v>4524</v>
      </c>
      <c r="AX181" s="3">
        <v>754</v>
      </c>
      <c r="AY181" s="3">
        <v>595</v>
      </c>
      <c r="AZ181" s="3">
        <v>4138</v>
      </c>
      <c r="BA181" s="3">
        <v>687</v>
      </c>
      <c r="BB181" s="3">
        <v>781</v>
      </c>
      <c r="BC181" s="3">
        <v>4355</v>
      </c>
      <c r="BD181" s="3">
        <v>730</v>
      </c>
      <c r="BE181" s="3">
        <v>4849</v>
      </c>
      <c r="BF181" s="3">
        <v>744</v>
      </c>
      <c r="BG181" s="3">
        <v>4996</v>
      </c>
      <c r="BH181" s="3">
        <v>816</v>
      </c>
      <c r="BI181" s="3">
        <v>5284</v>
      </c>
      <c r="BJ181" s="3">
        <v>5840</v>
      </c>
      <c r="BK181" s="3">
        <v>754</v>
      </c>
      <c r="BL181" s="3">
        <v>609</v>
      </c>
      <c r="BM181" s="3">
        <v>895</v>
      </c>
      <c r="BN181" s="3">
        <v>5962</v>
      </c>
      <c r="BO181" s="3">
        <v>700</v>
      </c>
      <c r="BP181" s="3">
        <v>5348</v>
      </c>
      <c r="BQ181" s="3">
        <v>740</v>
      </c>
      <c r="BR181" s="3">
        <v>771</v>
      </c>
      <c r="BS181" s="3">
        <v>4816</v>
      </c>
      <c r="BT181" s="3">
        <v>6925</v>
      </c>
      <c r="BU181" s="3">
        <v>3497</v>
      </c>
      <c r="BV181" s="3">
        <v>3858</v>
      </c>
      <c r="BW181" s="3">
        <v>698</v>
      </c>
      <c r="BX181" s="3">
        <v>796</v>
      </c>
      <c r="BY181" s="3">
        <v>667</v>
      </c>
      <c r="BZ181" s="3">
        <v>667</v>
      </c>
      <c r="CA181" s="3">
        <v>579</v>
      </c>
      <c r="CB181" s="3">
        <v>796</v>
      </c>
      <c r="CC181" s="3">
        <v>654</v>
      </c>
      <c r="CD181" s="3">
        <v>5125</v>
      </c>
      <c r="CE181" s="3">
        <v>5922</v>
      </c>
      <c r="CF181" s="3">
        <v>3939</v>
      </c>
      <c r="CG181" s="3">
        <v>4587</v>
      </c>
    </row>
    <row r="182" spans="1:85" x14ac:dyDescent="0.2">
      <c r="A182" s="5"/>
      <c r="B182" s="9">
        <v>967673</v>
      </c>
      <c r="C182" s="9">
        <v>236</v>
      </c>
      <c r="D182" s="9">
        <v>213373</v>
      </c>
      <c r="E182" s="1" t="str">
        <f>HYPERLINK("http://www.genome.ad.jp/dbget-bin/www_bget?compound+C00170","C00170")</f>
        <v>C00170</v>
      </c>
      <c r="F182" s="1" t="str">
        <f>HYPERLINK("http://pubchem.ncbi.nlm.nih.gov/summary/summary.cgi?cid=439176","439176")</f>
        <v>439176</v>
      </c>
      <c r="G182" s="5" t="s">
        <v>156</v>
      </c>
      <c r="H182" s="3">
        <v>258</v>
      </c>
      <c r="I182" s="3">
        <v>188</v>
      </c>
      <c r="J182" s="3">
        <v>208</v>
      </c>
      <c r="K182" s="3">
        <v>192</v>
      </c>
      <c r="L182" s="3">
        <v>338</v>
      </c>
      <c r="M182" s="3">
        <v>365</v>
      </c>
      <c r="N182" s="3">
        <v>182</v>
      </c>
      <c r="O182" s="3">
        <v>109</v>
      </c>
      <c r="P182" s="3">
        <v>168</v>
      </c>
      <c r="Q182" s="3">
        <v>196</v>
      </c>
      <c r="R182" s="3">
        <v>267</v>
      </c>
      <c r="S182" s="3">
        <v>367</v>
      </c>
      <c r="T182" s="3">
        <v>154</v>
      </c>
      <c r="U182" s="3">
        <v>158</v>
      </c>
      <c r="V182" s="3">
        <v>141</v>
      </c>
      <c r="W182" s="3">
        <v>150</v>
      </c>
      <c r="X182" s="3">
        <v>193</v>
      </c>
      <c r="Y182" s="3">
        <v>225</v>
      </c>
      <c r="Z182" s="3">
        <v>297</v>
      </c>
      <c r="AA182" s="3">
        <v>143</v>
      </c>
      <c r="AB182" s="3">
        <v>156</v>
      </c>
      <c r="AC182" s="3">
        <v>161</v>
      </c>
      <c r="AD182" s="3">
        <v>84</v>
      </c>
      <c r="AE182" s="3">
        <v>111</v>
      </c>
      <c r="AF182" s="3">
        <v>134</v>
      </c>
      <c r="AG182" s="3">
        <v>535</v>
      </c>
      <c r="AH182" s="3">
        <v>121</v>
      </c>
      <c r="AI182" s="3">
        <v>178</v>
      </c>
      <c r="AJ182" s="3">
        <v>123</v>
      </c>
      <c r="AK182" s="3">
        <v>845</v>
      </c>
      <c r="AL182" s="3">
        <v>107</v>
      </c>
      <c r="AM182" s="3">
        <v>115</v>
      </c>
      <c r="AN182" s="3">
        <v>154</v>
      </c>
      <c r="AO182" s="3">
        <v>135</v>
      </c>
      <c r="AP182" s="3">
        <v>373</v>
      </c>
      <c r="AQ182" s="3">
        <v>139</v>
      </c>
      <c r="AR182" s="3">
        <v>107</v>
      </c>
      <c r="AS182" s="3">
        <v>175</v>
      </c>
      <c r="AT182" s="3">
        <v>197</v>
      </c>
      <c r="AU182" s="3">
        <v>150</v>
      </c>
      <c r="AV182" s="3">
        <v>154</v>
      </c>
      <c r="AW182" s="3">
        <v>559</v>
      </c>
      <c r="AX182" s="3">
        <v>368</v>
      </c>
      <c r="AY182" s="3">
        <v>235</v>
      </c>
      <c r="AZ182" s="3">
        <v>353</v>
      </c>
      <c r="BA182" s="3">
        <v>249</v>
      </c>
      <c r="BB182" s="3">
        <v>185</v>
      </c>
      <c r="BC182" s="3">
        <v>243</v>
      </c>
      <c r="BD182" s="3">
        <v>596</v>
      </c>
      <c r="BE182" s="3">
        <v>411</v>
      </c>
      <c r="BF182" s="3">
        <v>124</v>
      </c>
      <c r="BG182" s="3">
        <v>475</v>
      </c>
      <c r="BH182" s="3">
        <v>135</v>
      </c>
      <c r="BI182" s="3">
        <v>199</v>
      </c>
      <c r="BJ182" s="3">
        <v>260</v>
      </c>
      <c r="BK182" s="3">
        <v>116</v>
      </c>
      <c r="BL182" s="3">
        <v>152</v>
      </c>
      <c r="BM182" s="3">
        <v>1288</v>
      </c>
      <c r="BN182" s="3">
        <v>388</v>
      </c>
      <c r="BO182" s="3">
        <v>180</v>
      </c>
      <c r="BP182" s="3">
        <v>190</v>
      </c>
      <c r="BQ182" s="3">
        <v>382</v>
      </c>
      <c r="BR182" s="3">
        <v>277</v>
      </c>
      <c r="BS182" s="3">
        <v>655</v>
      </c>
      <c r="BT182" s="3">
        <v>1310</v>
      </c>
      <c r="BU182" s="3">
        <v>560</v>
      </c>
      <c r="BV182" s="3">
        <v>412</v>
      </c>
      <c r="BW182" s="3">
        <v>411</v>
      </c>
      <c r="BX182" s="3">
        <v>2326</v>
      </c>
      <c r="BY182" s="3">
        <v>268</v>
      </c>
      <c r="BZ182" s="3">
        <v>407</v>
      </c>
      <c r="CA182" s="3">
        <v>546</v>
      </c>
      <c r="CB182" s="3">
        <v>401</v>
      </c>
      <c r="CC182" s="3">
        <v>270</v>
      </c>
      <c r="CD182" s="3">
        <v>439</v>
      </c>
      <c r="CE182" s="3">
        <v>156</v>
      </c>
      <c r="CF182" s="3">
        <v>559</v>
      </c>
      <c r="CG182" s="3">
        <v>470</v>
      </c>
    </row>
    <row r="183" spans="1:85" x14ac:dyDescent="0.2">
      <c r="A183" s="5"/>
      <c r="B183" s="9">
        <v>469713</v>
      </c>
      <c r="C183" s="9">
        <v>243</v>
      </c>
      <c r="D183" s="9">
        <v>308130</v>
      </c>
      <c r="E183" s="1" t="str">
        <f>HYPERLINK("http://www.genome.ad.jp/dbget-bin/www_bget?compound+C00429","C00429")</f>
        <v>C00429</v>
      </c>
      <c r="F183" s="1" t="str">
        <f>HYPERLINK("http://pubchem.ncbi.nlm.nih.gov/summary/summary.cgi?cid=649","649")</f>
        <v>649</v>
      </c>
      <c r="G183" s="5" t="s">
        <v>158</v>
      </c>
      <c r="H183" s="3">
        <v>244</v>
      </c>
      <c r="I183" s="3">
        <v>197</v>
      </c>
      <c r="J183" s="3">
        <v>252</v>
      </c>
      <c r="K183" s="3">
        <v>114</v>
      </c>
      <c r="L183" s="3">
        <v>374</v>
      </c>
      <c r="M183" s="3">
        <v>301</v>
      </c>
      <c r="N183" s="3">
        <v>106</v>
      </c>
      <c r="O183" s="3">
        <v>118</v>
      </c>
      <c r="P183" s="3">
        <v>164</v>
      </c>
      <c r="Q183" s="3">
        <v>298</v>
      </c>
      <c r="R183" s="3">
        <v>116</v>
      </c>
      <c r="S183" s="3">
        <v>187</v>
      </c>
      <c r="T183" s="3">
        <v>177</v>
      </c>
      <c r="U183" s="3">
        <v>163</v>
      </c>
      <c r="V183" s="3">
        <v>136</v>
      </c>
      <c r="W183" s="3">
        <v>142</v>
      </c>
      <c r="X183" s="3">
        <v>178</v>
      </c>
      <c r="Y183" s="3">
        <v>374</v>
      </c>
      <c r="Z183" s="3">
        <v>640</v>
      </c>
      <c r="AA183" s="3">
        <v>128</v>
      </c>
      <c r="AB183" s="3">
        <v>154</v>
      </c>
      <c r="AC183" s="3">
        <v>227</v>
      </c>
      <c r="AD183" s="3">
        <v>447</v>
      </c>
      <c r="AE183" s="3">
        <v>105</v>
      </c>
      <c r="AF183" s="3">
        <v>141</v>
      </c>
      <c r="AG183" s="3">
        <v>769</v>
      </c>
      <c r="AH183" s="3">
        <v>271</v>
      </c>
      <c r="AI183" s="3">
        <v>106</v>
      </c>
      <c r="AJ183" s="3">
        <v>191</v>
      </c>
      <c r="AK183" s="3">
        <v>448</v>
      </c>
      <c r="AL183" s="3">
        <v>359</v>
      </c>
      <c r="AM183" s="3">
        <v>163</v>
      </c>
      <c r="AN183" s="3">
        <v>166</v>
      </c>
      <c r="AO183" s="3">
        <v>229</v>
      </c>
      <c r="AP183" s="3">
        <v>475</v>
      </c>
      <c r="AQ183" s="3">
        <v>136</v>
      </c>
      <c r="AR183" s="3">
        <v>144</v>
      </c>
      <c r="AS183" s="3">
        <v>358</v>
      </c>
      <c r="AT183" s="3">
        <v>118</v>
      </c>
      <c r="AU183" s="3">
        <v>207</v>
      </c>
      <c r="AV183" s="3">
        <v>90</v>
      </c>
      <c r="AW183" s="3">
        <v>707</v>
      </c>
      <c r="AX183" s="3">
        <v>486</v>
      </c>
      <c r="AY183" s="3">
        <v>250</v>
      </c>
      <c r="AZ183" s="3">
        <v>452</v>
      </c>
      <c r="BA183" s="3">
        <v>230</v>
      </c>
      <c r="BB183" s="3">
        <v>446</v>
      </c>
      <c r="BC183" s="3">
        <v>941</v>
      </c>
      <c r="BD183" s="3">
        <v>758</v>
      </c>
      <c r="BE183" s="3">
        <v>749</v>
      </c>
      <c r="BF183" s="3">
        <v>86</v>
      </c>
      <c r="BG183" s="3">
        <v>2079</v>
      </c>
      <c r="BH183" s="3">
        <v>251</v>
      </c>
      <c r="BI183" s="3">
        <v>137</v>
      </c>
      <c r="BJ183" s="3">
        <v>226</v>
      </c>
      <c r="BK183" s="3">
        <v>587</v>
      </c>
      <c r="BL183" s="3">
        <v>185</v>
      </c>
      <c r="BM183" s="3">
        <v>2142</v>
      </c>
      <c r="BN183" s="3">
        <v>1857</v>
      </c>
      <c r="BO183" s="3">
        <v>131</v>
      </c>
      <c r="BP183" s="3">
        <v>538</v>
      </c>
      <c r="BQ183" s="3">
        <v>1063</v>
      </c>
      <c r="BR183" s="3">
        <v>595</v>
      </c>
      <c r="BS183" s="3">
        <v>2337</v>
      </c>
      <c r="BT183" s="3">
        <v>1028</v>
      </c>
      <c r="BU183" s="3">
        <v>1642</v>
      </c>
      <c r="BV183" s="3">
        <v>835</v>
      </c>
      <c r="BW183" s="3">
        <v>1081</v>
      </c>
      <c r="BX183" s="3">
        <v>1181</v>
      </c>
      <c r="BY183" s="3">
        <v>881</v>
      </c>
      <c r="BZ183" s="3">
        <v>298</v>
      </c>
      <c r="CA183" s="3">
        <v>270</v>
      </c>
      <c r="CB183" s="3">
        <v>743</v>
      </c>
      <c r="CC183" s="3">
        <v>327</v>
      </c>
      <c r="CD183" s="3">
        <v>508</v>
      </c>
      <c r="CE183" s="3">
        <v>361</v>
      </c>
      <c r="CF183" s="3">
        <v>444</v>
      </c>
      <c r="CG183" s="3">
        <v>163</v>
      </c>
    </row>
    <row r="184" spans="1:85" x14ac:dyDescent="0.2">
      <c r="A184" s="5"/>
      <c r="B184" s="9">
        <v>863982</v>
      </c>
      <c r="C184" s="9">
        <v>174</v>
      </c>
      <c r="D184" s="9">
        <v>200896</v>
      </c>
      <c r="E184" s="1" t="str">
        <f>HYPERLINK("http://www.genome.ad.jp/dbget-bin/www_bget?compound+C05659","C05659")</f>
        <v>C05659</v>
      </c>
      <c r="F184" s="1" t="str">
        <f>HYPERLINK("http://pubchem.ncbi.nlm.nih.gov/summary/summary.cgi?cid=1833","1833")</f>
        <v>1833</v>
      </c>
      <c r="G184" s="5" t="s">
        <v>154</v>
      </c>
      <c r="H184" s="3">
        <v>157</v>
      </c>
      <c r="I184" s="3">
        <v>165</v>
      </c>
      <c r="J184" s="3">
        <v>122</v>
      </c>
      <c r="K184" s="3">
        <v>493</v>
      </c>
      <c r="L184" s="3">
        <v>212</v>
      </c>
      <c r="M184" s="3">
        <v>273</v>
      </c>
      <c r="N184" s="3">
        <v>112</v>
      </c>
      <c r="O184" s="3">
        <v>107</v>
      </c>
      <c r="P184" s="3">
        <v>124</v>
      </c>
      <c r="Q184" s="3">
        <v>114</v>
      </c>
      <c r="R184" s="3">
        <v>91</v>
      </c>
      <c r="S184" s="3">
        <v>163</v>
      </c>
      <c r="T184" s="3">
        <v>132</v>
      </c>
      <c r="U184" s="3">
        <v>120</v>
      </c>
      <c r="V184" s="3">
        <v>162</v>
      </c>
      <c r="W184" s="3">
        <v>171</v>
      </c>
      <c r="X184" s="3">
        <v>204</v>
      </c>
      <c r="Y184" s="3">
        <v>165</v>
      </c>
      <c r="Z184" s="3">
        <v>210</v>
      </c>
      <c r="AA184" s="3">
        <v>105</v>
      </c>
      <c r="AB184" s="3">
        <v>133</v>
      </c>
      <c r="AC184" s="3">
        <v>100</v>
      </c>
      <c r="AD184" s="3">
        <v>121</v>
      </c>
      <c r="AE184" s="3">
        <v>149</v>
      </c>
      <c r="AF184" s="3">
        <v>234</v>
      </c>
      <c r="AG184" s="3">
        <v>251</v>
      </c>
      <c r="AH184" s="3">
        <v>161</v>
      </c>
      <c r="AI184" s="3">
        <v>442</v>
      </c>
      <c r="AJ184" s="3">
        <v>97</v>
      </c>
      <c r="AK184" s="3">
        <v>118</v>
      </c>
      <c r="AL184" s="3">
        <v>138</v>
      </c>
      <c r="AM184" s="3">
        <v>93</v>
      </c>
      <c r="AN184" s="3">
        <v>202</v>
      </c>
      <c r="AO184" s="3">
        <v>118</v>
      </c>
      <c r="AP184" s="3">
        <v>176</v>
      </c>
      <c r="AQ184" s="3">
        <v>106</v>
      </c>
      <c r="AR184" s="3">
        <v>152</v>
      </c>
      <c r="AS184" s="3">
        <v>169</v>
      </c>
      <c r="AT184" s="3">
        <v>120</v>
      </c>
      <c r="AU184" s="3">
        <v>261</v>
      </c>
      <c r="AV184" s="3">
        <v>119</v>
      </c>
      <c r="AW184" s="3">
        <v>158</v>
      </c>
      <c r="AX184" s="3">
        <v>604</v>
      </c>
      <c r="AY184" s="3">
        <v>77</v>
      </c>
      <c r="AZ184" s="3">
        <v>102</v>
      </c>
      <c r="BA184" s="3">
        <v>471</v>
      </c>
      <c r="BB184" s="3">
        <v>154</v>
      </c>
      <c r="BC184" s="3">
        <v>130</v>
      </c>
      <c r="BD184" s="3">
        <v>173</v>
      </c>
      <c r="BE184" s="3">
        <v>117</v>
      </c>
      <c r="BF184" s="3">
        <v>106</v>
      </c>
      <c r="BG184" s="3">
        <v>163</v>
      </c>
      <c r="BH184" s="3">
        <v>438</v>
      </c>
      <c r="BI184" s="3">
        <v>138</v>
      </c>
      <c r="BJ184" s="3">
        <v>135</v>
      </c>
      <c r="BK184" s="3">
        <v>114</v>
      </c>
      <c r="BL184" s="3">
        <v>165</v>
      </c>
      <c r="BM184" s="3">
        <v>131</v>
      </c>
      <c r="BN184" s="3">
        <v>130</v>
      </c>
      <c r="BO184" s="3">
        <v>137</v>
      </c>
      <c r="BP184" s="3">
        <v>166</v>
      </c>
      <c r="BQ184" s="3">
        <v>106</v>
      </c>
      <c r="BR184" s="3">
        <v>128</v>
      </c>
      <c r="BS184" s="3">
        <v>157</v>
      </c>
      <c r="BT184" s="3">
        <v>134</v>
      </c>
      <c r="BU184" s="3">
        <v>170</v>
      </c>
      <c r="BV184" s="3">
        <v>188</v>
      </c>
      <c r="BW184" s="3">
        <v>152</v>
      </c>
      <c r="BX184" s="3">
        <v>97</v>
      </c>
      <c r="BY184" s="3">
        <v>97</v>
      </c>
      <c r="BZ184" s="3">
        <v>144</v>
      </c>
      <c r="CA184" s="3">
        <v>104</v>
      </c>
      <c r="CB184" s="3">
        <v>123</v>
      </c>
      <c r="CC184" s="3">
        <v>174</v>
      </c>
      <c r="CD184" s="3">
        <v>270</v>
      </c>
      <c r="CE184" s="3">
        <v>673</v>
      </c>
      <c r="CF184" s="3">
        <v>149</v>
      </c>
      <c r="CG184" s="3">
        <v>113</v>
      </c>
    </row>
    <row r="185" spans="1:85" x14ac:dyDescent="0.2">
      <c r="A185" s="5"/>
      <c r="B185" s="9">
        <v>494838</v>
      </c>
      <c r="C185" s="9">
        <v>142</v>
      </c>
      <c r="D185" s="9">
        <v>200384</v>
      </c>
      <c r="E185" s="1" t="str">
        <f>HYPERLINK("http://www.genome.ad.jp/dbget-bin/www_bget?compound+  ","  ")</f>
        <v xml:space="preserve">  </v>
      </c>
      <c r="F185" s="1" t="str">
        <f>HYPERLINK("http://pubchem.ncbi.nlm.nih.gov/summary/summary.cgi?cid=95562","95562")</f>
        <v>95562</v>
      </c>
      <c r="G185" s="5" t="s">
        <v>155</v>
      </c>
      <c r="H185" s="3">
        <v>233</v>
      </c>
      <c r="I185" s="3">
        <v>199</v>
      </c>
      <c r="J185" s="3">
        <v>165</v>
      </c>
      <c r="K185" s="3">
        <v>192</v>
      </c>
      <c r="L185" s="3">
        <v>191</v>
      </c>
      <c r="M185" s="3">
        <v>310</v>
      </c>
      <c r="N185" s="3">
        <v>150</v>
      </c>
      <c r="O185" s="3">
        <v>127</v>
      </c>
      <c r="P185" s="3">
        <v>136</v>
      </c>
      <c r="Q185" s="3">
        <v>270</v>
      </c>
      <c r="R185" s="3">
        <v>169</v>
      </c>
      <c r="S185" s="3">
        <v>255</v>
      </c>
      <c r="T185" s="3">
        <v>204</v>
      </c>
      <c r="U185" s="3">
        <v>200</v>
      </c>
      <c r="V185" s="3">
        <v>135</v>
      </c>
      <c r="W185" s="3">
        <v>250</v>
      </c>
      <c r="X185" s="3">
        <v>141</v>
      </c>
      <c r="Y185" s="3">
        <v>269</v>
      </c>
      <c r="Z185" s="3">
        <v>328</v>
      </c>
      <c r="AA185" s="3">
        <v>259</v>
      </c>
      <c r="AB185" s="3">
        <v>211</v>
      </c>
      <c r="AC185" s="3">
        <v>161</v>
      </c>
      <c r="AD185" s="3">
        <v>170</v>
      </c>
      <c r="AE185" s="3">
        <v>138</v>
      </c>
      <c r="AF185" s="3">
        <v>153</v>
      </c>
      <c r="AG185" s="3">
        <v>186</v>
      </c>
      <c r="AH185" s="3">
        <v>222</v>
      </c>
      <c r="AI185" s="3">
        <v>120</v>
      </c>
      <c r="AJ185" s="3">
        <v>139</v>
      </c>
      <c r="AK185" s="3">
        <v>325</v>
      </c>
      <c r="AL185" s="3">
        <v>153</v>
      </c>
      <c r="AM185" s="3">
        <v>223</v>
      </c>
      <c r="AN185" s="3">
        <v>142</v>
      </c>
      <c r="AO185" s="3">
        <v>193</v>
      </c>
      <c r="AP185" s="3">
        <v>235</v>
      </c>
      <c r="AQ185" s="3">
        <v>208</v>
      </c>
      <c r="AR185" s="3">
        <v>130</v>
      </c>
      <c r="AS185" s="3">
        <v>184</v>
      </c>
      <c r="AT185" s="3">
        <v>306</v>
      </c>
      <c r="AU185" s="3">
        <v>139</v>
      </c>
      <c r="AV185" s="3">
        <v>125</v>
      </c>
      <c r="AW185" s="3">
        <v>224</v>
      </c>
      <c r="AX185" s="3">
        <v>246</v>
      </c>
      <c r="AY185" s="3">
        <v>125</v>
      </c>
      <c r="AZ185" s="3">
        <v>136</v>
      </c>
      <c r="BA185" s="3">
        <v>155</v>
      </c>
      <c r="BB185" s="3">
        <v>402</v>
      </c>
      <c r="BC185" s="3">
        <v>181</v>
      </c>
      <c r="BD185" s="3">
        <v>169</v>
      </c>
      <c r="BE185" s="3">
        <v>277</v>
      </c>
      <c r="BF185" s="3">
        <v>136</v>
      </c>
      <c r="BG185" s="3">
        <v>243</v>
      </c>
      <c r="BH185" s="3">
        <v>185</v>
      </c>
      <c r="BI185" s="3">
        <v>126</v>
      </c>
      <c r="BJ185" s="3">
        <v>291</v>
      </c>
      <c r="BK185" s="3">
        <v>144</v>
      </c>
      <c r="BL185" s="3">
        <v>137</v>
      </c>
      <c r="BM185" s="3">
        <v>311</v>
      </c>
      <c r="BN185" s="3">
        <v>565</v>
      </c>
      <c r="BO185" s="3">
        <v>197</v>
      </c>
      <c r="BP185" s="3">
        <v>248</v>
      </c>
      <c r="BQ185" s="3">
        <v>133</v>
      </c>
      <c r="BR185" s="3">
        <v>165</v>
      </c>
      <c r="BS185" s="3">
        <v>503</v>
      </c>
      <c r="BT185" s="3">
        <v>390</v>
      </c>
      <c r="BU185" s="3">
        <v>290</v>
      </c>
      <c r="BV185" s="3">
        <v>262</v>
      </c>
      <c r="BW185" s="3">
        <v>245</v>
      </c>
      <c r="BX185" s="3">
        <v>331</v>
      </c>
      <c r="BY185" s="3">
        <v>110</v>
      </c>
      <c r="BZ185" s="3">
        <v>299</v>
      </c>
      <c r="CA185" s="3">
        <v>125</v>
      </c>
      <c r="CB185" s="3">
        <v>190</v>
      </c>
      <c r="CC185" s="3">
        <v>181</v>
      </c>
      <c r="CD185" s="3">
        <v>348</v>
      </c>
      <c r="CE185" s="3">
        <v>280</v>
      </c>
      <c r="CF185" s="3">
        <v>226</v>
      </c>
      <c r="CG185" s="3">
        <v>654</v>
      </c>
    </row>
    <row r="186" spans="1:85" x14ac:dyDescent="0.2">
      <c r="A186" s="5"/>
      <c r="B186" s="9">
        <v>536304</v>
      </c>
      <c r="C186" s="9">
        <v>174</v>
      </c>
      <c r="D186" s="9">
        <v>238442</v>
      </c>
      <c r="E186" s="1" t="str">
        <f>HYPERLINK("http://www.genome.ad.jp/dbget-bin/www_bget?compound+C00431","C00431")</f>
        <v>C00431</v>
      </c>
      <c r="F186" s="1" t="str">
        <f>HYPERLINK("http://pubchem.ncbi.nlm.nih.gov/summary/summary.cgi?cid=138","138")</f>
        <v>138</v>
      </c>
      <c r="G186" s="5" t="s">
        <v>157</v>
      </c>
      <c r="H186" s="3">
        <v>628</v>
      </c>
      <c r="I186" s="3">
        <v>581</v>
      </c>
      <c r="J186" s="3">
        <v>238</v>
      </c>
      <c r="K186" s="3">
        <v>259</v>
      </c>
      <c r="L186" s="3">
        <v>986</v>
      </c>
      <c r="M186" s="3">
        <v>584</v>
      </c>
      <c r="N186" s="3">
        <v>196</v>
      </c>
      <c r="O186" s="3">
        <v>266</v>
      </c>
      <c r="P186" s="3">
        <v>251</v>
      </c>
      <c r="Q186" s="3">
        <v>353</v>
      </c>
      <c r="R186" s="3">
        <v>137</v>
      </c>
      <c r="S186" s="3">
        <v>433</v>
      </c>
      <c r="T186" s="3">
        <v>265</v>
      </c>
      <c r="U186" s="3">
        <v>414</v>
      </c>
      <c r="V186" s="3">
        <v>367</v>
      </c>
      <c r="W186" s="3">
        <v>215</v>
      </c>
      <c r="X186" s="3">
        <v>267</v>
      </c>
      <c r="Y186" s="3">
        <v>428</v>
      </c>
      <c r="Z186" s="3">
        <v>799</v>
      </c>
      <c r="AA186" s="3">
        <v>271</v>
      </c>
      <c r="AB186" s="3">
        <v>272</v>
      </c>
      <c r="AC186" s="3">
        <v>303</v>
      </c>
      <c r="AD186" s="3">
        <v>1032</v>
      </c>
      <c r="AE186" s="3">
        <v>309</v>
      </c>
      <c r="AF186" s="3">
        <v>423</v>
      </c>
      <c r="AG186" s="3">
        <v>717</v>
      </c>
      <c r="AH186" s="3">
        <v>507</v>
      </c>
      <c r="AI186" s="3">
        <v>425</v>
      </c>
      <c r="AJ186" s="3">
        <v>338</v>
      </c>
      <c r="AK186" s="3">
        <v>5689</v>
      </c>
      <c r="AL186" s="3">
        <v>287</v>
      </c>
      <c r="AM186" s="3">
        <v>214</v>
      </c>
      <c r="AN186" s="3">
        <v>324</v>
      </c>
      <c r="AO186" s="3">
        <v>784</v>
      </c>
      <c r="AP186" s="3">
        <v>1107</v>
      </c>
      <c r="AQ186" s="3">
        <v>322</v>
      </c>
      <c r="AR186" s="3">
        <v>417</v>
      </c>
      <c r="AS186" s="3">
        <v>362</v>
      </c>
      <c r="AT186" s="3">
        <v>310</v>
      </c>
      <c r="AU186" s="3">
        <v>542</v>
      </c>
      <c r="AV186" s="3">
        <v>148</v>
      </c>
      <c r="AW186" s="3">
        <v>649</v>
      </c>
      <c r="AX186" s="3">
        <v>1526</v>
      </c>
      <c r="AY186" s="3">
        <v>253</v>
      </c>
      <c r="AZ186" s="3">
        <v>292</v>
      </c>
      <c r="BA186" s="3">
        <v>247</v>
      </c>
      <c r="BB186" s="3">
        <v>696</v>
      </c>
      <c r="BC186" s="3">
        <v>301</v>
      </c>
      <c r="BD186" s="3">
        <v>337</v>
      </c>
      <c r="BE186" s="3">
        <v>427</v>
      </c>
      <c r="BF186" s="3">
        <v>190</v>
      </c>
      <c r="BG186" s="3">
        <v>498</v>
      </c>
      <c r="BH186" s="3">
        <v>231</v>
      </c>
      <c r="BI186" s="3">
        <v>185</v>
      </c>
      <c r="BJ186" s="3">
        <v>302</v>
      </c>
      <c r="BK186" s="3">
        <v>688</v>
      </c>
      <c r="BL186" s="3">
        <v>133</v>
      </c>
      <c r="BM186" s="3">
        <v>1140</v>
      </c>
      <c r="BN186" s="3">
        <v>629</v>
      </c>
      <c r="BO186" s="3">
        <v>197</v>
      </c>
      <c r="BP186" s="3">
        <v>489</v>
      </c>
      <c r="BQ186" s="3">
        <v>846</v>
      </c>
      <c r="BR186" s="3">
        <v>780</v>
      </c>
      <c r="BS186" s="3">
        <v>781</v>
      </c>
      <c r="BT186" s="3">
        <v>927</v>
      </c>
      <c r="BU186" s="3">
        <v>643</v>
      </c>
      <c r="BV186" s="3">
        <v>517</v>
      </c>
      <c r="BW186" s="3">
        <v>673</v>
      </c>
      <c r="BX186" s="3">
        <v>14312</v>
      </c>
      <c r="BY186" s="3">
        <v>351</v>
      </c>
      <c r="BZ186" s="3">
        <v>551</v>
      </c>
      <c r="CA186" s="3">
        <v>486</v>
      </c>
      <c r="CB186" s="3">
        <v>498</v>
      </c>
      <c r="CC186" s="3">
        <v>668</v>
      </c>
      <c r="CD186" s="3">
        <v>676</v>
      </c>
      <c r="CE186" s="3">
        <v>892</v>
      </c>
      <c r="CF186" s="3">
        <v>396</v>
      </c>
      <c r="CG186" s="3">
        <v>234</v>
      </c>
    </row>
    <row r="187" spans="1:85" x14ac:dyDescent="0.2">
      <c r="A187" s="5"/>
      <c r="B187" s="9">
        <v>481319</v>
      </c>
      <c r="C187" s="9">
        <v>140</v>
      </c>
      <c r="D187" s="9">
        <v>227980</v>
      </c>
      <c r="E187" s="1" t="str">
        <f>HYPERLINK("http://www.genome.ad.jp/dbget-bin/www_bget?compound+C01015","C01015")</f>
        <v>C01015</v>
      </c>
      <c r="F187" s="1" t="str">
        <f>HYPERLINK("http://pubchem.ncbi.nlm.nih.gov/summary/summary.cgi?cid=825","825")</f>
        <v>825</v>
      </c>
      <c r="G187" s="5" t="s">
        <v>159</v>
      </c>
      <c r="H187" s="3">
        <v>239</v>
      </c>
      <c r="I187" s="3">
        <v>268</v>
      </c>
      <c r="J187" s="3">
        <v>330</v>
      </c>
      <c r="K187" s="3">
        <v>344</v>
      </c>
      <c r="L187" s="3">
        <v>314</v>
      </c>
      <c r="M187" s="3">
        <v>314</v>
      </c>
      <c r="N187" s="3">
        <v>103</v>
      </c>
      <c r="O187" s="3">
        <v>151</v>
      </c>
      <c r="P187" s="3">
        <v>272</v>
      </c>
      <c r="Q187" s="3">
        <v>4048</v>
      </c>
      <c r="R187" s="3">
        <v>189</v>
      </c>
      <c r="S187" s="3">
        <v>143</v>
      </c>
      <c r="T187" s="3">
        <v>210</v>
      </c>
      <c r="U187" s="3">
        <v>150</v>
      </c>
      <c r="V187" s="3">
        <v>144</v>
      </c>
      <c r="W187" s="3">
        <v>263</v>
      </c>
      <c r="X187" s="3">
        <v>180</v>
      </c>
      <c r="Y187" s="3">
        <v>290</v>
      </c>
      <c r="Z187" s="3">
        <v>240</v>
      </c>
      <c r="AA187" s="3">
        <v>169</v>
      </c>
      <c r="AB187" s="3">
        <v>143</v>
      </c>
      <c r="AC187" s="3">
        <v>218</v>
      </c>
      <c r="AD187" s="3">
        <v>211</v>
      </c>
      <c r="AE187" s="3">
        <v>194</v>
      </c>
      <c r="AF187" s="3">
        <v>183</v>
      </c>
      <c r="AG187" s="3">
        <v>2731</v>
      </c>
      <c r="AH187" s="3">
        <v>241</v>
      </c>
      <c r="AI187" s="3">
        <v>141</v>
      </c>
      <c r="AJ187" s="3">
        <v>162</v>
      </c>
      <c r="AK187" s="3">
        <v>170</v>
      </c>
      <c r="AL187" s="3">
        <v>194</v>
      </c>
      <c r="AM187" s="3">
        <v>137</v>
      </c>
      <c r="AN187" s="3">
        <v>207</v>
      </c>
      <c r="AO187" s="3">
        <v>219</v>
      </c>
      <c r="AP187" s="3">
        <v>248</v>
      </c>
      <c r="AQ187" s="3">
        <v>164</v>
      </c>
      <c r="AR187" s="3">
        <v>192</v>
      </c>
      <c r="AS187" s="3">
        <v>231</v>
      </c>
      <c r="AT187" s="3">
        <v>229</v>
      </c>
      <c r="AU187" s="3">
        <v>155</v>
      </c>
      <c r="AV187" s="3">
        <v>151</v>
      </c>
      <c r="AW187" s="3">
        <v>327</v>
      </c>
      <c r="AX187" s="3">
        <v>188</v>
      </c>
      <c r="AY187" s="3">
        <v>114</v>
      </c>
      <c r="AZ187" s="3">
        <v>200</v>
      </c>
      <c r="BA187" s="3">
        <v>167</v>
      </c>
      <c r="BB187" s="3">
        <v>242</v>
      </c>
      <c r="BC187" s="3">
        <v>141</v>
      </c>
      <c r="BD187" s="3">
        <v>157</v>
      </c>
      <c r="BE187" s="3">
        <v>252</v>
      </c>
      <c r="BF187" s="3">
        <v>147</v>
      </c>
      <c r="BG187" s="3">
        <v>298</v>
      </c>
      <c r="BH187" s="3">
        <v>259</v>
      </c>
      <c r="BI187" s="3">
        <v>268</v>
      </c>
      <c r="BJ187" s="3">
        <v>338</v>
      </c>
      <c r="BK187" s="3">
        <v>209</v>
      </c>
      <c r="BL187" s="3">
        <v>146</v>
      </c>
      <c r="BM187" s="3">
        <v>7203</v>
      </c>
      <c r="BN187" s="3">
        <v>196</v>
      </c>
      <c r="BO187" s="3">
        <v>189</v>
      </c>
      <c r="BP187" s="3">
        <v>301</v>
      </c>
      <c r="BQ187" s="3">
        <v>217</v>
      </c>
      <c r="BR187" s="3">
        <v>353</v>
      </c>
      <c r="BS187" s="3">
        <v>204</v>
      </c>
      <c r="BT187" s="3">
        <v>6643</v>
      </c>
      <c r="BU187" s="3">
        <v>6755</v>
      </c>
      <c r="BV187" s="3">
        <v>285</v>
      </c>
      <c r="BW187" s="3">
        <v>264</v>
      </c>
      <c r="BX187" s="3">
        <v>4209</v>
      </c>
      <c r="BY187" s="3">
        <v>166</v>
      </c>
      <c r="BZ187" s="3">
        <v>203</v>
      </c>
      <c r="CA187" s="3">
        <v>249</v>
      </c>
      <c r="CB187" s="3">
        <v>228</v>
      </c>
      <c r="CC187" s="3">
        <v>231</v>
      </c>
      <c r="CD187" s="3">
        <v>322</v>
      </c>
      <c r="CE187" s="3">
        <v>299</v>
      </c>
      <c r="CF187" s="3">
        <v>220</v>
      </c>
      <c r="CG187" s="3">
        <v>210</v>
      </c>
    </row>
    <row r="188" spans="1:85" x14ac:dyDescent="0.2">
      <c r="A188" s="5"/>
      <c r="B188" s="9">
        <v>325197</v>
      </c>
      <c r="C188" s="9">
        <v>233</v>
      </c>
      <c r="D188" s="9">
        <v>231100</v>
      </c>
      <c r="E188" s="1" t="str">
        <f>HYPERLINK("http://www.genome.ad.jp/dbget-bin/www_bget?compound+C00989","C00989")</f>
        <v>C00989</v>
      </c>
      <c r="F188" s="1" t="str">
        <f>HYPERLINK("http://pubchem.ncbi.nlm.nih.gov/summary/summary.cgi?cid=10413","10413")</f>
        <v>10413</v>
      </c>
      <c r="G188" s="5" t="s">
        <v>160</v>
      </c>
      <c r="H188" s="3">
        <v>201</v>
      </c>
      <c r="I188" s="3">
        <v>259</v>
      </c>
      <c r="J188" s="3">
        <v>130</v>
      </c>
      <c r="K188" s="3">
        <v>96</v>
      </c>
      <c r="L188" s="3">
        <v>279</v>
      </c>
      <c r="M188" s="3">
        <v>314</v>
      </c>
      <c r="N188" s="3">
        <v>110</v>
      </c>
      <c r="O188" s="3">
        <v>103</v>
      </c>
      <c r="P188" s="3">
        <v>145</v>
      </c>
      <c r="Q188" s="3">
        <v>232</v>
      </c>
      <c r="R188" s="3">
        <v>136</v>
      </c>
      <c r="S188" s="3">
        <v>150</v>
      </c>
      <c r="T188" s="3">
        <v>196</v>
      </c>
      <c r="U188" s="3">
        <v>230</v>
      </c>
      <c r="V188" s="3">
        <v>124</v>
      </c>
      <c r="W188" s="3">
        <v>165</v>
      </c>
      <c r="X188" s="3">
        <v>174</v>
      </c>
      <c r="Y188" s="3">
        <v>220</v>
      </c>
      <c r="Z188" s="3">
        <v>413</v>
      </c>
      <c r="AA188" s="3">
        <v>165</v>
      </c>
      <c r="AB188" s="3">
        <v>178</v>
      </c>
      <c r="AC188" s="3">
        <v>194</v>
      </c>
      <c r="AD188" s="3">
        <v>189</v>
      </c>
      <c r="AE188" s="3">
        <v>119</v>
      </c>
      <c r="AF188" s="3">
        <v>165</v>
      </c>
      <c r="AG188" s="3">
        <v>298</v>
      </c>
      <c r="AH188" s="3">
        <v>219</v>
      </c>
      <c r="AI188" s="3">
        <v>177</v>
      </c>
      <c r="AJ188" s="3">
        <v>116</v>
      </c>
      <c r="AK188" s="3">
        <v>1246</v>
      </c>
      <c r="AL188" s="3">
        <v>210</v>
      </c>
      <c r="AM188" s="3">
        <v>136</v>
      </c>
      <c r="AN188" s="3">
        <v>180</v>
      </c>
      <c r="AO188" s="3">
        <v>282</v>
      </c>
      <c r="AP188" s="3">
        <v>358</v>
      </c>
      <c r="AQ188" s="3">
        <v>215</v>
      </c>
      <c r="AR188" s="3">
        <v>163</v>
      </c>
      <c r="AS188" s="3">
        <v>182</v>
      </c>
      <c r="AT188" s="3">
        <v>143</v>
      </c>
      <c r="AU188" s="3">
        <v>197</v>
      </c>
      <c r="AV188" s="3">
        <v>127</v>
      </c>
      <c r="AW188" s="3">
        <v>184</v>
      </c>
      <c r="AX188" s="3">
        <v>278</v>
      </c>
      <c r="AY188" s="3">
        <v>130</v>
      </c>
      <c r="AZ188" s="3">
        <v>361</v>
      </c>
      <c r="BA188" s="3">
        <v>165</v>
      </c>
      <c r="BB188" s="3">
        <v>183</v>
      </c>
      <c r="BC188" s="3">
        <v>323</v>
      </c>
      <c r="BD188" s="3">
        <v>414</v>
      </c>
      <c r="BE188" s="3">
        <v>289</v>
      </c>
      <c r="BF188" s="3">
        <v>114</v>
      </c>
      <c r="BG188" s="3">
        <v>581</v>
      </c>
      <c r="BH188" s="3">
        <v>153</v>
      </c>
      <c r="BI188" s="3">
        <v>132</v>
      </c>
      <c r="BJ188" s="3">
        <v>189</v>
      </c>
      <c r="BK188" s="3">
        <v>259</v>
      </c>
      <c r="BL188" s="3">
        <v>165</v>
      </c>
      <c r="BM188" s="3">
        <v>729</v>
      </c>
      <c r="BN188" s="3">
        <v>344</v>
      </c>
      <c r="BO188" s="3">
        <v>133</v>
      </c>
      <c r="BP188" s="3">
        <v>234</v>
      </c>
      <c r="BQ188" s="3">
        <v>537</v>
      </c>
      <c r="BR188" s="3">
        <v>324</v>
      </c>
      <c r="BS188" s="3">
        <v>490</v>
      </c>
      <c r="BT188" s="3">
        <v>944</v>
      </c>
      <c r="BU188" s="3">
        <v>476</v>
      </c>
      <c r="BV188" s="3">
        <v>521</v>
      </c>
      <c r="BW188" s="3">
        <v>349</v>
      </c>
      <c r="BX188" s="3">
        <v>761</v>
      </c>
      <c r="BY188" s="3">
        <v>225</v>
      </c>
      <c r="BZ188" s="3">
        <v>206</v>
      </c>
      <c r="CA188" s="3">
        <v>189</v>
      </c>
      <c r="CB188" s="3">
        <v>238</v>
      </c>
      <c r="CC188" s="3">
        <v>220</v>
      </c>
      <c r="CD188" s="3">
        <v>419</v>
      </c>
      <c r="CE188" s="3">
        <v>174</v>
      </c>
      <c r="CF188" s="3">
        <v>288</v>
      </c>
      <c r="CG188" s="3">
        <v>110</v>
      </c>
    </row>
    <row r="189" spans="1:85" x14ac:dyDescent="0.2">
      <c r="A189" s="5"/>
      <c r="B189" s="9">
        <v>609618</v>
      </c>
      <c r="C189" s="9">
        <v>299</v>
      </c>
      <c r="D189" s="9">
        <v>234616</v>
      </c>
      <c r="E189" s="1" t="str">
        <f>HYPERLINK("http://www.genome.ad.jp/dbget-bin/www_bget?compound+C00197","C00197")</f>
        <v>C00197</v>
      </c>
      <c r="F189" s="1" t="str">
        <f>HYPERLINK("http://pubchem.ncbi.nlm.nih.gov/summary/summary.cgi?cid=724","724")</f>
        <v>724</v>
      </c>
      <c r="G189" s="5" t="s">
        <v>163</v>
      </c>
      <c r="H189" s="3">
        <v>1429</v>
      </c>
      <c r="I189" s="3">
        <v>1255</v>
      </c>
      <c r="J189" s="3">
        <v>906</v>
      </c>
      <c r="K189" s="3">
        <v>577</v>
      </c>
      <c r="L189" s="3">
        <v>214</v>
      </c>
      <c r="M189" s="3">
        <v>2506</v>
      </c>
      <c r="N189" s="3">
        <v>352</v>
      </c>
      <c r="O189" s="3">
        <v>228</v>
      </c>
      <c r="P189" s="3">
        <v>387</v>
      </c>
      <c r="Q189" s="3">
        <v>321</v>
      </c>
      <c r="R189" s="3">
        <v>1461</v>
      </c>
      <c r="S189" s="3">
        <v>166</v>
      </c>
      <c r="T189" s="3">
        <v>1229</v>
      </c>
      <c r="U189" s="3">
        <v>2239</v>
      </c>
      <c r="V189" s="3">
        <v>199</v>
      </c>
      <c r="W189" s="3">
        <v>1382</v>
      </c>
      <c r="X189" s="3">
        <v>870</v>
      </c>
      <c r="Y189" s="3">
        <v>662</v>
      </c>
      <c r="Z189" s="3">
        <v>2551</v>
      </c>
      <c r="AA189" s="3">
        <v>387</v>
      </c>
      <c r="AB189" s="3">
        <v>221</v>
      </c>
      <c r="AC189" s="3">
        <v>1382</v>
      </c>
      <c r="AD189" s="3">
        <v>811</v>
      </c>
      <c r="AE189" s="3">
        <v>4525</v>
      </c>
      <c r="AF189" s="3">
        <v>685</v>
      </c>
      <c r="AG189" s="3">
        <v>148</v>
      </c>
      <c r="AH189" s="3">
        <v>1903</v>
      </c>
      <c r="AI189" s="3">
        <v>231</v>
      </c>
      <c r="AJ189" s="3">
        <v>1225</v>
      </c>
      <c r="AK189" s="3">
        <v>233</v>
      </c>
      <c r="AL189" s="3">
        <v>1155</v>
      </c>
      <c r="AM189" s="3">
        <v>913</v>
      </c>
      <c r="AN189" s="3">
        <v>448</v>
      </c>
      <c r="AO189" s="3">
        <v>574</v>
      </c>
      <c r="AP189" s="3">
        <v>346</v>
      </c>
      <c r="AQ189" s="3">
        <v>1350</v>
      </c>
      <c r="AR189" s="3">
        <v>618</v>
      </c>
      <c r="AS189" s="3">
        <v>1416</v>
      </c>
      <c r="AT189" s="3">
        <v>866</v>
      </c>
      <c r="AU189" s="3">
        <v>217</v>
      </c>
      <c r="AV189" s="3">
        <v>327</v>
      </c>
      <c r="AW189" s="3">
        <v>279</v>
      </c>
      <c r="AX189" s="3">
        <v>108</v>
      </c>
      <c r="AY189" s="3">
        <v>256</v>
      </c>
      <c r="AZ189" s="3">
        <v>1725</v>
      </c>
      <c r="BA189" s="3">
        <v>161</v>
      </c>
      <c r="BB189" s="3">
        <v>163</v>
      </c>
      <c r="BC189" s="3">
        <v>912</v>
      </c>
      <c r="BD189" s="3">
        <v>518</v>
      </c>
      <c r="BE189" s="3">
        <v>328</v>
      </c>
      <c r="BF189" s="3">
        <v>264</v>
      </c>
      <c r="BG189" s="3">
        <v>1075</v>
      </c>
      <c r="BH189" s="3">
        <v>340</v>
      </c>
      <c r="BI189" s="3">
        <v>389</v>
      </c>
      <c r="BJ189" s="3">
        <v>209</v>
      </c>
      <c r="BK189" s="3">
        <v>131</v>
      </c>
      <c r="BL189" s="3">
        <v>315</v>
      </c>
      <c r="BM189" s="3">
        <v>262</v>
      </c>
      <c r="BN189" s="3">
        <v>198</v>
      </c>
      <c r="BO189" s="3">
        <v>530</v>
      </c>
      <c r="BP189" s="3">
        <v>932</v>
      </c>
      <c r="BQ189" s="3">
        <v>114</v>
      </c>
      <c r="BR189" s="3">
        <v>617</v>
      </c>
      <c r="BS189" s="3">
        <v>280</v>
      </c>
      <c r="BT189" s="3">
        <v>421</v>
      </c>
      <c r="BU189" s="3">
        <v>285</v>
      </c>
      <c r="BV189" s="3">
        <v>487</v>
      </c>
      <c r="BW189" s="3">
        <v>519</v>
      </c>
      <c r="BX189" s="3">
        <v>377</v>
      </c>
      <c r="BY189" s="3">
        <v>321</v>
      </c>
      <c r="BZ189" s="3">
        <v>284</v>
      </c>
      <c r="CA189" s="3">
        <v>672</v>
      </c>
      <c r="CB189" s="3">
        <v>391</v>
      </c>
      <c r="CC189" s="3">
        <v>477</v>
      </c>
      <c r="CD189" s="3">
        <v>717</v>
      </c>
      <c r="CE189" s="3">
        <v>251</v>
      </c>
      <c r="CF189" s="3">
        <v>464</v>
      </c>
      <c r="CG189" s="3">
        <v>1205</v>
      </c>
    </row>
    <row r="190" spans="1:85" x14ac:dyDescent="0.2">
      <c r="A190" s="5"/>
      <c r="B190" s="9">
        <v>516416</v>
      </c>
      <c r="C190" s="9">
        <v>193</v>
      </c>
      <c r="D190" s="9">
        <v>213134</v>
      </c>
      <c r="E190" s="1" t="str">
        <f>HYPERLINK("http://www.genome.ad.jp/dbget-bin/www_bget?compound+C05607","C05607")</f>
        <v>C05607</v>
      </c>
      <c r="F190" s="1" t="str">
        <f>HYPERLINK("http://pubchem.ncbi.nlm.nih.gov/summary/summary.cgi?cid=3848","3848")</f>
        <v>3848</v>
      </c>
      <c r="G190" s="5" t="s">
        <v>164</v>
      </c>
      <c r="H190" s="3">
        <v>268</v>
      </c>
      <c r="I190" s="3">
        <v>199</v>
      </c>
      <c r="J190" s="3">
        <v>196</v>
      </c>
      <c r="K190" s="3">
        <v>146</v>
      </c>
      <c r="L190" s="3">
        <v>368</v>
      </c>
      <c r="M190" s="3">
        <v>162</v>
      </c>
      <c r="N190" s="3">
        <v>143</v>
      </c>
      <c r="O190" s="3">
        <v>144</v>
      </c>
      <c r="P190" s="3">
        <v>157</v>
      </c>
      <c r="Q190" s="3">
        <v>165</v>
      </c>
      <c r="R190" s="3">
        <v>128</v>
      </c>
      <c r="S190" s="3">
        <v>234</v>
      </c>
      <c r="T190" s="3">
        <v>194</v>
      </c>
      <c r="U190" s="3">
        <v>159</v>
      </c>
      <c r="V190" s="3">
        <v>149</v>
      </c>
      <c r="W190" s="3">
        <v>122</v>
      </c>
      <c r="X190" s="3">
        <v>146</v>
      </c>
      <c r="Y190" s="3">
        <v>126</v>
      </c>
      <c r="Z190" s="3">
        <v>220</v>
      </c>
      <c r="AA190" s="3">
        <v>167</v>
      </c>
      <c r="AB190" s="3">
        <v>184</v>
      </c>
      <c r="AC190" s="3">
        <v>146</v>
      </c>
      <c r="AD190" s="3">
        <v>395</v>
      </c>
      <c r="AE190" s="3">
        <v>174</v>
      </c>
      <c r="AF190" s="3">
        <v>148</v>
      </c>
      <c r="AG190" s="3">
        <v>1348</v>
      </c>
      <c r="AH190" s="3">
        <v>137</v>
      </c>
      <c r="AI190" s="3">
        <v>202</v>
      </c>
      <c r="AJ190" s="3">
        <v>116</v>
      </c>
      <c r="AK190" s="3">
        <v>200</v>
      </c>
      <c r="AL190" s="3">
        <v>114</v>
      </c>
      <c r="AM190" s="3">
        <v>115</v>
      </c>
      <c r="AN190" s="3">
        <v>123</v>
      </c>
      <c r="AO190" s="3">
        <v>173</v>
      </c>
      <c r="AP190" s="3">
        <v>232</v>
      </c>
      <c r="AQ190" s="3">
        <v>129</v>
      </c>
      <c r="AR190" s="3">
        <v>129</v>
      </c>
      <c r="AS190" s="3">
        <v>121</v>
      </c>
      <c r="AT190" s="3">
        <v>111</v>
      </c>
      <c r="AU190" s="3">
        <v>226</v>
      </c>
      <c r="AV190" s="3">
        <v>122</v>
      </c>
      <c r="AW190" s="3">
        <v>156</v>
      </c>
      <c r="AX190" s="3">
        <v>261</v>
      </c>
      <c r="AY190" s="3">
        <v>301</v>
      </c>
      <c r="AZ190" s="3">
        <v>137</v>
      </c>
      <c r="BA190" s="3">
        <v>169</v>
      </c>
      <c r="BB190" s="3">
        <v>190</v>
      </c>
      <c r="BC190" s="3">
        <v>262</v>
      </c>
      <c r="BD190" s="3">
        <v>171</v>
      </c>
      <c r="BE190" s="3">
        <v>177</v>
      </c>
      <c r="BF190" s="3">
        <v>158</v>
      </c>
      <c r="BG190" s="3">
        <v>161</v>
      </c>
      <c r="BH190" s="3">
        <v>134</v>
      </c>
      <c r="BI190" s="3">
        <v>155</v>
      </c>
      <c r="BJ190" s="3">
        <v>151</v>
      </c>
      <c r="BK190" s="3">
        <v>137</v>
      </c>
      <c r="BL190" s="3">
        <v>132</v>
      </c>
      <c r="BM190" s="3">
        <v>464</v>
      </c>
      <c r="BN190" s="3">
        <v>173</v>
      </c>
      <c r="BO190" s="3">
        <v>128</v>
      </c>
      <c r="BP190" s="3">
        <v>141</v>
      </c>
      <c r="BQ190" s="3">
        <v>3854</v>
      </c>
      <c r="BR190" s="3">
        <v>1251</v>
      </c>
      <c r="BS190" s="3">
        <v>799</v>
      </c>
      <c r="BT190" s="3">
        <v>401</v>
      </c>
      <c r="BU190" s="3">
        <v>222</v>
      </c>
      <c r="BV190" s="3">
        <v>175</v>
      </c>
      <c r="BW190" s="3">
        <v>216</v>
      </c>
      <c r="BX190" s="3">
        <v>196</v>
      </c>
      <c r="BY190" s="3">
        <v>297</v>
      </c>
      <c r="BZ190" s="3">
        <v>417</v>
      </c>
      <c r="CA190" s="3">
        <v>155</v>
      </c>
      <c r="CB190" s="3">
        <v>163</v>
      </c>
      <c r="CC190" s="3">
        <v>127</v>
      </c>
      <c r="CD190" s="3">
        <v>186</v>
      </c>
      <c r="CE190" s="3">
        <v>392</v>
      </c>
      <c r="CF190" s="3">
        <v>447</v>
      </c>
      <c r="CG190" s="3">
        <v>180</v>
      </c>
    </row>
    <row r="191" spans="1:85" x14ac:dyDescent="0.2">
      <c r="A191" s="5"/>
      <c r="B191" s="9">
        <v>278651</v>
      </c>
      <c r="C191" s="9">
        <v>191</v>
      </c>
      <c r="D191" s="9">
        <v>267654</v>
      </c>
      <c r="E191" s="1" t="str">
        <f>HYPERLINK("http://www.genome.ad.jp/dbget-bin/www_bget?compound+C01089","C01089")</f>
        <v>C01089</v>
      </c>
      <c r="F191" s="1" t="str">
        <f>HYPERLINK("http://pubchem.ncbi.nlm.nih.gov/summary/summary.cgi?cid=92135","92135")</f>
        <v>92135</v>
      </c>
      <c r="G191" s="5" t="s">
        <v>215</v>
      </c>
      <c r="H191" s="3">
        <v>21850</v>
      </c>
      <c r="I191" s="3">
        <v>9662</v>
      </c>
      <c r="J191" s="3">
        <v>10371</v>
      </c>
      <c r="K191" s="3">
        <v>1414</v>
      </c>
      <c r="L191" s="3">
        <v>3873</v>
      </c>
      <c r="M191" s="3">
        <v>6362</v>
      </c>
      <c r="N191" s="3">
        <v>1495</v>
      </c>
      <c r="O191" s="3">
        <v>426</v>
      </c>
      <c r="P191" s="3">
        <v>1050</v>
      </c>
      <c r="Q191" s="3">
        <v>6452</v>
      </c>
      <c r="R191" s="3">
        <v>3141</v>
      </c>
      <c r="S191" s="3">
        <v>1246</v>
      </c>
      <c r="T191" s="3">
        <v>14765</v>
      </c>
      <c r="U191" s="3">
        <v>15474</v>
      </c>
      <c r="V191" s="3">
        <v>739</v>
      </c>
      <c r="W191" s="3">
        <v>12456</v>
      </c>
      <c r="X191" s="3">
        <v>19279</v>
      </c>
      <c r="Y191" s="3">
        <v>6671</v>
      </c>
      <c r="Z191" s="3">
        <v>23837</v>
      </c>
      <c r="AA191" s="3">
        <v>12673</v>
      </c>
      <c r="AB191" s="3">
        <v>3891</v>
      </c>
      <c r="AC191" s="3">
        <v>34912</v>
      </c>
      <c r="AD191" s="3">
        <v>6763</v>
      </c>
      <c r="AE191" s="3">
        <v>2828</v>
      </c>
      <c r="AF191" s="3">
        <v>6679</v>
      </c>
      <c r="AG191" s="3">
        <v>17055</v>
      </c>
      <c r="AH191" s="3">
        <v>6192</v>
      </c>
      <c r="AI191" s="3">
        <v>8770</v>
      </c>
      <c r="AJ191" s="3">
        <v>4092</v>
      </c>
      <c r="AK191" s="3">
        <v>17781</v>
      </c>
      <c r="AL191" s="3">
        <v>1772</v>
      </c>
      <c r="AM191" s="3">
        <v>6616</v>
      </c>
      <c r="AN191" s="3">
        <v>8398</v>
      </c>
      <c r="AO191" s="3">
        <v>3853</v>
      </c>
      <c r="AP191" s="3">
        <v>4242</v>
      </c>
      <c r="AQ191" s="3">
        <v>21375</v>
      </c>
      <c r="AR191" s="3">
        <v>15412</v>
      </c>
      <c r="AS191" s="3">
        <v>4129</v>
      </c>
      <c r="AT191" s="3">
        <v>953</v>
      </c>
      <c r="AU191" s="3">
        <v>20609</v>
      </c>
      <c r="AV191" s="3">
        <v>5090</v>
      </c>
      <c r="AW191" s="3">
        <v>7949</v>
      </c>
      <c r="AX191" s="3">
        <v>1893</v>
      </c>
      <c r="AY191" s="3">
        <v>328</v>
      </c>
      <c r="AZ191" s="3">
        <v>1193</v>
      </c>
      <c r="BA191" s="3">
        <v>3189</v>
      </c>
      <c r="BB191" s="3">
        <v>1793</v>
      </c>
      <c r="BC191" s="3">
        <v>2921</v>
      </c>
      <c r="BD191" s="3">
        <v>7477</v>
      </c>
      <c r="BE191" s="3">
        <v>5668</v>
      </c>
      <c r="BF191" s="3">
        <v>486</v>
      </c>
      <c r="BG191" s="3">
        <v>24573</v>
      </c>
      <c r="BH191" s="3">
        <v>10477</v>
      </c>
      <c r="BI191" s="3">
        <v>902</v>
      </c>
      <c r="BJ191" s="3">
        <v>15415</v>
      </c>
      <c r="BK191" s="3">
        <v>19943</v>
      </c>
      <c r="BL191" s="3">
        <v>3034</v>
      </c>
      <c r="BM191" s="3">
        <v>12564</v>
      </c>
      <c r="BN191" s="3">
        <v>18681</v>
      </c>
      <c r="BO191" s="3">
        <v>4360</v>
      </c>
      <c r="BP191" s="3">
        <v>65886</v>
      </c>
      <c r="BQ191" s="3">
        <v>3334</v>
      </c>
      <c r="BR191" s="3">
        <v>11601</v>
      </c>
      <c r="BS191" s="3">
        <v>18621</v>
      </c>
      <c r="BT191" s="3">
        <v>32630</v>
      </c>
      <c r="BU191" s="3">
        <v>10025</v>
      </c>
      <c r="BV191" s="3">
        <v>14106</v>
      </c>
      <c r="BW191" s="3">
        <v>4321</v>
      </c>
      <c r="BX191" s="3">
        <v>12713</v>
      </c>
      <c r="BY191" s="3">
        <v>1374</v>
      </c>
      <c r="BZ191" s="3">
        <v>2687</v>
      </c>
      <c r="CA191" s="3">
        <v>5814</v>
      </c>
      <c r="CB191" s="3">
        <v>5536</v>
      </c>
      <c r="CC191" s="3">
        <v>2534</v>
      </c>
      <c r="CD191" s="3">
        <v>20463</v>
      </c>
      <c r="CE191" s="3">
        <v>23898</v>
      </c>
      <c r="CF191" s="3">
        <v>4049</v>
      </c>
      <c r="CG191" s="3">
        <v>1126</v>
      </c>
    </row>
    <row r="192" spans="1:85" x14ac:dyDescent="0.2">
      <c r="A192" s="5"/>
      <c r="B192" s="9">
        <v>452732</v>
      </c>
      <c r="C192" s="9">
        <v>174</v>
      </c>
      <c r="D192" s="9">
        <v>267806</v>
      </c>
      <c r="E192" s="1" t="str">
        <f>HYPERLINK("http://www.genome.ad.jp/dbget-bin/www_bget?compound+C05145","C05145")</f>
        <v>C05145</v>
      </c>
      <c r="F192" s="1" t="str">
        <f>HYPERLINK("http://pubchem.ncbi.nlm.nih.gov/summary/summary.cgi?cid=64956","64956")</f>
        <v>64956</v>
      </c>
      <c r="G192" s="5" t="s">
        <v>165</v>
      </c>
      <c r="H192" s="3">
        <v>1710</v>
      </c>
      <c r="I192" s="3">
        <v>1223</v>
      </c>
      <c r="J192" s="3">
        <v>2400</v>
      </c>
      <c r="K192" s="3">
        <v>1576</v>
      </c>
      <c r="L192" s="3">
        <v>2011</v>
      </c>
      <c r="M192" s="3">
        <v>2210</v>
      </c>
      <c r="N192" s="3">
        <v>869</v>
      </c>
      <c r="O192" s="3">
        <v>950</v>
      </c>
      <c r="P192" s="3">
        <v>973</v>
      </c>
      <c r="Q192" s="3">
        <v>2476</v>
      </c>
      <c r="R192" s="3">
        <v>1371</v>
      </c>
      <c r="S192" s="3">
        <v>2479</v>
      </c>
      <c r="T192" s="3">
        <v>1134</v>
      </c>
      <c r="U192" s="3">
        <v>993</v>
      </c>
      <c r="V192" s="3">
        <v>815</v>
      </c>
      <c r="W192" s="3">
        <v>1662</v>
      </c>
      <c r="X192" s="3">
        <v>1234</v>
      </c>
      <c r="Y192" s="3">
        <v>1763</v>
      </c>
      <c r="Z192" s="3">
        <v>3740</v>
      </c>
      <c r="AA192" s="3">
        <v>1600</v>
      </c>
      <c r="AB192" s="3">
        <v>854</v>
      </c>
      <c r="AC192" s="3">
        <v>1314</v>
      </c>
      <c r="AD192" s="3">
        <v>1834</v>
      </c>
      <c r="AE192" s="3">
        <v>840</v>
      </c>
      <c r="AF192" s="3">
        <v>1310</v>
      </c>
      <c r="AG192" s="3">
        <v>2414</v>
      </c>
      <c r="AH192" s="3">
        <v>2762</v>
      </c>
      <c r="AI192" s="3">
        <v>2220</v>
      </c>
      <c r="AJ192" s="3">
        <v>1563</v>
      </c>
      <c r="AK192" s="3">
        <v>13192</v>
      </c>
      <c r="AL192" s="3">
        <v>1120</v>
      </c>
      <c r="AM192" s="3">
        <v>504</v>
      </c>
      <c r="AN192" s="3">
        <v>1013</v>
      </c>
      <c r="AO192" s="3">
        <v>2110</v>
      </c>
      <c r="AP192" s="3">
        <v>1510</v>
      </c>
      <c r="AQ192" s="3">
        <v>1487</v>
      </c>
      <c r="AR192" s="3">
        <v>1227</v>
      </c>
      <c r="AS192" s="3">
        <v>943</v>
      </c>
      <c r="AT192" s="3">
        <v>1433</v>
      </c>
      <c r="AU192" s="3">
        <v>1120</v>
      </c>
      <c r="AV192" s="3">
        <v>883</v>
      </c>
      <c r="AW192" s="3">
        <v>2823</v>
      </c>
      <c r="AX192" s="3">
        <v>1132</v>
      </c>
      <c r="AY192" s="3">
        <v>1064</v>
      </c>
      <c r="AZ192" s="3">
        <v>1031</v>
      </c>
      <c r="BA192" s="3">
        <v>913</v>
      </c>
      <c r="BB192" s="3">
        <v>3505</v>
      </c>
      <c r="BC192" s="3">
        <v>1136</v>
      </c>
      <c r="BD192" s="3">
        <v>1538</v>
      </c>
      <c r="BE192" s="3">
        <v>4773</v>
      </c>
      <c r="BF192" s="3">
        <v>652</v>
      </c>
      <c r="BG192" s="3">
        <v>1812</v>
      </c>
      <c r="BH192" s="3">
        <v>1294</v>
      </c>
      <c r="BI192" s="3">
        <v>650</v>
      </c>
      <c r="BJ192" s="3">
        <v>1703</v>
      </c>
      <c r="BK192" s="3">
        <v>996</v>
      </c>
      <c r="BL192" s="3">
        <v>724</v>
      </c>
      <c r="BM192" s="3">
        <v>1846</v>
      </c>
      <c r="BN192" s="3">
        <v>2520</v>
      </c>
      <c r="BO192" s="3">
        <v>1110</v>
      </c>
      <c r="BP192" s="3">
        <v>2055</v>
      </c>
      <c r="BQ192" s="3">
        <v>1617</v>
      </c>
      <c r="BR192" s="3">
        <v>928</v>
      </c>
      <c r="BS192" s="3">
        <v>3969</v>
      </c>
      <c r="BT192" s="3">
        <v>4647</v>
      </c>
      <c r="BU192" s="3">
        <v>1773</v>
      </c>
      <c r="BV192" s="3">
        <v>1402</v>
      </c>
      <c r="BW192" s="3">
        <v>2241</v>
      </c>
      <c r="BX192" s="3">
        <v>4512</v>
      </c>
      <c r="BY192" s="3">
        <v>921</v>
      </c>
      <c r="BZ192" s="3">
        <v>1580</v>
      </c>
      <c r="CA192" s="3">
        <v>713</v>
      </c>
      <c r="CB192" s="3">
        <v>1646</v>
      </c>
      <c r="CC192" s="3">
        <v>1294</v>
      </c>
      <c r="CD192" s="3">
        <v>2057</v>
      </c>
      <c r="CE192" s="3">
        <v>1923</v>
      </c>
      <c r="CF192" s="3">
        <v>842</v>
      </c>
      <c r="CG192" s="3">
        <v>1774</v>
      </c>
    </row>
    <row r="193" spans="1:85" x14ac:dyDescent="0.2">
      <c r="A193" s="5"/>
      <c r="B193" s="9">
        <v>319992</v>
      </c>
      <c r="C193" s="9">
        <v>193</v>
      </c>
      <c r="D193" s="9">
        <v>212666</v>
      </c>
      <c r="E193" s="1" t="str">
        <f>HYPERLINK("http://www.genome.ad.jp/dbget-bin/www_bget?compound+  ","  ")</f>
        <v xml:space="preserve">  </v>
      </c>
      <c r="F193" s="1" t="str">
        <f>HYPERLINK("http://pubchem.ncbi.nlm.nih.gov/summary/summary.cgi?cid=447661","447661")</f>
        <v>447661</v>
      </c>
      <c r="G193" s="5" t="s">
        <v>169</v>
      </c>
      <c r="H193" s="3">
        <v>507</v>
      </c>
      <c r="I193" s="3">
        <v>821</v>
      </c>
      <c r="J193" s="3">
        <v>678</v>
      </c>
      <c r="K193" s="3">
        <v>844</v>
      </c>
      <c r="L193" s="3">
        <v>579</v>
      </c>
      <c r="M193" s="3">
        <v>635</v>
      </c>
      <c r="N193" s="3">
        <v>424</v>
      </c>
      <c r="O193" s="3">
        <v>246</v>
      </c>
      <c r="P193" s="3">
        <v>173</v>
      </c>
      <c r="Q193" s="3">
        <v>604</v>
      </c>
      <c r="R193" s="3">
        <v>233</v>
      </c>
      <c r="S193" s="3">
        <v>679</v>
      </c>
      <c r="T193" s="3">
        <v>198</v>
      </c>
      <c r="U193" s="3">
        <v>602</v>
      </c>
      <c r="V193" s="3">
        <v>441</v>
      </c>
      <c r="W193" s="3">
        <v>566</v>
      </c>
      <c r="X193" s="3">
        <v>194</v>
      </c>
      <c r="Y193" s="3">
        <v>609</v>
      </c>
      <c r="Z193" s="3">
        <v>463</v>
      </c>
      <c r="AA193" s="3">
        <v>296</v>
      </c>
      <c r="AB193" s="3">
        <v>379</v>
      </c>
      <c r="AC193" s="3">
        <v>198</v>
      </c>
      <c r="AD193" s="3">
        <v>277</v>
      </c>
      <c r="AE193" s="3">
        <v>369</v>
      </c>
      <c r="AF193" s="3">
        <v>157</v>
      </c>
      <c r="AG193" s="3">
        <v>208</v>
      </c>
      <c r="AH193" s="3">
        <v>490</v>
      </c>
      <c r="AI193" s="3">
        <v>662</v>
      </c>
      <c r="AJ193" s="3">
        <v>172</v>
      </c>
      <c r="AK193" s="3">
        <v>748</v>
      </c>
      <c r="AL193" s="3">
        <v>192</v>
      </c>
      <c r="AM193" s="3">
        <v>154</v>
      </c>
      <c r="AN193" s="3">
        <v>197</v>
      </c>
      <c r="AO193" s="3">
        <v>156</v>
      </c>
      <c r="AP193" s="3">
        <v>701</v>
      </c>
      <c r="AQ193" s="3">
        <v>662</v>
      </c>
      <c r="AR193" s="3">
        <v>150</v>
      </c>
      <c r="AS193" s="3">
        <v>558</v>
      </c>
      <c r="AT193" s="3">
        <v>239</v>
      </c>
      <c r="AU193" s="3">
        <v>807</v>
      </c>
      <c r="AV193" s="3">
        <v>209</v>
      </c>
      <c r="AW193" s="3">
        <v>503</v>
      </c>
      <c r="AX193" s="3">
        <v>198</v>
      </c>
      <c r="AY193" s="3">
        <v>203</v>
      </c>
      <c r="AZ193" s="3">
        <v>575</v>
      </c>
      <c r="BA193" s="3">
        <v>188</v>
      </c>
      <c r="BB193" s="3">
        <v>223</v>
      </c>
      <c r="BC193" s="3">
        <v>367</v>
      </c>
      <c r="BD193" s="3">
        <v>191</v>
      </c>
      <c r="BE193" s="3">
        <v>633</v>
      </c>
      <c r="BF193" s="3">
        <v>145</v>
      </c>
      <c r="BG193" s="3">
        <v>680</v>
      </c>
      <c r="BH193" s="3">
        <v>155</v>
      </c>
      <c r="BI193" s="3">
        <v>543</v>
      </c>
      <c r="BJ193" s="3">
        <v>952</v>
      </c>
      <c r="BK193" s="3">
        <v>184</v>
      </c>
      <c r="BL193" s="3">
        <v>213</v>
      </c>
      <c r="BM193" s="3">
        <v>252</v>
      </c>
      <c r="BN193" s="3">
        <v>403</v>
      </c>
      <c r="BO193" s="3">
        <v>166</v>
      </c>
      <c r="BP193" s="3">
        <v>651</v>
      </c>
      <c r="BQ193" s="3">
        <v>195</v>
      </c>
      <c r="BR193" s="3">
        <v>243</v>
      </c>
      <c r="BS193" s="3">
        <v>564</v>
      </c>
      <c r="BT193" s="3">
        <v>415</v>
      </c>
      <c r="BU193" s="3">
        <v>381</v>
      </c>
      <c r="BV193" s="3">
        <v>456</v>
      </c>
      <c r="BW193" s="3">
        <v>249</v>
      </c>
      <c r="BX193" s="3">
        <v>148</v>
      </c>
      <c r="BY193" s="3">
        <v>224</v>
      </c>
      <c r="BZ193" s="3">
        <v>171</v>
      </c>
      <c r="CA193" s="3">
        <v>167</v>
      </c>
      <c r="CB193" s="3">
        <v>221</v>
      </c>
      <c r="CC193" s="3">
        <v>188</v>
      </c>
      <c r="CD193" s="3">
        <v>345</v>
      </c>
      <c r="CE193" s="3">
        <v>350</v>
      </c>
      <c r="CF193" s="3">
        <v>630</v>
      </c>
      <c r="CG193" s="3">
        <v>616</v>
      </c>
    </row>
    <row r="194" spans="1:85" x14ac:dyDescent="0.2">
      <c r="A194" s="5"/>
      <c r="B194" s="9">
        <v>889972</v>
      </c>
      <c r="C194" s="9">
        <v>218</v>
      </c>
      <c r="D194" s="9">
        <v>233239</v>
      </c>
      <c r="E194" s="1" t="str">
        <f>HYPERLINK("http://www.genome.ad.jp/dbget-bin/www_bget?compound+  ","  ")</f>
        <v xml:space="preserve">  </v>
      </c>
      <c r="F194" s="1" t="str">
        <f>HYPERLINK("http://pubchem.ncbi.nlm.nih.gov/summary/summary.cgi?cid=123409","123409")</f>
        <v>123409</v>
      </c>
      <c r="G194" s="5" t="s">
        <v>170</v>
      </c>
      <c r="H194" s="3">
        <v>513</v>
      </c>
      <c r="I194" s="3">
        <v>409</v>
      </c>
      <c r="J194" s="3">
        <v>350</v>
      </c>
      <c r="K194" s="3">
        <v>472</v>
      </c>
      <c r="L194" s="3">
        <v>379</v>
      </c>
      <c r="M194" s="3">
        <v>958</v>
      </c>
      <c r="N194" s="3">
        <v>651</v>
      </c>
      <c r="O194" s="3">
        <v>466</v>
      </c>
      <c r="P194" s="3">
        <v>216</v>
      </c>
      <c r="Q194" s="3">
        <v>180</v>
      </c>
      <c r="R194" s="3">
        <v>360</v>
      </c>
      <c r="S194" s="3">
        <v>190</v>
      </c>
      <c r="T194" s="3">
        <v>335</v>
      </c>
      <c r="U194" s="3">
        <v>691</v>
      </c>
      <c r="V194" s="3">
        <v>1728</v>
      </c>
      <c r="W194" s="3">
        <v>171</v>
      </c>
      <c r="X194" s="3">
        <v>197</v>
      </c>
      <c r="Y194" s="3">
        <v>459</v>
      </c>
      <c r="Z194" s="3">
        <v>1179</v>
      </c>
      <c r="AA194" s="3">
        <v>224</v>
      </c>
      <c r="AB194" s="3">
        <v>222</v>
      </c>
      <c r="AC194" s="3">
        <v>172</v>
      </c>
      <c r="AD194" s="3">
        <v>232</v>
      </c>
      <c r="AE194" s="3">
        <v>506</v>
      </c>
      <c r="AF194" s="3">
        <v>561</v>
      </c>
      <c r="AG194" s="3">
        <v>348</v>
      </c>
      <c r="AH194" s="3">
        <v>723</v>
      </c>
      <c r="AI194" s="3">
        <v>128</v>
      </c>
      <c r="AJ194" s="3">
        <v>321</v>
      </c>
      <c r="AK194" s="3">
        <v>155</v>
      </c>
      <c r="AL194" s="3">
        <v>186</v>
      </c>
      <c r="AM194" s="3">
        <v>202</v>
      </c>
      <c r="AN194" s="3">
        <v>497</v>
      </c>
      <c r="AO194" s="3">
        <v>553</v>
      </c>
      <c r="AP194" s="3">
        <v>113</v>
      </c>
      <c r="AQ194" s="3">
        <v>360</v>
      </c>
      <c r="AR194" s="3">
        <v>282</v>
      </c>
      <c r="AS194" s="3">
        <v>298</v>
      </c>
      <c r="AT194" s="3">
        <v>408</v>
      </c>
      <c r="AU194" s="3">
        <v>133</v>
      </c>
      <c r="AV194" s="3">
        <v>163</v>
      </c>
      <c r="AW194" s="3">
        <v>592</v>
      </c>
      <c r="AX194" s="3">
        <v>417</v>
      </c>
      <c r="AY194" s="3">
        <v>188</v>
      </c>
      <c r="AZ194" s="3">
        <v>1215</v>
      </c>
      <c r="BA194" s="3">
        <v>733</v>
      </c>
      <c r="BB194" s="3">
        <v>803</v>
      </c>
      <c r="BC194" s="3">
        <v>340</v>
      </c>
      <c r="BD194" s="3">
        <v>154</v>
      </c>
      <c r="BE194" s="3">
        <v>738</v>
      </c>
      <c r="BF194" s="3">
        <v>505</v>
      </c>
      <c r="BG194" s="3">
        <v>138</v>
      </c>
      <c r="BH194" s="3">
        <v>144</v>
      </c>
      <c r="BI194" s="3">
        <v>954</v>
      </c>
      <c r="BJ194" s="3">
        <v>195</v>
      </c>
      <c r="BK194" s="3">
        <v>259</v>
      </c>
      <c r="BL194" s="3">
        <v>179</v>
      </c>
      <c r="BM194" s="3">
        <v>237</v>
      </c>
      <c r="BN194" s="3">
        <v>226</v>
      </c>
      <c r="BO194" s="3">
        <v>157</v>
      </c>
      <c r="BP194" s="3">
        <v>247</v>
      </c>
      <c r="BQ194" s="3">
        <v>353</v>
      </c>
      <c r="BR194" s="3">
        <v>239</v>
      </c>
      <c r="BS194" s="3">
        <v>140</v>
      </c>
      <c r="BT194" s="3">
        <v>383</v>
      </c>
      <c r="BU194" s="3">
        <v>683</v>
      </c>
      <c r="BV194" s="3">
        <v>347</v>
      </c>
      <c r="BW194" s="3">
        <v>262</v>
      </c>
      <c r="BX194" s="3">
        <v>124</v>
      </c>
      <c r="BY194" s="3">
        <v>317</v>
      </c>
      <c r="BZ194" s="3">
        <v>230</v>
      </c>
      <c r="CA194" s="3">
        <v>176</v>
      </c>
      <c r="CB194" s="3">
        <v>311</v>
      </c>
      <c r="CC194" s="3">
        <v>420</v>
      </c>
      <c r="CD194" s="3">
        <v>278</v>
      </c>
      <c r="CE194" s="3">
        <v>239</v>
      </c>
      <c r="CF194" s="3">
        <v>142</v>
      </c>
      <c r="CG194" s="3">
        <v>316</v>
      </c>
    </row>
    <row r="195" spans="1:85" x14ac:dyDescent="0.2">
      <c r="A195" s="5"/>
      <c r="B195" s="9">
        <v>942197</v>
      </c>
      <c r="C195" s="9">
        <v>129</v>
      </c>
      <c r="D195" s="9">
        <v>203261</v>
      </c>
      <c r="E195" s="1" t="str">
        <f>HYPERLINK("http://www.genome.ad.jp/dbget-bin/www_bget?compound+C02112","C02112")</f>
        <v>C02112</v>
      </c>
      <c r="F195" s="1" t="str">
        <f>HYPERLINK("http://pubchem.ncbi.nlm.nih.gov/summary/summary.cgi?cid=5319879","5319879")</f>
        <v>5319879</v>
      </c>
      <c r="G195" s="5" t="s">
        <v>171</v>
      </c>
      <c r="H195" s="3">
        <v>200</v>
      </c>
      <c r="I195" s="3">
        <v>196</v>
      </c>
      <c r="J195" s="3">
        <v>246</v>
      </c>
      <c r="K195" s="3">
        <v>239</v>
      </c>
      <c r="L195" s="3">
        <v>291</v>
      </c>
      <c r="M195" s="3">
        <v>278</v>
      </c>
      <c r="N195" s="3">
        <v>247</v>
      </c>
      <c r="O195" s="3">
        <v>144</v>
      </c>
      <c r="P195" s="3">
        <v>247</v>
      </c>
      <c r="Q195" s="3">
        <v>332</v>
      </c>
      <c r="R195" s="3">
        <v>191</v>
      </c>
      <c r="S195" s="3">
        <v>541</v>
      </c>
      <c r="T195" s="3">
        <v>224</v>
      </c>
      <c r="U195" s="3">
        <v>255</v>
      </c>
      <c r="V195" s="3">
        <v>278</v>
      </c>
      <c r="W195" s="3">
        <v>274</v>
      </c>
      <c r="X195" s="3">
        <v>308</v>
      </c>
      <c r="Y195" s="3">
        <v>210</v>
      </c>
      <c r="Z195" s="3">
        <v>284</v>
      </c>
      <c r="AA195" s="3">
        <v>263</v>
      </c>
      <c r="AB195" s="3">
        <v>306</v>
      </c>
      <c r="AC195" s="3">
        <v>189</v>
      </c>
      <c r="AD195" s="3">
        <v>450</v>
      </c>
      <c r="AE195" s="3">
        <v>282</v>
      </c>
      <c r="AF195" s="3">
        <v>617</v>
      </c>
      <c r="AG195" s="3">
        <v>540</v>
      </c>
      <c r="AH195" s="3">
        <v>212</v>
      </c>
      <c r="AI195" s="3">
        <v>330</v>
      </c>
      <c r="AJ195" s="3">
        <v>235</v>
      </c>
      <c r="AK195" s="3">
        <v>166</v>
      </c>
      <c r="AL195" s="3">
        <v>244</v>
      </c>
      <c r="AM195" s="3">
        <v>191</v>
      </c>
      <c r="AN195" s="3">
        <v>211</v>
      </c>
      <c r="AO195" s="3">
        <v>190</v>
      </c>
      <c r="AP195" s="3">
        <v>370</v>
      </c>
      <c r="AQ195" s="3">
        <v>177</v>
      </c>
      <c r="AR195" s="3">
        <v>192</v>
      </c>
      <c r="AS195" s="3">
        <v>199</v>
      </c>
      <c r="AT195" s="3">
        <v>197</v>
      </c>
      <c r="AU195" s="3">
        <v>324</v>
      </c>
      <c r="AV195" s="3">
        <v>157</v>
      </c>
      <c r="AW195" s="3">
        <v>321</v>
      </c>
      <c r="AX195" s="3">
        <v>648</v>
      </c>
      <c r="AY195" s="3">
        <v>584</v>
      </c>
      <c r="AZ195" s="3">
        <v>508</v>
      </c>
      <c r="BA195" s="3">
        <v>211</v>
      </c>
      <c r="BB195" s="3">
        <v>533</v>
      </c>
      <c r="BC195" s="3">
        <v>228</v>
      </c>
      <c r="BD195" s="3">
        <v>296</v>
      </c>
      <c r="BE195" s="3">
        <v>306</v>
      </c>
      <c r="BF195" s="3">
        <v>156</v>
      </c>
      <c r="BG195" s="3">
        <v>322</v>
      </c>
      <c r="BH195" s="3">
        <v>227</v>
      </c>
      <c r="BI195" s="3">
        <v>214</v>
      </c>
      <c r="BJ195" s="3">
        <v>292</v>
      </c>
      <c r="BK195" s="3">
        <v>285</v>
      </c>
      <c r="BL195" s="3">
        <v>161</v>
      </c>
      <c r="BM195" s="3">
        <v>520</v>
      </c>
      <c r="BN195" s="3">
        <v>433</v>
      </c>
      <c r="BO195" s="3">
        <v>197</v>
      </c>
      <c r="BP195" s="3">
        <v>313</v>
      </c>
      <c r="BQ195" s="3">
        <v>564</v>
      </c>
      <c r="BR195" s="3">
        <v>465</v>
      </c>
      <c r="BS195" s="3">
        <v>325</v>
      </c>
      <c r="BT195" s="3">
        <v>669</v>
      </c>
      <c r="BU195" s="3">
        <v>304</v>
      </c>
      <c r="BV195" s="3">
        <v>612</v>
      </c>
      <c r="BW195" s="3">
        <v>370</v>
      </c>
      <c r="BX195" s="3">
        <v>411</v>
      </c>
      <c r="BY195" s="3">
        <v>248</v>
      </c>
      <c r="BZ195" s="3">
        <v>248</v>
      </c>
      <c r="CA195" s="3">
        <v>204</v>
      </c>
      <c r="CB195" s="3">
        <v>228</v>
      </c>
      <c r="CC195" s="3">
        <v>295</v>
      </c>
      <c r="CD195" s="3">
        <v>303</v>
      </c>
      <c r="CE195" s="3">
        <v>218</v>
      </c>
      <c r="CF195" s="3">
        <v>239</v>
      </c>
      <c r="CG195" s="3">
        <v>197</v>
      </c>
    </row>
    <row r="196" spans="1:85" x14ac:dyDescent="0.2">
      <c r="A196" s="5"/>
      <c r="B196" s="9">
        <v>310629</v>
      </c>
      <c r="C196" s="9">
        <v>200</v>
      </c>
      <c r="D196" s="9">
        <v>213388</v>
      </c>
      <c r="E196" s="1" t="str">
        <f>HYPERLINK("http://www.genome.ad.jp/dbget-bin/www_bget?compound+C00233","C00233")</f>
        <v>C00233</v>
      </c>
      <c r="F196" s="1" t="str">
        <f>HYPERLINK("http://pubchem.ncbi.nlm.nih.gov/summary/summary.cgi?cid=70","70")</f>
        <v>70</v>
      </c>
      <c r="G196" s="5" t="s">
        <v>216</v>
      </c>
      <c r="H196" s="3">
        <v>302</v>
      </c>
      <c r="I196" s="3">
        <v>376</v>
      </c>
      <c r="J196" s="3">
        <v>242</v>
      </c>
      <c r="K196" s="3">
        <v>334</v>
      </c>
      <c r="L196" s="3">
        <v>249</v>
      </c>
      <c r="M196" s="3">
        <v>313</v>
      </c>
      <c r="N196" s="3">
        <v>611</v>
      </c>
      <c r="O196" s="3">
        <v>682</v>
      </c>
      <c r="P196" s="3">
        <v>425</v>
      </c>
      <c r="Q196" s="3">
        <v>360</v>
      </c>
      <c r="R196" s="3">
        <v>399</v>
      </c>
      <c r="S196" s="3">
        <v>340</v>
      </c>
      <c r="T196" s="3">
        <v>436</v>
      </c>
      <c r="U196" s="3">
        <v>430</v>
      </c>
      <c r="V196" s="3">
        <v>311</v>
      </c>
      <c r="W196" s="3">
        <v>299</v>
      </c>
      <c r="X196" s="3">
        <v>466</v>
      </c>
      <c r="Y196" s="3">
        <v>374</v>
      </c>
      <c r="Z196" s="3">
        <v>309</v>
      </c>
      <c r="AA196" s="3">
        <v>476</v>
      </c>
      <c r="AB196" s="3">
        <v>273</v>
      </c>
      <c r="AC196" s="3">
        <v>395</v>
      </c>
      <c r="AD196" s="3">
        <v>589</v>
      </c>
      <c r="AE196" s="3">
        <v>422</v>
      </c>
      <c r="AF196" s="3">
        <v>425</v>
      </c>
      <c r="AG196" s="3">
        <v>718</v>
      </c>
      <c r="AH196" s="3">
        <v>262</v>
      </c>
      <c r="AI196" s="3">
        <v>313</v>
      </c>
      <c r="AJ196" s="3">
        <v>517</v>
      </c>
      <c r="AK196" s="3">
        <v>386</v>
      </c>
      <c r="AL196" s="3">
        <v>658</v>
      </c>
      <c r="AM196" s="3">
        <v>201</v>
      </c>
      <c r="AN196" s="3">
        <v>292</v>
      </c>
      <c r="AO196" s="3">
        <v>550</v>
      </c>
      <c r="AP196" s="3">
        <v>475</v>
      </c>
      <c r="AQ196" s="3">
        <v>616</v>
      </c>
      <c r="AR196" s="3">
        <v>264</v>
      </c>
      <c r="AS196" s="3">
        <v>413</v>
      </c>
      <c r="AT196" s="3">
        <v>364</v>
      </c>
      <c r="AU196" s="3">
        <v>340</v>
      </c>
      <c r="AV196" s="3">
        <v>556</v>
      </c>
      <c r="AW196" s="3">
        <v>382</v>
      </c>
      <c r="AX196" s="3">
        <v>516</v>
      </c>
      <c r="AY196" s="3">
        <v>542</v>
      </c>
      <c r="AZ196" s="3">
        <v>291</v>
      </c>
      <c r="BA196" s="3">
        <v>398</v>
      </c>
      <c r="BB196" s="3">
        <v>357</v>
      </c>
      <c r="BC196" s="3">
        <v>328</v>
      </c>
      <c r="BD196" s="3">
        <v>262</v>
      </c>
      <c r="BE196" s="3">
        <v>341</v>
      </c>
      <c r="BF196" s="3">
        <v>368</v>
      </c>
      <c r="BG196" s="3">
        <v>386</v>
      </c>
      <c r="BH196" s="3">
        <v>427</v>
      </c>
      <c r="BI196" s="3">
        <v>220</v>
      </c>
      <c r="BJ196" s="3">
        <v>251</v>
      </c>
      <c r="BK196" s="3">
        <v>305</v>
      </c>
      <c r="BL196" s="3">
        <v>292</v>
      </c>
      <c r="BM196" s="3">
        <v>575</v>
      </c>
      <c r="BN196" s="3">
        <v>495</v>
      </c>
      <c r="BO196" s="3">
        <v>436</v>
      </c>
      <c r="BP196" s="3">
        <v>360</v>
      </c>
      <c r="BQ196" s="3">
        <v>275</v>
      </c>
      <c r="BR196" s="3">
        <v>312</v>
      </c>
      <c r="BS196" s="3">
        <v>323</v>
      </c>
      <c r="BT196" s="3">
        <v>403</v>
      </c>
      <c r="BU196" s="3">
        <v>397</v>
      </c>
      <c r="BV196" s="3">
        <v>320</v>
      </c>
      <c r="BW196" s="3">
        <v>306</v>
      </c>
      <c r="BX196" s="3">
        <v>521</v>
      </c>
      <c r="BY196" s="3">
        <v>553</v>
      </c>
      <c r="BZ196" s="3">
        <v>501</v>
      </c>
      <c r="CA196" s="3">
        <v>239</v>
      </c>
      <c r="CB196" s="3">
        <v>468</v>
      </c>
      <c r="CC196" s="3">
        <v>400</v>
      </c>
      <c r="CD196" s="3">
        <v>275</v>
      </c>
      <c r="CE196" s="3">
        <v>328</v>
      </c>
      <c r="CF196" s="3">
        <v>325</v>
      </c>
      <c r="CG196" s="3">
        <v>231</v>
      </c>
    </row>
    <row r="197" spans="1:85" x14ac:dyDescent="0.2">
      <c r="A197" s="5"/>
      <c r="B197" s="9">
        <v>507692</v>
      </c>
      <c r="C197" s="9">
        <v>129</v>
      </c>
      <c r="D197" s="9">
        <v>374016</v>
      </c>
      <c r="E197" s="1" t="str">
        <f>HYPERLINK("http://www.genome.ad.jp/dbget-bin/www_bget?compound+C02630","C02630")</f>
        <v>C02630</v>
      </c>
      <c r="F197" s="1" t="str">
        <f>HYPERLINK("http://pubchem.ncbi.nlm.nih.gov/summary/summary.cgi?cid=43","43")</f>
        <v>43</v>
      </c>
      <c r="G197" s="5" t="s">
        <v>172</v>
      </c>
      <c r="H197" s="3">
        <v>620</v>
      </c>
      <c r="I197" s="3">
        <v>342</v>
      </c>
      <c r="J197" s="3">
        <v>759</v>
      </c>
      <c r="K197" s="3">
        <v>1511</v>
      </c>
      <c r="L197" s="3">
        <v>926</v>
      </c>
      <c r="M197" s="3">
        <v>1253</v>
      </c>
      <c r="N197" s="3">
        <v>306</v>
      </c>
      <c r="O197" s="3">
        <v>345</v>
      </c>
      <c r="P197" s="3">
        <v>329</v>
      </c>
      <c r="Q197" s="3">
        <v>1848</v>
      </c>
      <c r="R197" s="3">
        <v>345</v>
      </c>
      <c r="S197" s="3">
        <v>372</v>
      </c>
      <c r="T197" s="3">
        <v>508</v>
      </c>
      <c r="U197" s="3">
        <v>1083</v>
      </c>
      <c r="V197" s="3">
        <v>565</v>
      </c>
      <c r="W197" s="3">
        <v>1300</v>
      </c>
      <c r="X197" s="3">
        <v>465</v>
      </c>
      <c r="Y197" s="3">
        <v>529</v>
      </c>
      <c r="Z197" s="3">
        <v>651</v>
      </c>
      <c r="AA197" s="3">
        <v>389</v>
      </c>
      <c r="AB197" s="3">
        <v>276</v>
      </c>
      <c r="AC197" s="3">
        <v>511</v>
      </c>
      <c r="AD197" s="3">
        <v>329</v>
      </c>
      <c r="AE197" s="3">
        <v>285</v>
      </c>
      <c r="AF197" s="3">
        <v>423</v>
      </c>
      <c r="AG197" s="3">
        <v>321</v>
      </c>
      <c r="AH197" s="3">
        <v>592</v>
      </c>
      <c r="AI197" s="3">
        <v>357</v>
      </c>
      <c r="AJ197" s="3">
        <v>370</v>
      </c>
      <c r="AK197" s="3">
        <v>1383</v>
      </c>
      <c r="AL197" s="3">
        <v>651</v>
      </c>
      <c r="AM197" s="3">
        <v>285</v>
      </c>
      <c r="AN197" s="3">
        <v>513</v>
      </c>
      <c r="AO197" s="3">
        <v>527</v>
      </c>
      <c r="AP197" s="3">
        <v>1668</v>
      </c>
      <c r="AQ197" s="3">
        <v>380</v>
      </c>
      <c r="AR197" s="3">
        <v>438</v>
      </c>
      <c r="AS197" s="3">
        <v>757</v>
      </c>
      <c r="AT197" s="3">
        <v>533</v>
      </c>
      <c r="AU197" s="3">
        <v>270</v>
      </c>
      <c r="AV197" s="3">
        <v>361</v>
      </c>
      <c r="AW197" s="3">
        <v>1040</v>
      </c>
      <c r="AX197" s="3">
        <v>767</v>
      </c>
      <c r="AY197" s="3">
        <v>1496</v>
      </c>
      <c r="AZ197" s="3">
        <v>882</v>
      </c>
      <c r="BA197" s="3">
        <v>1150</v>
      </c>
      <c r="BB197" s="3">
        <v>510</v>
      </c>
      <c r="BC197" s="3">
        <v>1746</v>
      </c>
      <c r="BD197" s="3">
        <v>4958</v>
      </c>
      <c r="BE197" s="3">
        <v>1035</v>
      </c>
      <c r="BF197" s="3">
        <v>234</v>
      </c>
      <c r="BG197" s="3">
        <v>2069</v>
      </c>
      <c r="BH197" s="3">
        <v>579</v>
      </c>
      <c r="BI197" s="3">
        <v>791</v>
      </c>
      <c r="BJ197" s="3">
        <v>1144</v>
      </c>
      <c r="BK197" s="3">
        <v>292</v>
      </c>
      <c r="BL197" s="3">
        <v>244</v>
      </c>
      <c r="BM197" s="3">
        <v>1166</v>
      </c>
      <c r="BN197" s="3">
        <v>1236</v>
      </c>
      <c r="BO197" s="3">
        <v>335</v>
      </c>
      <c r="BP197" s="3">
        <v>708</v>
      </c>
      <c r="BQ197" s="3">
        <v>484</v>
      </c>
      <c r="BR197" s="3">
        <v>1422</v>
      </c>
      <c r="BS197" s="3">
        <v>1691</v>
      </c>
      <c r="BT197" s="3">
        <v>5603</v>
      </c>
      <c r="BU197" s="3">
        <v>1156</v>
      </c>
      <c r="BV197" s="3">
        <v>1195</v>
      </c>
      <c r="BW197" s="3">
        <v>1131</v>
      </c>
      <c r="BX197" s="3">
        <v>565</v>
      </c>
      <c r="BY197" s="3">
        <v>532</v>
      </c>
      <c r="BZ197" s="3">
        <v>501</v>
      </c>
      <c r="CA197" s="3">
        <v>1162</v>
      </c>
      <c r="CB197" s="3">
        <v>779</v>
      </c>
      <c r="CC197" s="3">
        <v>1485</v>
      </c>
      <c r="CD197" s="3">
        <v>1178</v>
      </c>
      <c r="CE197" s="3">
        <v>682</v>
      </c>
      <c r="CF197" s="3">
        <v>1708</v>
      </c>
      <c r="CG197" s="3">
        <v>959</v>
      </c>
    </row>
    <row r="198" spans="1:85" x14ac:dyDescent="0.2">
      <c r="A198" s="5"/>
      <c r="B198" s="9">
        <v>257844</v>
      </c>
      <c r="C198" s="9">
        <v>131</v>
      </c>
      <c r="D198" s="9">
        <v>425498</v>
      </c>
      <c r="E198" s="1" t="str">
        <f>HYPERLINK("http://www.genome.ad.jp/dbget-bin/www_bget?compound+C05984","C05984")</f>
        <v>C05984</v>
      </c>
      <c r="F198" s="1" t="str">
        <f>HYPERLINK("http://pubchem.ncbi.nlm.nih.gov/summary/summary.cgi?cid=94318","94318")</f>
        <v>94318</v>
      </c>
      <c r="G198" s="5" t="s">
        <v>173</v>
      </c>
      <c r="H198" s="3">
        <v>16175</v>
      </c>
      <c r="I198" s="3">
        <v>14282</v>
      </c>
      <c r="J198" s="3">
        <v>7799</v>
      </c>
      <c r="K198" s="3">
        <v>1992</v>
      </c>
      <c r="L198" s="3">
        <v>7844</v>
      </c>
      <c r="M198" s="3">
        <v>11950</v>
      </c>
      <c r="N198" s="3">
        <v>1438</v>
      </c>
      <c r="O198" s="3">
        <v>1248</v>
      </c>
      <c r="P198" s="3">
        <v>6937</v>
      </c>
      <c r="Q198" s="3">
        <v>10287</v>
      </c>
      <c r="R198" s="3">
        <v>5073</v>
      </c>
      <c r="S198" s="3">
        <v>1077</v>
      </c>
      <c r="T198" s="3">
        <v>14514</v>
      </c>
      <c r="U198" s="3">
        <v>4962</v>
      </c>
      <c r="V198" s="3">
        <v>1976</v>
      </c>
      <c r="W198" s="3">
        <v>8776</v>
      </c>
      <c r="X198" s="3">
        <v>12313</v>
      </c>
      <c r="Y198" s="3">
        <v>5969</v>
      </c>
      <c r="Z198" s="3">
        <v>12350</v>
      </c>
      <c r="AA198" s="3">
        <v>4587</v>
      </c>
      <c r="AB198" s="3">
        <v>4674</v>
      </c>
      <c r="AC198" s="3">
        <v>8908</v>
      </c>
      <c r="AD198" s="3">
        <v>7150</v>
      </c>
      <c r="AE198" s="3">
        <v>2672</v>
      </c>
      <c r="AF198" s="3">
        <v>4397</v>
      </c>
      <c r="AG198" s="3">
        <v>5839</v>
      </c>
      <c r="AH198" s="3">
        <v>11445</v>
      </c>
      <c r="AI198" s="3">
        <v>3828</v>
      </c>
      <c r="AJ198" s="3">
        <v>5599</v>
      </c>
      <c r="AK198" s="3">
        <v>12244</v>
      </c>
      <c r="AL198" s="3">
        <v>10634</v>
      </c>
      <c r="AM198" s="3">
        <v>8740</v>
      </c>
      <c r="AN198" s="3">
        <v>11552</v>
      </c>
      <c r="AO198" s="3">
        <v>7352</v>
      </c>
      <c r="AP198" s="3">
        <v>6161</v>
      </c>
      <c r="AQ198" s="3">
        <v>7557</v>
      </c>
      <c r="AR198" s="3">
        <v>4214</v>
      </c>
      <c r="AS198" s="3">
        <v>12859</v>
      </c>
      <c r="AT198" s="3">
        <v>4027</v>
      </c>
      <c r="AU198" s="3">
        <v>16973</v>
      </c>
      <c r="AV198" s="3">
        <v>7381</v>
      </c>
      <c r="AW198" s="3">
        <v>5865</v>
      </c>
      <c r="AX198" s="3">
        <v>2336</v>
      </c>
      <c r="AY198" s="3">
        <v>1370</v>
      </c>
      <c r="AZ198" s="3">
        <v>1943</v>
      </c>
      <c r="BA198" s="3">
        <v>2207</v>
      </c>
      <c r="BB198" s="3">
        <v>2013</v>
      </c>
      <c r="BC198" s="3">
        <v>8337</v>
      </c>
      <c r="BD198" s="3">
        <v>9937</v>
      </c>
      <c r="BE198" s="3">
        <v>9496</v>
      </c>
      <c r="BF198" s="3">
        <v>1344</v>
      </c>
      <c r="BG198" s="3">
        <v>15355</v>
      </c>
      <c r="BH198" s="3">
        <v>4320</v>
      </c>
      <c r="BI198" s="3">
        <v>1348</v>
      </c>
      <c r="BJ198" s="3">
        <v>10389</v>
      </c>
      <c r="BK198" s="3">
        <v>12856</v>
      </c>
      <c r="BL198" s="3">
        <v>2050</v>
      </c>
      <c r="BM198" s="3">
        <v>9038</v>
      </c>
      <c r="BN198" s="3">
        <v>5930</v>
      </c>
      <c r="BO198" s="3">
        <v>5862</v>
      </c>
      <c r="BP198" s="3">
        <v>14854</v>
      </c>
      <c r="BQ198" s="3">
        <v>4980</v>
      </c>
      <c r="BR198" s="3">
        <v>8312</v>
      </c>
      <c r="BS198" s="3">
        <v>9991</v>
      </c>
      <c r="BT198" s="3">
        <v>7367</v>
      </c>
      <c r="BU198" s="3">
        <v>14674</v>
      </c>
      <c r="BV198" s="3">
        <v>3999</v>
      </c>
      <c r="BW198" s="3">
        <v>8821</v>
      </c>
      <c r="BX198" s="3">
        <v>8806</v>
      </c>
      <c r="BY198" s="3">
        <v>7886</v>
      </c>
      <c r="BZ198" s="3">
        <v>6228</v>
      </c>
      <c r="CA198" s="3">
        <v>7747</v>
      </c>
      <c r="CB198" s="3">
        <v>7322</v>
      </c>
      <c r="CC198" s="3">
        <v>3563</v>
      </c>
      <c r="CD198" s="3">
        <v>5774</v>
      </c>
      <c r="CE198" s="3">
        <v>7447</v>
      </c>
      <c r="CF198" s="3">
        <v>16216</v>
      </c>
      <c r="CG198" s="3">
        <v>5622</v>
      </c>
    </row>
    <row r="199" spans="1:85" x14ac:dyDescent="0.2">
      <c r="A199" s="5"/>
      <c r="B199" s="9">
        <v>572700</v>
      </c>
      <c r="C199" s="9">
        <v>260</v>
      </c>
      <c r="D199" s="9">
        <v>213131</v>
      </c>
      <c r="E199" s="1" t="str">
        <f>HYPERLINK("http://www.genome.ad.jp/dbget-bin/www_bget?compound+C00956","C00956")</f>
        <v>C00956</v>
      </c>
      <c r="F199" s="1" t="str">
        <f>HYPERLINK("http://pubchem.ncbi.nlm.nih.gov/summary/summary.cgi?cid=469","469")</f>
        <v>469</v>
      </c>
      <c r="G199" s="5" t="s">
        <v>174</v>
      </c>
      <c r="H199" s="3">
        <v>217</v>
      </c>
      <c r="I199" s="3">
        <v>190</v>
      </c>
      <c r="J199" s="3">
        <v>202</v>
      </c>
      <c r="K199" s="3">
        <v>72</v>
      </c>
      <c r="L199" s="3">
        <v>421</v>
      </c>
      <c r="M199" s="3">
        <v>228</v>
      </c>
      <c r="N199" s="3">
        <v>111</v>
      </c>
      <c r="O199" s="3">
        <v>100</v>
      </c>
      <c r="P199" s="3">
        <v>143</v>
      </c>
      <c r="Q199" s="3">
        <v>92</v>
      </c>
      <c r="R199" s="3">
        <v>31</v>
      </c>
      <c r="S199" s="3">
        <v>120</v>
      </c>
      <c r="T199" s="3">
        <v>185</v>
      </c>
      <c r="U199" s="3">
        <v>290</v>
      </c>
      <c r="V199" s="3">
        <v>124</v>
      </c>
      <c r="W199" s="3">
        <v>125</v>
      </c>
      <c r="X199" s="3">
        <v>148</v>
      </c>
      <c r="Y199" s="3">
        <v>195</v>
      </c>
      <c r="Z199" s="3">
        <v>161</v>
      </c>
      <c r="AA199" s="3">
        <v>167</v>
      </c>
      <c r="AB199" s="3">
        <v>1</v>
      </c>
      <c r="AC199" s="3">
        <v>177</v>
      </c>
      <c r="AD199" s="3">
        <v>112</v>
      </c>
      <c r="AE199" s="3">
        <v>155</v>
      </c>
      <c r="AF199" s="3">
        <v>182</v>
      </c>
      <c r="AG199" s="3">
        <v>12</v>
      </c>
      <c r="AH199" s="3">
        <v>234</v>
      </c>
      <c r="AI199" s="3">
        <v>92</v>
      </c>
      <c r="AJ199" s="3">
        <v>165</v>
      </c>
      <c r="AK199" s="3">
        <v>1811</v>
      </c>
      <c r="AL199" s="3">
        <v>299</v>
      </c>
      <c r="AM199" s="3">
        <v>160</v>
      </c>
      <c r="AN199" s="3">
        <v>155</v>
      </c>
      <c r="AO199" s="3">
        <v>148</v>
      </c>
      <c r="AP199" s="3">
        <v>1273</v>
      </c>
      <c r="AQ199" s="3">
        <v>215</v>
      </c>
      <c r="AR199" s="3">
        <v>116</v>
      </c>
      <c r="AS199" s="3">
        <v>97</v>
      </c>
      <c r="AT199" s="3">
        <v>119</v>
      </c>
      <c r="AU199" s="3">
        <v>133</v>
      </c>
      <c r="AV199" s="3">
        <v>233</v>
      </c>
      <c r="AW199" s="3">
        <v>111</v>
      </c>
      <c r="AX199" s="3">
        <v>108</v>
      </c>
      <c r="AY199" s="3">
        <v>43</v>
      </c>
      <c r="AZ199" s="3">
        <v>105</v>
      </c>
      <c r="BA199" s="3">
        <v>1101</v>
      </c>
      <c r="BB199" s="3">
        <v>621</v>
      </c>
      <c r="BC199" s="3">
        <v>52</v>
      </c>
      <c r="BD199" s="3">
        <v>227</v>
      </c>
      <c r="BE199" s="3">
        <v>501</v>
      </c>
      <c r="BF199" s="3">
        <v>83</v>
      </c>
      <c r="BG199" s="3">
        <v>290</v>
      </c>
      <c r="BH199" s="3">
        <v>27</v>
      </c>
      <c r="BI199" s="3">
        <v>200</v>
      </c>
      <c r="BJ199" s="3">
        <v>237</v>
      </c>
      <c r="BK199" s="3">
        <v>191</v>
      </c>
      <c r="BL199" s="3">
        <v>185</v>
      </c>
      <c r="BM199" s="3">
        <v>286</v>
      </c>
      <c r="BN199" s="3">
        <v>47</v>
      </c>
      <c r="BO199" s="3">
        <v>40</v>
      </c>
      <c r="BP199" s="3">
        <v>16</v>
      </c>
      <c r="BQ199" s="3">
        <v>156</v>
      </c>
      <c r="BR199" s="3">
        <v>193</v>
      </c>
      <c r="BS199" s="3">
        <v>130</v>
      </c>
      <c r="BT199" s="3">
        <v>399</v>
      </c>
      <c r="BU199" s="3">
        <v>292</v>
      </c>
      <c r="BV199" s="3">
        <v>58</v>
      </c>
      <c r="BW199" s="3">
        <v>527</v>
      </c>
      <c r="BX199" s="3">
        <v>222</v>
      </c>
      <c r="BY199" s="3">
        <v>27</v>
      </c>
      <c r="BZ199" s="3">
        <v>120</v>
      </c>
      <c r="CA199" s="3">
        <v>85</v>
      </c>
      <c r="CB199" s="3">
        <v>116</v>
      </c>
      <c r="CC199" s="3">
        <v>1091</v>
      </c>
      <c r="CD199" s="3">
        <v>66</v>
      </c>
      <c r="CE199" s="3">
        <v>18</v>
      </c>
      <c r="CF199" s="3">
        <v>159</v>
      </c>
      <c r="CG199" s="3">
        <v>155</v>
      </c>
    </row>
    <row r="200" spans="1:85" x14ac:dyDescent="0.2">
      <c r="A200" s="5"/>
      <c r="B200" s="9">
        <v>634023</v>
      </c>
      <c r="C200" s="9">
        <v>217</v>
      </c>
      <c r="D200" s="9">
        <v>386126</v>
      </c>
      <c r="E200" s="1" t="str">
        <f>HYPERLINK("http://www.genome.ad.jp/dbget-bin/www_bget?compound+C07326","C07326")</f>
        <v>C07326</v>
      </c>
      <c r="F200" s="1" t="str">
        <f>HYPERLINK("http://pubchem.ncbi.nlm.nih.gov/summary/summary.cgi?cid=64960","64960")</f>
        <v>64960</v>
      </c>
      <c r="G200" s="5" t="s">
        <v>182</v>
      </c>
      <c r="H200" s="3">
        <v>6776</v>
      </c>
      <c r="I200" s="3">
        <v>3667</v>
      </c>
      <c r="J200" s="3">
        <v>4600</v>
      </c>
      <c r="K200" s="3">
        <v>2334</v>
      </c>
      <c r="L200" s="3">
        <v>7058</v>
      </c>
      <c r="M200" s="3">
        <v>12260</v>
      </c>
      <c r="N200" s="3">
        <v>2067</v>
      </c>
      <c r="O200" s="3">
        <v>699</v>
      </c>
      <c r="P200" s="3">
        <v>7082</v>
      </c>
      <c r="Q200" s="3">
        <v>8510</v>
      </c>
      <c r="R200" s="3">
        <v>3067</v>
      </c>
      <c r="S200" s="3">
        <v>3277</v>
      </c>
      <c r="T200" s="3">
        <v>6250</v>
      </c>
      <c r="U200" s="3">
        <v>8585</v>
      </c>
      <c r="V200" s="3">
        <v>1402</v>
      </c>
      <c r="W200" s="3">
        <v>5753</v>
      </c>
      <c r="X200" s="3">
        <v>6808</v>
      </c>
      <c r="Y200" s="3">
        <v>11937</v>
      </c>
      <c r="Z200" s="3">
        <v>8154</v>
      </c>
      <c r="AA200" s="3">
        <v>9549</v>
      </c>
      <c r="AB200" s="3">
        <v>8538</v>
      </c>
      <c r="AC200" s="3">
        <v>1490</v>
      </c>
      <c r="AD200" s="3">
        <v>7017</v>
      </c>
      <c r="AE200" s="3">
        <v>2564</v>
      </c>
      <c r="AF200" s="3">
        <v>4648</v>
      </c>
      <c r="AG200" s="3">
        <v>1155</v>
      </c>
      <c r="AH200" s="3">
        <v>3838</v>
      </c>
      <c r="AI200" s="3">
        <v>14815</v>
      </c>
      <c r="AJ200" s="3">
        <v>5204</v>
      </c>
      <c r="AK200" s="3">
        <v>1968</v>
      </c>
      <c r="AL200" s="3">
        <v>2639</v>
      </c>
      <c r="AM200" s="3">
        <v>10554</v>
      </c>
      <c r="AN200" s="3">
        <v>6084</v>
      </c>
      <c r="AO200" s="3">
        <v>5908</v>
      </c>
      <c r="AP200" s="3">
        <v>9592</v>
      </c>
      <c r="AQ200" s="3">
        <v>4237</v>
      </c>
      <c r="AR200" s="3">
        <v>7499</v>
      </c>
      <c r="AS200" s="3">
        <v>14523</v>
      </c>
      <c r="AT200" s="3">
        <v>7722</v>
      </c>
      <c r="AU200" s="3">
        <v>6364</v>
      </c>
      <c r="AV200" s="3">
        <v>1353</v>
      </c>
      <c r="AW200" s="3">
        <v>5509</v>
      </c>
      <c r="AX200" s="3">
        <v>2411</v>
      </c>
      <c r="AY200" s="3">
        <v>1279</v>
      </c>
      <c r="AZ200" s="3">
        <v>2911</v>
      </c>
      <c r="BA200" s="3">
        <v>1951</v>
      </c>
      <c r="BB200" s="3">
        <v>3116</v>
      </c>
      <c r="BC200" s="3">
        <v>13130</v>
      </c>
      <c r="BD200" s="3">
        <v>3488</v>
      </c>
      <c r="BE200" s="3">
        <v>5676</v>
      </c>
      <c r="BF200" s="3">
        <v>1214</v>
      </c>
      <c r="BG200" s="3">
        <v>6330</v>
      </c>
      <c r="BH200" s="3">
        <v>4232</v>
      </c>
      <c r="BI200" s="3">
        <v>1563</v>
      </c>
      <c r="BJ200" s="3">
        <v>6763</v>
      </c>
      <c r="BK200" s="3">
        <v>6783</v>
      </c>
      <c r="BL200" s="3">
        <v>3910</v>
      </c>
      <c r="BM200" s="3">
        <v>2121</v>
      </c>
      <c r="BN200" s="3">
        <v>15887</v>
      </c>
      <c r="BO200" s="3">
        <v>5634</v>
      </c>
      <c r="BP200" s="3">
        <v>3493</v>
      </c>
      <c r="BQ200" s="3">
        <v>5379</v>
      </c>
      <c r="BR200" s="3">
        <v>6686</v>
      </c>
      <c r="BS200" s="3">
        <v>11940</v>
      </c>
      <c r="BT200" s="3">
        <v>1875</v>
      </c>
      <c r="BU200" s="3">
        <v>5065</v>
      </c>
      <c r="BV200" s="3">
        <v>14070</v>
      </c>
      <c r="BW200" s="3">
        <v>6749</v>
      </c>
      <c r="BX200" s="3">
        <v>761</v>
      </c>
      <c r="BY200" s="3">
        <v>1861</v>
      </c>
      <c r="BZ200" s="3">
        <v>8589</v>
      </c>
      <c r="CA200" s="3">
        <v>5799</v>
      </c>
      <c r="CB200" s="3">
        <v>6730</v>
      </c>
      <c r="CC200" s="3">
        <v>6172</v>
      </c>
      <c r="CD200" s="3">
        <v>3122</v>
      </c>
      <c r="CE200" s="3">
        <v>15196</v>
      </c>
      <c r="CF200" s="3">
        <v>18377</v>
      </c>
      <c r="CG200" s="3">
        <v>11026</v>
      </c>
    </row>
    <row r="201" spans="1:85" x14ac:dyDescent="0.2">
      <c r="A201" s="5"/>
      <c r="B201" s="9">
        <v>959625</v>
      </c>
      <c r="C201" s="9">
        <v>399</v>
      </c>
      <c r="D201" s="9">
        <v>202835</v>
      </c>
      <c r="E201" s="1" t="str">
        <f>HYPERLINK("http://www.genome.ad.jp/dbget-bin/www_bget?compound+D01947","D01947")</f>
        <v>D01947</v>
      </c>
      <c r="F201" s="1" t="str">
        <f>HYPERLINK("http://pubchem.ncbi.nlm.nih.gov/summary/summary.cgi?cid=24699","24699")</f>
        <v>24699</v>
      </c>
      <c r="G201" s="5" t="s">
        <v>179</v>
      </c>
      <c r="H201" s="3">
        <v>661</v>
      </c>
      <c r="I201" s="3">
        <v>861</v>
      </c>
      <c r="J201" s="3">
        <v>908</v>
      </c>
      <c r="K201" s="3">
        <v>709</v>
      </c>
      <c r="L201" s="3">
        <v>793</v>
      </c>
      <c r="M201" s="3">
        <v>831</v>
      </c>
      <c r="N201" s="3">
        <v>750</v>
      </c>
      <c r="O201" s="3">
        <v>553</v>
      </c>
      <c r="P201" s="3">
        <v>663</v>
      </c>
      <c r="Q201" s="3">
        <v>863</v>
      </c>
      <c r="R201" s="3">
        <v>404</v>
      </c>
      <c r="S201" s="3">
        <v>854</v>
      </c>
      <c r="T201" s="3">
        <v>642</v>
      </c>
      <c r="U201" s="3">
        <v>930</v>
      </c>
      <c r="V201" s="3">
        <v>784</v>
      </c>
      <c r="W201" s="3">
        <v>747</v>
      </c>
      <c r="X201" s="3">
        <v>603</v>
      </c>
      <c r="Y201" s="3">
        <v>801</v>
      </c>
      <c r="Z201" s="3">
        <v>930</v>
      </c>
      <c r="AA201" s="3">
        <v>489</v>
      </c>
      <c r="AB201" s="3">
        <v>580</v>
      </c>
      <c r="AC201" s="3">
        <v>633</v>
      </c>
      <c r="AD201" s="3">
        <v>772</v>
      </c>
      <c r="AE201" s="3">
        <v>887</v>
      </c>
      <c r="AF201" s="3">
        <v>732</v>
      </c>
      <c r="AG201" s="3">
        <v>669</v>
      </c>
      <c r="AH201" s="3">
        <v>818</v>
      </c>
      <c r="AI201" s="3">
        <v>861</v>
      </c>
      <c r="AJ201" s="3">
        <v>465</v>
      </c>
      <c r="AK201" s="3">
        <v>786</v>
      </c>
      <c r="AL201" s="3">
        <v>562</v>
      </c>
      <c r="AM201" s="3">
        <v>594</v>
      </c>
      <c r="AN201" s="3">
        <v>378</v>
      </c>
      <c r="AO201" s="3">
        <v>533</v>
      </c>
      <c r="AP201" s="3">
        <v>887</v>
      </c>
      <c r="AQ201" s="3">
        <v>692</v>
      </c>
      <c r="AR201" s="3">
        <v>359</v>
      </c>
      <c r="AS201" s="3">
        <v>634</v>
      </c>
      <c r="AT201" s="3">
        <v>388</v>
      </c>
      <c r="AU201" s="3">
        <v>860</v>
      </c>
      <c r="AV201" s="3">
        <v>346</v>
      </c>
      <c r="AW201" s="3">
        <v>796</v>
      </c>
      <c r="AX201" s="3">
        <v>676</v>
      </c>
      <c r="AY201" s="3">
        <v>381</v>
      </c>
      <c r="AZ201" s="3">
        <v>676</v>
      </c>
      <c r="BA201" s="3">
        <v>429</v>
      </c>
      <c r="BB201" s="3">
        <v>508</v>
      </c>
      <c r="BC201" s="3">
        <v>681</v>
      </c>
      <c r="BD201" s="3">
        <v>409</v>
      </c>
      <c r="BE201" s="3">
        <v>793</v>
      </c>
      <c r="BF201" s="3">
        <v>403</v>
      </c>
      <c r="BG201" s="3">
        <v>682</v>
      </c>
      <c r="BH201" s="3">
        <v>547</v>
      </c>
      <c r="BI201" s="3">
        <v>933</v>
      </c>
      <c r="BJ201" s="3">
        <v>785</v>
      </c>
      <c r="BK201" s="3">
        <v>557</v>
      </c>
      <c r="BL201" s="3">
        <v>536</v>
      </c>
      <c r="BM201" s="3">
        <v>549</v>
      </c>
      <c r="BN201" s="3">
        <v>836</v>
      </c>
      <c r="BO201" s="3">
        <v>571</v>
      </c>
      <c r="BP201" s="3">
        <v>774</v>
      </c>
      <c r="BQ201" s="3">
        <v>716</v>
      </c>
      <c r="BR201" s="3">
        <v>777</v>
      </c>
      <c r="BS201" s="3">
        <v>753</v>
      </c>
      <c r="BT201" s="3">
        <v>918</v>
      </c>
      <c r="BU201" s="3">
        <v>809</v>
      </c>
      <c r="BV201" s="3">
        <v>792</v>
      </c>
      <c r="BW201" s="3">
        <v>520</v>
      </c>
      <c r="BX201" s="3">
        <v>464</v>
      </c>
      <c r="BY201" s="3">
        <v>507</v>
      </c>
      <c r="BZ201" s="3">
        <v>460</v>
      </c>
      <c r="CA201" s="3">
        <v>491</v>
      </c>
      <c r="CB201" s="3">
        <v>501</v>
      </c>
      <c r="CC201" s="3">
        <v>477</v>
      </c>
      <c r="CD201" s="3">
        <v>813</v>
      </c>
      <c r="CE201" s="3">
        <v>856</v>
      </c>
      <c r="CF201" s="3">
        <v>700</v>
      </c>
      <c r="CG201" s="3">
        <v>785</v>
      </c>
    </row>
    <row r="202" spans="1:85" x14ac:dyDescent="0.2">
      <c r="A202" s="5"/>
      <c r="B202" s="9">
        <v>901207</v>
      </c>
      <c r="C202" s="9">
        <v>371</v>
      </c>
      <c r="D202" s="9">
        <v>202859</v>
      </c>
      <c r="E202" s="1" t="str">
        <f>HYPERLINK("http://www.genome.ad.jp/dbget-bin/www_bget?compound+  ","  ")</f>
        <v xml:space="preserve">  </v>
      </c>
      <c r="F202" s="1" t="str">
        <f>HYPERLINK("http://pubchem.ncbi.nlm.nih.gov/summary/summary.cgi?cid=14900","14900")</f>
        <v>14900</v>
      </c>
      <c r="G202" s="5" t="s">
        <v>180</v>
      </c>
      <c r="H202" s="3">
        <v>436</v>
      </c>
      <c r="I202" s="3">
        <v>663</v>
      </c>
      <c r="J202" s="3">
        <v>409</v>
      </c>
      <c r="K202" s="3">
        <v>412</v>
      </c>
      <c r="L202" s="3">
        <v>573</v>
      </c>
      <c r="M202" s="3">
        <v>530</v>
      </c>
      <c r="N202" s="3">
        <v>462</v>
      </c>
      <c r="O202" s="3">
        <v>279</v>
      </c>
      <c r="P202" s="3">
        <v>401</v>
      </c>
      <c r="Q202" s="3">
        <v>525</v>
      </c>
      <c r="R202" s="3">
        <v>187</v>
      </c>
      <c r="S202" s="3">
        <v>1180</v>
      </c>
      <c r="T202" s="3">
        <v>214</v>
      </c>
      <c r="U202" s="3">
        <v>449</v>
      </c>
      <c r="V202" s="3">
        <v>605</v>
      </c>
      <c r="W202" s="3">
        <v>420</v>
      </c>
      <c r="X202" s="3">
        <v>366</v>
      </c>
      <c r="Y202" s="3">
        <v>591</v>
      </c>
      <c r="Z202" s="3">
        <v>640</v>
      </c>
      <c r="AA202" s="3">
        <v>483</v>
      </c>
      <c r="AB202" s="3">
        <v>430</v>
      </c>
      <c r="AC202" s="3">
        <v>336</v>
      </c>
      <c r="AD202" s="3">
        <v>744</v>
      </c>
      <c r="AE202" s="3">
        <v>568</v>
      </c>
      <c r="AF202" s="3">
        <v>414</v>
      </c>
      <c r="AG202" s="3">
        <v>960</v>
      </c>
      <c r="AH202" s="3">
        <v>498</v>
      </c>
      <c r="AI202" s="3">
        <v>533</v>
      </c>
      <c r="AJ202" s="3">
        <v>307</v>
      </c>
      <c r="AK202" s="3">
        <v>598</v>
      </c>
      <c r="AL202" s="3">
        <v>276</v>
      </c>
      <c r="AM202" s="3">
        <v>270</v>
      </c>
      <c r="AN202" s="3">
        <v>296</v>
      </c>
      <c r="AO202" s="3">
        <v>309</v>
      </c>
      <c r="AP202" s="3">
        <v>1252</v>
      </c>
      <c r="AQ202" s="3">
        <v>297</v>
      </c>
      <c r="AR202" s="3">
        <v>255</v>
      </c>
      <c r="AS202" s="3">
        <v>432</v>
      </c>
      <c r="AT202" s="3">
        <v>294</v>
      </c>
      <c r="AU202" s="3">
        <v>763</v>
      </c>
      <c r="AV202" s="3">
        <v>195</v>
      </c>
      <c r="AW202" s="3">
        <v>579</v>
      </c>
      <c r="AX202" s="3">
        <v>822</v>
      </c>
      <c r="AY202" s="3">
        <v>362</v>
      </c>
      <c r="AZ202" s="3">
        <v>785</v>
      </c>
      <c r="BA202" s="3">
        <v>421</v>
      </c>
      <c r="BB202" s="3">
        <v>703</v>
      </c>
      <c r="BC202" s="3">
        <v>317</v>
      </c>
      <c r="BD202" s="3">
        <v>489</v>
      </c>
      <c r="BE202" s="3">
        <v>460</v>
      </c>
      <c r="BF202" s="3">
        <v>277</v>
      </c>
      <c r="BG202" s="3">
        <v>483</v>
      </c>
      <c r="BH202" s="3">
        <v>268</v>
      </c>
      <c r="BI202" s="3">
        <v>675</v>
      </c>
      <c r="BJ202" s="3">
        <v>604</v>
      </c>
      <c r="BK202" s="3">
        <v>924</v>
      </c>
      <c r="BL202" s="3">
        <v>383</v>
      </c>
      <c r="BM202" s="3">
        <v>823</v>
      </c>
      <c r="BN202" s="3">
        <v>824</v>
      </c>
      <c r="BO202" s="3">
        <v>293</v>
      </c>
      <c r="BP202" s="3">
        <v>467</v>
      </c>
      <c r="BQ202" s="3">
        <v>1303</v>
      </c>
      <c r="BR202" s="3">
        <v>1072</v>
      </c>
      <c r="BS202" s="3">
        <v>847</v>
      </c>
      <c r="BT202" s="3">
        <v>1313</v>
      </c>
      <c r="BU202" s="3">
        <v>864</v>
      </c>
      <c r="BV202" s="3">
        <v>839</v>
      </c>
      <c r="BW202" s="3">
        <v>612</v>
      </c>
      <c r="BX202" s="3">
        <v>541</v>
      </c>
      <c r="BY202" s="3">
        <v>333</v>
      </c>
      <c r="BZ202" s="3">
        <v>555</v>
      </c>
      <c r="CA202" s="3">
        <v>331</v>
      </c>
      <c r="CB202" s="3">
        <v>397</v>
      </c>
      <c r="CC202" s="3">
        <v>686</v>
      </c>
      <c r="CD202" s="3">
        <v>680</v>
      </c>
      <c r="CE202" s="3">
        <v>561</v>
      </c>
      <c r="CF202" s="3">
        <v>543</v>
      </c>
      <c r="CG202" s="3">
        <v>377</v>
      </c>
    </row>
    <row r="203" spans="1:85" x14ac:dyDescent="0.2">
      <c r="A203" s="5"/>
      <c r="B203" s="9">
        <v>679722</v>
      </c>
      <c r="C203" s="9">
        <v>299</v>
      </c>
      <c r="D203" s="9">
        <v>367920</v>
      </c>
      <c r="E203" s="1" t="str">
        <f>HYPERLINK("http://www.genome.ad.jp/dbget-bin/www_bget?compound+C00823","C00823")</f>
        <v>C00823</v>
      </c>
      <c r="F203" s="1" t="str">
        <f>HYPERLINK("http://pubchem.ncbi.nlm.nih.gov/summary/summary.cgi?cid=2682","2682")</f>
        <v>2682</v>
      </c>
      <c r="G203" s="5" t="s">
        <v>181</v>
      </c>
      <c r="H203" s="3">
        <v>294</v>
      </c>
      <c r="I203" s="3">
        <v>340</v>
      </c>
      <c r="J203" s="3">
        <v>252</v>
      </c>
      <c r="K203" s="3">
        <v>341</v>
      </c>
      <c r="L203" s="3">
        <v>449</v>
      </c>
      <c r="M203" s="3">
        <v>252</v>
      </c>
      <c r="N203" s="3">
        <v>287</v>
      </c>
      <c r="O203" s="3">
        <v>289</v>
      </c>
      <c r="P203" s="3">
        <v>353</v>
      </c>
      <c r="Q203" s="3">
        <v>201</v>
      </c>
      <c r="R203" s="3">
        <v>387</v>
      </c>
      <c r="S203" s="3">
        <v>379</v>
      </c>
      <c r="T203" s="3">
        <v>345</v>
      </c>
      <c r="U203" s="3">
        <v>353</v>
      </c>
      <c r="V203" s="3">
        <v>284</v>
      </c>
      <c r="W203" s="3">
        <v>254</v>
      </c>
      <c r="X203" s="3">
        <v>482</v>
      </c>
      <c r="Y203" s="3">
        <v>376</v>
      </c>
      <c r="Z203" s="3">
        <v>437</v>
      </c>
      <c r="AA203" s="3">
        <v>507</v>
      </c>
      <c r="AB203" s="3">
        <v>360</v>
      </c>
      <c r="AC203" s="3">
        <v>314</v>
      </c>
      <c r="AD203" s="3">
        <v>373</v>
      </c>
      <c r="AE203" s="3">
        <v>357</v>
      </c>
      <c r="AF203" s="3">
        <v>530</v>
      </c>
      <c r="AG203" s="3">
        <v>482</v>
      </c>
      <c r="AH203" s="3">
        <v>334</v>
      </c>
      <c r="AI203" s="3">
        <v>427</v>
      </c>
      <c r="AJ203" s="3">
        <v>163</v>
      </c>
      <c r="AK203" s="3">
        <v>422</v>
      </c>
      <c r="AL203" s="3">
        <v>334</v>
      </c>
      <c r="AM203" s="3">
        <v>330</v>
      </c>
      <c r="AN203" s="3">
        <v>322</v>
      </c>
      <c r="AO203" s="3">
        <v>304</v>
      </c>
      <c r="AP203" s="3">
        <v>596</v>
      </c>
      <c r="AQ203" s="3">
        <v>293</v>
      </c>
      <c r="AR203" s="3">
        <v>223</v>
      </c>
      <c r="AS203" s="3">
        <v>204</v>
      </c>
      <c r="AT203" s="3">
        <v>403</v>
      </c>
      <c r="AU203" s="3">
        <v>313</v>
      </c>
      <c r="AV203" s="3">
        <v>458</v>
      </c>
      <c r="AW203" s="3">
        <v>253</v>
      </c>
      <c r="AX203" s="3">
        <v>553</v>
      </c>
      <c r="AY203" s="3">
        <v>297</v>
      </c>
      <c r="AZ203" s="3">
        <v>190</v>
      </c>
      <c r="BA203" s="3">
        <v>341</v>
      </c>
      <c r="BB203" s="3">
        <v>571</v>
      </c>
      <c r="BC203" s="3">
        <v>181</v>
      </c>
      <c r="BD203" s="3">
        <v>402</v>
      </c>
      <c r="BE203" s="3">
        <v>311</v>
      </c>
      <c r="BF203" s="3">
        <v>310</v>
      </c>
      <c r="BG203" s="3">
        <v>239</v>
      </c>
      <c r="BH203" s="3">
        <v>368</v>
      </c>
      <c r="BI203" s="3">
        <v>286</v>
      </c>
      <c r="BJ203" s="3">
        <v>418</v>
      </c>
      <c r="BK203" s="3">
        <v>352</v>
      </c>
      <c r="BL203" s="3">
        <v>424</v>
      </c>
      <c r="BM203" s="3">
        <v>405</v>
      </c>
      <c r="BN203" s="3">
        <v>294</v>
      </c>
      <c r="BO203" s="3">
        <v>345</v>
      </c>
      <c r="BP203" s="3">
        <v>322</v>
      </c>
      <c r="BQ203" s="3">
        <v>337</v>
      </c>
      <c r="BR203" s="3">
        <v>433</v>
      </c>
      <c r="BS203" s="3">
        <v>270</v>
      </c>
      <c r="BT203" s="3">
        <v>442</v>
      </c>
      <c r="BU203" s="3">
        <v>289</v>
      </c>
      <c r="BV203" s="3">
        <v>312</v>
      </c>
      <c r="BW203" s="3">
        <v>176</v>
      </c>
      <c r="BX203" s="3">
        <v>479</v>
      </c>
      <c r="BY203" s="3">
        <v>308</v>
      </c>
      <c r="BZ203" s="3">
        <v>201</v>
      </c>
      <c r="CA203" s="3">
        <v>323</v>
      </c>
      <c r="CB203" s="3">
        <v>269</v>
      </c>
      <c r="CC203" s="3">
        <v>464</v>
      </c>
      <c r="CD203" s="3">
        <v>268</v>
      </c>
      <c r="CE203" s="3">
        <v>473</v>
      </c>
      <c r="CF203" s="3">
        <v>357</v>
      </c>
      <c r="CG203" s="3">
        <v>404</v>
      </c>
    </row>
    <row r="204" spans="1:85" x14ac:dyDescent="0.2">
      <c r="A204" s="5"/>
      <c r="B204" s="9">
        <v>397310</v>
      </c>
      <c r="C204" s="9">
        <v>97</v>
      </c>
      <c r="D204" s="9">
        <v>408731</v>
      </c>
      <c r="E204" s="1" t="s">
        <v>0</v>
      </c>
      <c r="F204" s="1" t="s">
        <v>0</v>
      </c>
      <c r="G204" s="5" t="s">
        <v>161</v>
      </c>
      <c r="H204" s="3">
        <v>7171</v>
      </c>
      <c r="I204" s="3">
        <v>8718</v>
      </c>
      <c r="J204" s="3">
        <v>8342</v>
      </c>
      <c r="K204" s="3">
        <v>7981</v>
      </c>
      <c r="L204" s="3">
        <v>8171</v>
      </c>
      <c r="M204" s="3">
        <v>8389</v>
      </c>
      <c r="N204" s="3">
        <v>7052</v>
      </c>
      <c r="O204" s="3">
        <v>5437</v>
      </c>
      <c r="P204" s="3">
        <v>5430</v>
      </c>
      <c r="Q204" s="3">
        <v>7974</v>
      </c>
      <c r="R204" s="3">
        <v>678</v>
      </c>
      <c r="S204" s="3">
        <v>7938</v>
      </c>
      <c r="T204" s="3">
        <v>5276</v>
      </c>
      <c r="U204" s="3">
        <v>8144</v>
      </c>
      <c r="V204" s="3">
        <v>7641</v>
      </c>
      <c r="W204" s="3">
        <v>8322</v>
      </c>
      <c r="X204" s="3">
        <v>5481</v>
      </c>
      <c r="Y204" s="3">
        <v>8243</v>
      </c>
      <c r="Z204" s="3">
        <v>8281</v>
      </c>
      <c r="AA204" s="3">
        <v>5265</v>
      </c>
      <c r="AB204" s="3">
        <v>7115</v>
      </c>
      <c r="AC204" s="3">
        <v>5753</v>
      </c>
      <c r="AD204" s="3">
        <v>4359</v>
      </c>
      <c r="AE204" s="3">
        <v>7713</v>
      </c>
      <c r="AF204" s="3">
        <v>5693</v>
      </c>
      <c r="AG204" s="3">
        <v>5517</v>
      </c>
      <c r="AH204" s="3">
        <v>7707</v>
      </c>
      <c r="AI204" s="3">
        <v>7639</v>
      </c>
      <c r="AJ204" s="3">
        <v>5384</v>
      </c>
      <c r="AK204" s="3">
        <v>8804</v>
      </c>
      <c r="AL204" s="3">
        <v>5648</v>
      </c>
      <c r="AM204" s="3">
        <v>5887</v>
      </c>
      <c r="AN204" s="3">
        <v>5103</v>
      </c>
      <c r="AO204" s="3">
        <v>5645</v>
      </c>
      <c r="AP204" s="3">
        <v>8826</v>
      </c>
      <c r="AQ204" s="3">
        <v>7965</v>
      </c>
      <c r="AR204" s="3">
        <v>4818</v>
      </c>
      <c r="AS204" s="3">
        <v>8311</v>
      </c>
      <c r="AT204" s="3">
        <v>5399</v>
      </c>
      <c r="AU204" s="3">
        <v>7881</v>
      </c>
      <c r="AV204" s="3">
        <v>5541</v>
      </c>
      <c r="AW204" s="3">
        <v>7304</v>
      </c>
      <c r="AX204" s="3">
        <v>5156</v>
      </c>
      <c r="AY204" s="3">
        <v>3617</v>
      </c>
      <c r="AZ204" s="3">
        <v>8059</v>
      </c>
      <c r="BA204" s="3">
        <v>6135</v>
      </c>
      <c r="BB204" s="3">
        <v>5482</v>
      </c>
      <c r="BC204" s="3">
        <v>7993</v>
      </c>
      <c r="BD204" s="3">
        <v>5306</v>
      </c>
      <c r="BE204" s="3">
        <v>7665</v>
      </c>
      <c r="BF204" s="3">
        <v>4390</v>
      </c>
      <c r="BG204" s="3">
        <v>9207</v>
      </c>
      <c r="BH204" s="3">
        <v>5237</v>
      </c>
      <c r="BI204" s="3">
        <v>8090</v>
      </c>
      <c r="BJ204" s="3">
        <v>8669</v>
      </c>
      <c r="BK204" s="3">
        <v>6590</v>
      </c>
      <c r="BL204" s="3">
        <v>6701</v>
      </c>
      <c r="BM204" s="3">
        <v>6513</v>
      </c>
      <c r="BN204" s="3">
        <v>8132</v>
      </c>
      <c r="BO204" s="3">
        <v>5510</v>
      </c>
      <c r="BP204" s="3">
        <v>7458</v>
      </c>
      <c r="BQ204" s="3">
        <v>5203</v>
      </c>
      <c r="BR204" s="3">
        <v>5099</v>
      </c>
      <c r="BS204" s="3">
        <v>7684</v>
      </c>
      <c r="BT204" s="3">
        <v>8374</v>
      </c>
      <c r="BU204" s="3">
        <v>8887</v>
      </c>
      <c r="BV204" s="3">
        <v>7911</v>
      </c>
      <c r="BW204" s="3">
        <v>5774</v>
      </c>
      <c r="BX204" s="3">
        <v>5121</v>
      </c>
      <c r="BY204" s="3">
        <v>5710</v>
      </c>
      <c r="BZ204" s="3">
        <v>6281</v>
      </c>
      <c r="CA204" s="3">
        <v>5167</v>
      </c>
      <c r="CB204" s="3">
        <v>5946</v>
      </c>
      <c r="CC204" s="3">
        <v>4325</v>
      </c>
      <c r="CD204" s="3">
        <v>8723</v>
      </c>
      <c r="CE204" s="3">
        <v>7969</v>
      </c>
      <c r="CF204" s="3">
        <v>8666</v>
      </c>
      <c r="CG204" s="3">
        <v>7391</v>
      </c>
    </row>
    <row r="205" spans="1:85" x14ac:dyDescent="0.2">
      <c r="A205" s="5"/>
      <c r="B205" s="9">
        <v>968624</v>
      </c>
      <c r="C205" s="9">
        <v>185</v>
      </c>
      <c r="D205" s="9">
        <v>408490</v>
      </c>
      <c r="E205" s="1" t="s">
        <v>0</v>
      </c>
      <c r="F205" s="1" t="s">
        <v>0</v>
      </c>
      <c r="G205" s="5" t="s">
        <v>162</v>
      </c>
      <c r="H205" s="3">
        <v>915</v>
      </c>
      <c r="I205" s="3">
        <v>1000</v>
      </c>
      <c r="J205" s="3">
        <v>888</v>
      </c>
      <c r="K205" s="3">
        <v>867</v>
      </c>
      <c r="L205" s="3">
        <v>1145</v>
      </c>
      <c r="M205" s="3">
        <v>925</v>
      </c>
      <c r="N205" s="3">
        <v>996</v>
      </c>
      <c r="O205" s="3">
        <v>647</v>
      </c>
      <c r="P205" s="3">
        <v>670</v>
      </c>
      <c r="Q205" s="3">
        <v>1061</v>
      </c>
      <c r="R205" s="3">
        <v>713</v>
      </c>
      <c r="S205" s="3">
        <v>951</v>
      </c>
      <c r="T205" s="3">
        <v>648</v>
      </c>
      <c r="U205" s="3">
        <v>1107</v>
      </c>
      <c r="V205" s="3">
        <v>959</v>
      </c>
      <c r="W205" s="3">
        <v>927</v>
      </c>
      <c r="X205" s="3">
        <v>643</v>
      </c>
      <c r="Y205" s="3">
        <v>954</v>
      </c>
      <c r="Z205" s="3">
        <v>1095</v>
      </c>
      <c r="AA205" s="3">
        <v>541</v>
      </c>
      <c r="AB205" s="3">
        <v>955</v>
      </c>
      <c r="AC205" s="3">
        <v>759</v>
      </c>
      <c r="AD205" s="3">
        <v>555</v>
      </c>
      <c r="AE205" s="3">
        <v>1008</v>
      </c>
      <c r="AF205" s="3">
        <v>722</v>
      </c>
      <c r="AG205" s="3">
        <v>721</v>
      </c>
      <c r="AH205" s="3">
        <v>851</v>
      </c>
      <c r="AI205" s="3">
        <v>1023</v>
      </c>
      <c r="AJ205" s="3">
        <v>539</v>
      </c>
      <c r="AK205" s="3">
        <v>904</v>
      </c>
      <c r="AL205" s="3">
        <v>578</v>
      </c>
      <c r="AM205" s="3">
        <v>496</v>
      </c>
      <c r="AN205" s="3">
        <v>659</v>
      </c>
      <c r="AO205" s="3">
        <v>655</v>
      </c>
      <c r="AP205" s="3">
        <v>917</v>
      </c>
      <c r="AQ205" s="3">
        <v>840</v>
      </c>
      <c r="AR205" s="3">
        <v>702</v>
      </c>
      <c r="AS205" s="3">
        <v>981</v>
      </c>
      <c r="AT205" s="3">
        <v>743</v>
      </c>
      <c r="AU205" s="3">
        <v>921</v>
      </c>
      <c r="AV205" s="3">
        <v>649</v>
      </c>
      <c r="AW205" s="3">
        <v>1009</v>
      </c>
      <c r="AX205" s="3">
        <v>615</v>
      </c>
      <c r="AY205" s="3">
        <v>504</v>
      </c>
      <c r="AZ205" s="3">
        <v>1154</v>
      </c>
      <c r="BA205" s="3">
        <v>517</v>
      </c>
      <c r="BB205" s="3">
        <v>654</v>
      </c>
      <c r="BC205" s="3">
        <v>962</v>
      </c>
      <c r="BD205" s="3">
        <v>619</v>
      </c>
      <c r="BE205" s="3">
        <v>917</v>
      </c>
      <c r="BF205" s="3">
        <v>573</v>
      </c>
      <c r="BG205" s="3">
        <v>866</v>
      </c>
      <c r="BH205" s="3">
        <v>528</v>
      </c>
      <c r="BI205" s="3">
        <v>1114</v>
      </c>
      <c r="BJ205" s="3">
        <v>894</v>
      </c>
      <c r="BK205" s="3">
        <v>753</v>
      </c>
      <c r="BL205" s="3">
        <v>802</v>
      </c>
      <c r="BM205" s="3">
        <v>728</v>
      </c>
      <c r="BN205" s="3">
        <v>1029</v>
      </c>
      <c r="BO205" s="3">
        <v>616</v>
      </c>
      <c r="BP205" s="3">
        <v>927</v>
      </c>
      <c r="BQ205" s="3">
        <v>658</v>
      </c>
      <c r="BR205" s="3">
        <v>723</v>
      </c>
      <c r="BS205" s="3">
        <v>958</v>
      </c>
      <c r="BT205" s="3">
        <v>994</v>
      </c>
      <c r="BU205" s="3">
        <v>1066</v>
      </c>
      <c r="BV205" s="3">
        <v>1010</v>
      </c>
      <c r="BW205" s="3">
        <v>852</v>
      </c>
      <c r="BX205" s="3">
        <v>632</v>
      </c>
      <c r="BY205" s="3">
        <v>634</v>
      </c>
      <c r="BZ205" s="3">
        <v>639</v>
      </c>
      <c r="CA205" s="3">
        <v>689</v>
      </c>
      <c r="CB205" s="3">
        <v>661</v>
      </c>
      <c r="CC205" s="3">
        <v>525</v>
      </c>
      <c r="CD205" s="3">
        <v>890</v>
      </c>
      <c r="CE205" s="3">
        <v>1062</v>
      </c>
      <c r="CF205" s="3">
        <v>1055</v>
      </c>
      <c r="CG205" s="3">
        <v>807</v>
      </c>
    </row>
    <row r="206" spans="1:85" x14ac:dyDescent="0.2">
      <c r="A206" s="5"/>
      <c r="B206" s="9">
        <v>291302</v>
      </c>
      <c r="C206" s="9">
        <v>130</v>
      </c>
      <c r="D206" s="9">
        <v>381876</v>
      </c>
      <c r="E206" s="1" t="s">
        <v>0</v>
      </c>
      <c r="F206" s="1" t="s">
        <v>0</v>
      </c>
      <c r="G206" s="5" t="s">
        <v>166</v>
      </c>
      <c r="H206" s="3">
        <v>11748</v>
      </c>
      <c r="I206" s="3">
        <v>15805</v>
      </c>
      <c r="J206" s="3">
        <v>15145</v>
      </c>
      <c r="K206" s="3">
        <v>14517</v>
      </c>
      <c r="L206" s="3">
        <v>12886</v>
      </c>
      <c r="M206" s="3">
        <v>15351</v>
      </c>
      <c r="N206" s="3">
        <v>12696</v>
      </c>
      <c r="O206" s="3">
        <v>15241</v>
      </c>
      <c r="P206" s="3">
        <v>13493</v>
      </c>
      <c r="Q206" s="3">
        <v>13363</v>
      </c>
      <c r="R206" s="3">
        <v>12689</v>
      </c>
      <c r="S206" s="3">
        <v>14693</v>
      </c>
      <c r="T206" s="3">
        <v>11910</v>
      </c>
      <c r="U206" s="3">
        <v>13636</v>
      </c>
      <c r="V206" s="3">
        <v>13708</v>
      </c>
      <c r="W206" s="3">
        <v>16174</v>
      </c>
      <c r="X206" s="3">
        <v>11484</v>
      </c>
      <c r="Y206" s="3">
        <v>15008</v>
      </c>
      <c r="Z206" s="3">
        <v>14456</v>
      </c>
      <c r="AA206" s="3">
        <v>13757</v>
      </c>
      <c r="AB206" s="3">
        <v>11752</v>
      </c>
      <c r="AC206" s="3">
        <v>14654</v>
      </c>
      <c r="AD206" s="3">
        <v>9514</v>
      </c>
      <c r="AE206" s="3">
        <v>13270</v>
      </c>
      <c r="AF206" s="3">
        <v>13829</v>
      </c>
      <c r="AG206" s="3">
        <v>9551</v>
      </c>
      <c r="AH206" s="3">
        <v>14400</v>
      </c>
      <c r="AI206" s="3">
        <v>13578</v>
      </c>
      <c r="AJ206" s="3">
        <v>11364</v>
      </c>
      <c r="AK206" s="3">
        <v>14652</v>
      </c>
      <c r="AL206" s="3">
        <v>9739</v>
      </c>
      <c r="AM206" s="3">
        <v>14471</v>
      </c>
      <c r="AN206" s="3">
        <v>12934</v>
      </c>
      <c r="AO206" s="3">
        <v>11514</v>
      </c>
      <c r="AP206" s="3">
        <v>15974</v>
      </c>
      <c r="AQ206" s="3">
        <v>14455</v>
      </c>
      <c r="AR206" s="3">
        <v>11432</v>
      </c>
      <c r="AS206" s="3">
        <v>12497</v>
      </c>
      <c r="AT206" s="3">
        <v>15929</v>
      </c>
      <c r="AU206" s="3">
        <v>12199</v>
      </c>
      <c r="AV206" s="3">
        <v>12420</v>
      </c>
      <c r="AW206" s="3">
        <v>11515</v>
      </c>
      <c r="AX206" s="3">
        <v>11503</v>
      </c>
      <c r="AY206" s="3">
        <v>10649</v>
      </c>
      <c r="AZ206" s="3">
        <v>15258</v>
      </c>
      <c r="BA206" s="3">
        <v>15422</v>
      </c>
      <c r="BB206" s="3">
        <v>13490</v>
      </c>
      <c r="BC206" s="3">
        <v>12526</v>
      </c>
      <c r="BD206" s="3">
        <v>12614</v>
      </c>
      <c r="BE206" s="3">
        <v>12697</v>
      </c>
      <c r="BF206" s="3">
        <v>14128</v>
      </c>
      <c r="BG206" s="3">
        <v>14995</v>
      </c>
      <c r="BH206" s="3">
        <v>12274</v>
      </c>
      <c r="BI206" s="3">
        <v>15776</v>
      </c>
      <c r="BJ206" s="3">
        <v>15491</v>
      </c>
      <c r="BK206" s="3">
        <v>14934</v>
      </c>
      <c r="BL206" s="3">
        <v>16355</v>
      </c>
      <c r="BM206" s="3">
        <v>12910</v>
      </c>
      <c r="BN206" s="3">
        <v>10856</v>
      </c>
      <c r="BO206" s="3">
        <v>12660</v>
      </c>
      <c r="BP206" s="3">
        <v>13203</v>
      </c>
      <c r="BQ206" s="3">
        <v>11782</v>
      </c>
      <c r="BR206" s="3">
        <v>14143</v>
      </c>
      <c r="BS206" s="3">
        <v>13958</v>
      </c>
      <c r="BT206" s="3">
        <v>13408</v>
      </c>
      <c r="BU206" s="3">
        <v>11695</v>
      </c>
      <c r="BV206" s="3">
        <v>12574</v>
      </c>
      <c r="BW206" s="3">
        <v>12681</v>
      </c>
      <c r="BX206" s="3">
        <v>11538</v>
      </c>
      <c r="BY206" s="3">
        <v>11915</v>
      </c>
      <c r="BZ206" s="3">
        <v>13855</v>
      </c>
      <c r="CA206" s="3">
        <v>12241</v>
      </c>
      <c r="CB206" s="3">
        <v>12257</v>
      </c>
      <c r="CC206" s="3">
        <v>12421</v>
      </c>
      <c r="CD206" s="3">
        <v>14442</v>
      </c>
      <c r="CE206" s="3">
        <v>11757</v>
      </c>
      <c r="CF206" s="3">
        <v>17875</v>
      </c>
      <c r="CG206" s="3">
        <v>13987</v>
      </c>
    </row>
    <row r="207" spans="1:85" x14ac:dyDescent="0.2">
      <c r="A207" s="5"/>
      <c r="B207" s="9">
        <v>648085</v>
      </c>
      <c r="C207" s="9">
        <v>174</v>
      </c>
      <c r="D207" s="9">
        <v>356925</v>
      </c>
      <c r="E207" s="1" t="s">
        <v>0</v>
      </c>
      <c r="F207" s="1" t="s">
        <v>0</v>
      </c>
      <c r="G207" s="5" t="s">
        <v>168</v>
      </c>
      <c r="H207" s="3">
        <v>7910</v>
      </c>
      <c r="I207" s="3">
        <v>8237</v>
      </c>
      <c r="J207" s="3">
        <v>6899</v>
      </c>
      <c r="K207" s="3">
        <v>4612</v>
      </c>
      <c r="L207" s="3">
        <v>7178</v>
      </c>
      <c r="M207" s="3">
        <v>9475</v>
      </c>
      <c r="N207" s="3">
        <v>6210</v>
      </c>
      <c r="O207" s="3">
        <v>3240</v>
      </c>
      <c r="P207" s="3">
        <v>4752</v>
      </c>
      <c r="Q207" s="3">
        <v>8130</v>
      </c>
      <c r="R207" s="3">
        <v>3503</v>
      </c>
      <c r="S207" s="3">
        <v>8254</v>
      </c>
      <c r="T207" s="3">
        <v>4161</v>
      </c>
      <c r="U207" s="3">
        <v>5748</v>
      </c>
      <c r="V207" s="3">
        <v>8300</v>
      </c>
      <c r="W207" s="3">
        <v>7852</v>
      </c>
      <c r="X207" s="3">
        <v>2325</v>
      </c>
      <c r="Y207" s="3">
        <v>7110</v>
      </c>
      <c r="Z207" s="3">
        <v>9566</v>
      </c>
      <c r="AA207" s="3">
        <v>4006</v>
      </c>
      <c r="AB207" s="3">
        <v>5563</v>
      </c>
      <c r="AC207" s="3">
        <v>2135</v>
      </c>
      <c r="AD207" s="3">
        <v>3272</v>
      </c>
      <c r="AE207" s="3">
        <v>5088</v>
      </c>
      <c r="AF207" s="3">
        <v>2179</v>
      </c>
      <c r="AG207" s="3">
        <v>2492</v>
      </c>
      <c r="AH207" s="3">
        <v>7040</v>
      </c>
      <c r="AI207" s="3">
        <v>5758</v>
      </c>
      <c r="AJ207" s="3">
        <v>3675</v>
      </c>
      <c r="AK207" s="3">
        <v>6245</v>
      </c>
      <c r="AL207" s="3">
        <v>2594</v>
      </c>
      <c r="AM207" s="3">
        <v>2026</v>
      </c>
      <c r="AN207" s="3">
        <v>4724</v>
      </c>
      <c r="AO207" s="3">
        <v>3076</v>
      </c>
      <c r="AP207" s="3">
        <v>4907</v>
      </c>
      <c r="AQ207" s="3">
        <v>7034</v>
      </c>
      <c r="AR207" s="3">
        <v>2985</v>
      </c>
      <c r="AS207" s="3">
        <v>5373</v>
      </c>
      <c r="AT207" s="3">
        <v>3002</v>
      </c>
      <c r="AU207" s="3">
        <v>5624</v>
      </c>
      <c r="AV207" s="3">
        <v>3050</v>
      </c>
      <c r="AW207" s="3">
        <v>8734</v>
      </c>
      <c r="AX207" s="3">
        <v>1552</v>
      </c>
      <c r="AY207" s="3">
        <v>1180</v>
      </c>
      <c r="AZ207" s="3">
        <v>12801</v>
      </c>
      <c r="BA207" s="3">
        <v>2300</v>
      </c>
      <c r="BB207" s="3">
        <v>8035</v>
      </c>
      <c r="BC207" s="3">
        <v>3749</v>
      </c>
      <c r="BD207" s="3">
        <v>2119</v>
      </c>
      <c r="BE207" s="3">
        <v>5851</v>
      </c>
      <c r="BF207" s="3">
        <v>2105</v>
      </c>
      <c r="BG207" s="3">
        <v>5053</v>
      </c>
      <c r="BH207" s="3">
        <v>1526</v>
      </c>
      <c r="BI207" s="3">
        <v>5584</v>
      </c>
      <c r="BJ207" s="3">
        <v>5097</v>
      </c>
      <c r="BK207" s="3">
        <v>2029</v>
      </c>
      <c r="BL207" s="3">
        <v>2857</v>
      </c>
      <c r="BM207" s="3">
        <v>2055</v>
      </c>
      <c r="BN207" s="3">
        <v>6529</v>
      </c>
      <c r="BO207" s="3">
        <v>1905</v>
      </c>
      <c r="BP207" s="3">
        <v>5535</v>
      </c>
      <c r="BQ207" s="3">
        <v>1791</v>
      </c>
      <c r="BR207" s="3">
        <v>3645</v>
      </c>
      <c r="BS207" s="3">
        <v>4466</v>
      </c>
      <c r="BT207" s="3">
        <v>6258</v>
      </c>
      <c r="BU207" s="3">
        <v>9030</v>
      </c>
      <c r="BV207" s="3">
        <v>9840</v>
      </c>
      <c r="BW207" s="3">
        <v>3333</v>
      </c>
      <c r="BX207" s="3">
        <v>1504</v>
      </c>
      <c r="BY207" s="3">
        <v>3674</v>
      </c>
      <c r="BZ207" s="3">
        <v>6448</v>
      </c>
      <c r="CA207" s="3">
        <v>3810</v>
      </c>
      <c r="CB207" s="3">
        <v>2429</v>
      </c>
      <c r="CC207" s="3">
        <v>2884</v>
      </c>
      <c r="CD207" s="3">
        <v>9480</v>
      </c>
      <c r="CE207" s="3">
        <v>5612</v>
      </c>
      <c r="CF207" s="3">
        <v>5828</v>
      </c>
      <c r="CG207" s="3">
        <v>7120</v>
      </c>
    </row>
    <row r="208" spans="1:85" x14ac:dyDescent="0.2">
      <c r="A208" s="5"/>
      <c r="B208" s="9">
        <v>448206</v>
      </c>
      <c r="C208" s="9">
        <v>350</v>
      </c>
      <c r="D208" s="9">
        <v>204425</v>
      </c>
      <c r="E208" s="1" t="s">
        <v>0</v>
      </c>
      <c r="F208" s="1" t="s">
        <v>0</v>
      </c>
      <c r="G208" s="5" t="s">
        <v>175</v>
      </c>
      <c r="H208" s="3">
        <v>380</v>
      </c>
      <c r="I208" s="3">
        <v>320</v>
      </c>
      <c r="J208" s="3">
        <v>522</v>
      </c>
      <c r="K208" s="3">
        <v>343</v>
      </c>
      <c r="L208" s="3">
        <v>607</v>
      </c>
      <c r="M208" s="3">
        <v>621</v>
      </c>
      <c r="N208" s="3">
        <v>407</v>
      </c>
      <c r="O208" s="3">
        <v>399</v>
      </c>
      <c r="P208" s="3">
        <v>431</v>
      </c>
      <c r="Q208" s="3">
        <v>573</v>
      </c>
      <c r="R208" s="3">
        <v>636</v>
      </c>
      <c r="S208" s="3">
        <v>358</v>
      </c>
      <c r="T208" s="3">
        <v>717</v>
      </c>
      <c r="U208" s="3">
        <v>336</v>
      </c>
      <c r="V208" s="3">
        <v>449</v>
      </c>
      <c r="W208" s="3">
        <v>394</v>
      </c>
      <c r="X208" s="3">
        <v>560</v>
      </c>
      <c r="Y208" s="3">
        <v>564</v>
      </c>
      <c r="Z208" s="3">
        <v>678</v>
      </c>
      <c r="AA208" s="3">
        <v>439</v>
      </c>
      <c r="AB208" s="3">
        <v>336</v>
      </c>
      <c r="AC208" s="3">
        <v>546</v>
      </c>
      <c r="AD208" s="3">
        <v>802</v>
      </c>
      <c r="AE208" s="3">
        <v>220</v>
      </c>
      <c r="AF208" s="3">
        <v>453</v>
      </c>
      <c r="AG208" s="3">
        <v>1100</v>
      </c>
      <c r="AH208" s="3">
        <v>366</v>
      </c>
      <c r="AI208" s="3">
        <v>405</v>
      </c>
      <c r="AJ208" s="3">
        <v>627</v>
      </c>
      <c r="AK208" s="3">
        <v>254</v>
      </c>
      <c r="AL208" s="3">
        <v>748</v>
      </c>
      <c r="AM208" s="3">
        <v>464</v>
      </c>
      <c r="AN208" s="3">
        <v>1138</v>
      </c>
      <c r="AO208" s="3">
        <v>714</v>
      </c>
      <c r="AP208" s="3">
        <v>239</v>
      </c>
      <c r="AQ208" s="3">
        <v>398</v>
      </c>
      <c r="AR208" s="3">
        <v>667</v>
      </c>
      <c r="AS208" s="3">
        <v>280</v>
      </c>
      <c r="AT208" s="3">
        <v>658</v>
      </c>
      <c r="AU208" s="3">
        <v>342</v>
      </c>
      <c r="AV208" s="3">
        <v>359</v>
      </c>
      <c r="AW208" s="3">
        <v>627</v>
      </c>
      <c r="AX208" s="3">
        <v>804</v>
      </c>
      <c r="AY208" s="3">
        <v>490</v>
      </c>
      <c r="AZ208" s="3">
        <v>441</v>
      </c>
      <c r="BA208" s="3">
        <v>490</v>
      </c>
      <c r="BB208" s="3">
        <v>571</v>
      </c>
      <c r="BC208" s="3">
        <v>369</v>
      </c>
      <c r="BD208" s="3">
        <v>996</v>
      </c>
      <c r="BE208" s="3">
        <v>655</v>
      </c>
      <c r="BF208" s="3">
        <v>464</v>
      </c>
      <c r="BG208" s="3">
        <v>489</v>
      </c>
      <c r="BH208" s="3">
        <v>406</v>
      </c>
      <c r="BI208" s="3">
        <v>463</v>
      </c>
      <c r="BJ208" s="3">
        <v>362</v>
      </c>
      <c r="BK208" s="3">
        <v>281</v>
      </c>
      <c r="BL208" s="3">
        <v>340</v>
      </c>
      <c r="BM208" s="3">
        <v>577</v>
      </c>
      <c r="BN208" s="3">
        <v>704</v>
      </c>
      <c r="BO208" s="3">
        <v>456</v>
      </c>
      <c r="BP208" s="3">
        <v>395</v>
      </c>
      <c r="BQ208" s="3">
        <v>738</v>
      </c>
      <c r="BR208" s="3">
        <v>609</v>
      </c>
      <c r="BS208" s="3">
        <v>380</v>
      </c>
      <c r="BT208" s="3">
        <v>800</v>
      </c>
      <c r="BU208" s="3">
        <v>430</v>
      </c>
      <c r="BV208" s="3">
        <v>386</v>
      </c>
      <c r="BW208" s="3">
        <v>721</v>
      </c>
      <c r="BX208" s="3">
        <v>910</v>
      </c>
      <c r="BY208" s="3">
        <v>753</v>
      </c>
      <c r="BZ208" s="3">
        <v>592</v>
      </c>
      <c r="CA208" s="3">
        <v>537</v>
      </c>
      <c r="CB208" s="3">
        <v>629</v>
      </c>
      <c r="CC208" s="3">
        <v>654</v>
      </c>
      <c r="CD208" s="3">
        <v>619</v>
      </c>
      <c r="CE208" s="3">
        <v>628</v>
      </c>
      <c r="CF208" s="3">
        <v>418</v>
      </c>
      <c r="CG208" s="3">
        <v>428</v>
      </c>
    </row>
    <row r="209" spans="1:85" x14ac:dyDescent="0.2">
      <c r="A209" s="5"/>
      <c r="B209" s="9">
        <v>1200427</v>
      </c>
      <c r="C209" s="9">
        <v>316</v>
      </c>
      <c r="D209" s="9">
        <v>201887</v>
      </c>
      <c r="E209" s="1" t="s">
        <v>0</v>
      </c>
      <c r="F209" s="1" t="s">
        <v>0</v>
      </c>
      <c r="G209" s="5" t="s">
        <v>176</v>
      </c>
      <c r="H209" s="3">
        <v>1042</v>
      </c>
      <c r="I209" s="3">
        <v>1124</v>
      </c>
      <c r="J209" s="3">
        <v>1414</v>
      </c>
      <c r="K209" s="3">
        <v>1124</v>
      </c>
      <c r="L209" s="3">
        <v>1439</v>
      </c>
      <c r="M209" s="3">
        <v>870</v>
      </c>
      <c r="N209" s="3">
        <v>960</v>
      </c>
      <c r="O209" s="3">
        <v>841</v>
      </c>
      <c r="P209" s="3">
        <v>603</v>
      </c>
      <c r="Q209" s="3">
        <v>1172</v>
      </c>
      <c r="R209" s="3">
        <v>582</v>
      </c>
      <c r="S209" s="3">
        <v>1022</v>
      </c>
      <c r="T209" s="3">
        <v>718</v>
      </c>
      <c r="U209" s="3">
        <v>1221</v>
      </c>
      <c r="V209" s="3">
        <v>1060</v>
      </c>
      <c r="W209" s="3">
        <v>789</v>
      </c>
      <c r="X209" s="3">
        <v>688</v>
      </c>
      <c r="Y209" s="3">
        <v>1401</v>
      </c>
      <c r="Z209" s="3">
        <v>1246</v>
      </c>
      <c r="AA209" s="3">
        <v>629</v>
      </c>
      <c r="AB209" s="3">
        <v>935</v>
      </c>
      <c r="AC209" s="3">
        <v>702</v>
      </c>
      <c r="AD209" s="3">
        <v>704</v>
      </c>
      <c r="AE209" s="3">
        <v>1011</v>
      </c>
      <c r="AF209" s="3">
        <v>674</v>
      </c>
      <c r="AG209" s="3">
        <v>741</v>
      </c>
      <c r="AH209" s="3">
        <v>783</v>
      </c>
      <c r="AI209" s="3">
        <v>843</v>
      </c>
      <c r="AJ209" s="3">
        <v>604</v>
      </c>
      <c r="AK209" s="3">
        <v>1354</v>
      </c>
      <c r="AL209" s="3">
        <v>778</v>
      </c>
      <c r="AM209" s="3">
        <v>565</v>
      </c>
      <c r="AN209" s="3">
        <v>631</v>
      </c>
      <c r="AO209" s="3">
        <v>595</v>
      </c>
      <c r="AP209" s="3">
        <v>1216</v>
      </c>
      <c r="AQ209" s="3">
        <v>1046</v>
      </c>
      <c r="AR209" s="3">
        <v>758</v>
      </c>
      <c r="AS209" s="3">
        <v>760</v>
      </c>
      <c r="AT209" s="3">
        <v>875</v>
      </c>
      <c r="AU209" s="3">
        <v>933</v>
      </c>
      <c r="AV209" s="3">
        <v>573</v>
      </c>
      <c r="AW209" s="3">
        <v>998</v>
      </c>
      <c r="AX209" s="3">
        <v>814</v>
      </c>
      <c r="AY209" s="3">
        <v>605</v>
      </c>
      <c r="AZ209" s="3">
        <v>1082</v>
      </c>
      <c r="BA209" s="3">
        <v>627</v>
      </c>
      <c r="BB209" s="3">
        <v>626</v>
      </c>
      <c r="BC209" s="3">
        <v>1033</v>
      </c>
      <c r="BD209" s="3">
        <v>645</v>
      </c>
      <c r="BE209" s="3">
        <v>1122</v>
      </c>
      <c r="BF209" s="3">
        <v>756</v>
      </c>
      <c r="BG209" s="3">
        <v>1190</v>
      </c>
      <c r="BH209" s="3">
        <v>564</v>
      </c>
      <c r="BI209" s="3">
        <v>1016</v>
      </c>
      <c r="BJ209" s="3">
        <v>1142</v>
      </c>
      <c r="BK209" s="3">
        <v>593</v>
      </c>
      <c r="BL209" s="3">
        <v>663</v>
      </c>
      <c r="BM209" s="3">
        <v>530</v>
      </c>
      <c r="BN209" s="3">
        <v>1056</v>
      </c>
      <c r="BO209" s="3">
        <v>523</v>
      </c>
      <c r="BP209" s="3">
        <v>1022</v>
      </c>
      <c r="BQ209" s="3">
        <v>694</v>
      </c>
      <c r="BR209" s="3">
        <v>815</v>
      </c>
      <c r="BS209" s="3">
        <v>1124</v>
      </c>
      <c r="BT209" s="3">
        <v>1462</v>
      </c>
      <c r="BU209" s="3">
        <v>992</v>
      </c>
      <c r="BV209" s="3">
        <v>1099</v>
      </c>
      <c r="BW209" s="3">
        <v>839</v>
      </c>
      <c r="BX209" s="3">
        <v>719</v>
      </c>
      <c r="BY209" s="3">
        <v>664</v>
      </c>
      <c r="BZ209" s="3">
        <v>579</v>
      </c>
      <c r="CA209" s="3">
        <v>624</v>
      </c>
      <c r="CB209" s="3">
        <v>531</v>
      </c>
      <c r="CC209" s="3">
        <v>629</v>
      </c>
      <c r="CD209" s="3">
        <v>1229</v>
      </c>
      <c r="CE209" s="3">
        <v>1004</v>
      </c>
      <c r="CF209" s="3">
        <v>1256</v>
      </c>
      <c r="CG209" s="3">
        <v>1032</v>
      </c>
    </row>
    <row r="210" spans="1:85" x14ac:dyDescent="0.2">
      <c r="A210" s="5"/>
      <c r="B210" s="9">
        <v>1134655</v>
      </c>
      <c r="C210" s="9">
        <v>441</v>
      </c>
      <c r="D210" s="9">
        <v>201862</v>
      </c>
      <c r="E210" s="1" t="s">
        <v>0</v>
      </c>
      <c r="F210" s="1" t="s">
        <v>0</v>
      </c>
      <c r="G210" s="5" t="s">
        <v>177</v>
      </c>
      <c r="H210" s="3">
        <v>3394</v>
      </c>
      <c r="I210" s="3">
        <v>1205</v>
      </c>
      <c r="J210" s="3">
        <v>1504</v>
      </c>
      <c r="K210" s="3">
        <v>1332</v>
      </c>
      <c r="L210" s="3">
        <v>3329</v>
      </c>
      <c r="M210" s="3">
        <v>1254</v>
      </c>
      <c r="N210" s="3">
        <v>2061</v>
      </c>
      <c r="O210" s="3">
        <v>1630</v>
      </c>
      <c r="P210" s="3">
        <v>1456</v>
      </c>
      <c r="Q210" s="3">
        <v>2951</v>
      </c>
      <c r="R210" s="3">
        <v>1356</v>
      </c>
      <c r="S210" s="3">
        <v>2255</v>
      </c>
      <c r="T210" s="3">
        <v>1539</v>
      </c>
      <c r="U210" s="3">
        <v>3989</v>
      </c>
      <c r="V210" s="3">
        <v>2646</v>
      </c>
      <c r="W210" s="3">
        <v>1258</v>
      </c>
      <c r="X210" s="3">
        <v>1011</v>
      </c>
      <c r="Y210" s="3">
        <v>1162</v>
      </c>
      <c r="Z210" s="3">
        <v>1965</v>
      </c>
      <c r="AA210" s="3">
        <v>1206</v>
      </c>
      <c r="AB210" s="3">
        <v>3817</v>
      </c>
      <c r="AC210" s="3">
        <v>1265</v>
      </c>
      <c r="AD210" s="3">
        <v>1586</v>
      </c>
      <c r="AE210" s="3">
        <v>2717</v>
      </c>
      <c r="AF210" s="3">
        <v>1387</v>
      </c>
      <c r="AG210" s="3">
        <v>1169</v>
      </c>
      <c r="AH210" s="3">
        <v>1305</v>
      </c>
      <c r="AI210" s="3">
        <v>1566</v>
      </c>
      <c r="AJ210" s="3">
        <v>1276</v>
      </c>
      <c r="AK210" s="3">
        <v>1735</v>
      </c>
      <c r="AL210" s="3">
        <v>2466</v>
      </c>
      <c r="AM210" s="3">
        <v>1232</v>
      </c>
      <c r="AN210" s="3">
        <v>1271</v>
      </c>
      <c r="AO210" s="3">
        <v>1294</v>
      </c>
      <c r="AP210" s="3">
        <v>1062</v>
      </c>
      <c r="AQ210" s="3">
        <v>2196</v>
      </c>
      <c r="AR210" s="3">
        <v>1255</v>
      </c>
      <c r="AS210" s="3">
        <v>2961</v>
      </c>
      <c r="AT210" s="3">
        <v>1494</v>
      </c>
      <c r="AU210" s="3">
        <v>1558</v>
      </c>
      <c r="AV210" s="3">
        <v>1238</v>
      </c>
      <c r="AW210" s="3">
        <v>2382</v>
      </c>
      <c r="AX210" s="3">
        <v>936</v>
      </c>
      <c r="AY210" s="3">
        <v>1457</v>
      </c>
      <c r="AZ210" s="3">
        <v>2135</v>
      </c>
      <c r="BA210" s="3">
        <v>1050</v>
      </c>
      <c r="BB210" s="3">
        <v>1524</v>
      </c>
      <c r="BC210" s="3">
        <v>3177</v>
      </c>
      <c r="BD210" s="3">
        <v>827</v>
      </c>
      <c r="BE210" s="3">
        <v>1589</v>
      </c>
      <c r="BF210" s="3">
        <v>1299</v>
      </c>
      <c r="BG210" s="3">
        <v>461</v>
      </c>
      <c r="BH210" s="3">
        <v>1193</v>
      </c>
      <c r="BI210" s="3">
        <v>1298</v>
      </c>
      <c r="BJ210" s="3">
        <v>913</v>
      </c>
      <c r="BK210" s="3">
        <v>1046</v>
      </c>
      <c r="BL210" s="3">
        <v>1625</v>
      </c>
      <c r="BM210" s="3">
        <v>1349</v>
      </c>
      <c r="BN210" s="3">
        <v>2570</v>
      </c>
      <c r="BO210" s="3">
        <v>1200</v>
      </c>
      <c r="BP210" s="3">
        <v>2528</v>
      </c>
      <c r="BQ210" s="3">
        <v>786</v>
      </c>
      <c r="BR210" s="3">
        <v>1300</v>
      </c>
      <c r="BS210" s="3">
        <v>734</v>
      </c>
      <c r="BT210" s="3">
        <v>2358</v>
      </c>
      <c r="BU210" s="3">
        <v>2586</v>
      </c>
      <c r="BV210" s="3">
        <v>2843</v>
      </c>
      <c r="BW210" s="3">
        <v>1116</v>
      </c>
      <c r="BX210" s="3">
        <v>1149</v>
      </c>
      <c r="BY210" s="3">
        <v>1123</v>
      </c>
      <c r="BZ210" s="3">
        <v>1184</v>
      </c>
      <c r="CA210" s="3">
        <v>1056</v>
      </c>
      <c r="CB210" s="3">
        <v>1362</v>
      </c>
      <c r="CC210" s="3">
        <v>725</v>
      </c>
      <c r="CD210" s="3">
        <v>1267</v>
      </c>
      <c r="CE210" s="3">
        <v>2532</v>
      </c>
      <c r="CF210" s="3">
        <v>1465</v>
      </c>
      <c r="CG210" s="3">
        <v>1642</v>
      </c>
    </row>
    <row r="211" spans="1:85" x14ac:dyDescent="0.2">
      <c r="A211" s="5"/>
      <c r="B211" s="9">
        <v>493847</v>
      </c>
      <c r="C211" s="9">
        <v>85</v>
      </c>
      <c r="D211" s="9">
        <v>200850</v>
      </c>
      <c r="E211" s="1" t="s">
        <v>0</v>
      </c>
      <c r="F211" s="1" t="s">
        <v>0</v>
      </c>
      <c r="G211" s="5" t="s">
        <v>178</v>
      </c>
      <c r="H211" s="3">
        <v>4017</v>
      </c>
      <c r="I211" s="3">
        <v>5393</v>
      </c>
      <c r="J211" s="3">
        <v>3841</v>
      </c>
      <c r="K211" s="3">
        <v>4028</v>
      </c>
      <c r="L211" s="3">
        <v>4726</v>
      </c>
      <c r="M211" s="3">
        <v>4394</v>
      </c>
      <c r="N211" s="3">
        <v>4147</v>
      </c>
      <c r="O211" s="3">
        <v>3428</v>
      </c>
      <c r="P211" s="3">
        <v>2148</v>
      </c>
      <c r="Q211" s="3">
        <v>4706</v>
      </c>
      <c r="R211" s="3">
        <v>2580</v>
      </c>
      <c r="S211" s="3">
        <v>5044</v>
      </c>
      <c r="T211" s="3">
        <v>3154</v>
      </c>
      <c r="U211" s="3">
        <v>5663</v>
      </c>
      <c r="V211" s="3">
        <v>4551</v>
      </c>
      <c r="W211" s="3">
        <v>4757</v>
      </c>
      <c r="X211" s="3">
        <v>2392</v>
      </c>
      <c r="Y211" s="3">
        <v>3940</v>
      </c>
      <c r="Z211" s="3">
        <v>4017</v>
      </c>
      <c r="AA211" s="3">
        <v>2743</v>
      </c>
      <c r="AB211" s="3">
        <v>4171</v>
      </c>
      <c r="AC211" s="3">
        <v>2311</v>
      </c>
      <c r="AD211" s="3">
        <v>2594</v>
      </c>
      <c r="AE211" s="3">
        <v>4368</v>
      </c>
      <c r="AF211" s="3">
        <v>3345</v>
      </c>
      <c r="AG211" s="3">
        <v>2768</v>
      </c>
      <c r="AH211" s="3">
        <v>4513</v>
      </c>
      <c r="AI211" s="3">
        <v>3528</v>
      </c>
      <c r="AJ211" s="3">
        <v>2711</v>
      </c>
      <c r="AK211" s="3">
        <v>4786</v>
      </c>
      <c r="AL211" s="3">
        <v>3161</v>
      </c>
      <c r="AM211" s="3">
        <v>2609</v>
      </c>
      <c r="AN211" s="3">
        <v>2445</v>
      </c>
      <c r="AO211" s="3">
        <v>2349</v>
      </c>
      <c r="AP211" s="3">
        <v>4042</v>
      </c>
      <c r="AQ211" s="3">
        <v>5427</v>
      </c>
      <c r="AR211" s="3">
        <v>2969</v>
      </c>
      <c r="AS211" s="3">
        <v>5346</v>
      </c>
      <c r="AT211" s="3">
        <v>3048</v>
      </c>
      <c r="AU211" s="3">
        <v>3871</v>
      </c>
      <c r="AV211" s="3">
        <v>2406</v>
      </c>
      <c r="AW211" s="3">
        <v>4943</v>
      </c>
      <c r="AX211" s="3">
        <v>2177</v>
      </c>
      <c r="AY211" s="3">
        <v>2074</v>
      </c>
      <c r="AZ211" s="3">
        <v>4249</v>
      </c>
      <c r="BA211" s="3">
        <v>2798</v>
      </c>
      <c r="BB211" s="3">
        <v>3044</v>
      </c>
      <c r="BC211" s="3">
        <v>4684</v>
      </c>
      <c r="BD211" s="3">
        <v>2732</v>
      </c>
      <c r="BE211" s="3">
        <v>3900</v>
      </c>
      <c r="BF211" s="3">
        <v>2491</v>
      </c>
      <c r="BG211" s="3">
        <v>3977</v>
      </c>
      <c r="BH211" s="3">
        <v>2106</v>
      </c>
      <c r="BI211" s="3">
        <v>5133</v>
      </c>
      <c r="BJ211" s="3">
        <v>4027</v>
      </c>
      <c r="BK211" s="3">
        <v>3225</v>
      </c>
      <c r="BL211" s="3">
        <v>2467</v>
      </c>
      <c r="BM211" s="3">
        <v>2594</v>
      </c>
      <c r="BN211" s="3">
        <v>5360</v>
      </c>
      <c r="BO211" s="3">
        <v>2447</v>
      </c>
      <c r="BP211" s="3">
        <v>4856</v>
      </c>
      <c r="BQ211" s="3">
        <v>2850</v>
      </c>
      <c r="BR211" s="3">
        <v>3048</v>
      </c>
      <c r="BS211" s="3">
        <v>4124</v>
      </c>
      <c r="BT211" s="3">
        <v>5501</v>
      </c>
      <c r="BU211" s="3">
        <v>3668</v>
      </c>
      <c r="BV211" s="3">
        <v>4651</v>
      </c>
      <c r="BW211" s="3">
        <v>2977</v>
      </c>
      <c r="BX211" s="3">
        <v>2505</v>
      </c>
      <c r="BY211" s="3">
        <v>1991</v>
      </c>
      <c r="BZ211" s="3">
        <v>2233</v>
      </c>
      <c r="CA211" s="3">
        <v>2427</v>
      </c>
      <c r="CB211" s="3">
        <v>2489</v>
      </c>
      <c r="CC211" s="3">
        <v>2657</v>
      </c>
      <c r="CD211" s="3">
        <v>3670</v>
      </c>
      <c r="CE211" s="3">
        <v>5408</v>
      </c>
      <c r="CF211" s="3">
        <v>5555</v>
      </c>
      <c r="CG211" s="3">
        <v>4204</v>
      </c>
    </row>
    <row r="212" spans="1:85" x14ac:dyDescent="0.2">
      <c r="A212" s="5"/>
      <c r="B212" s="9">
        <v>542812</v>
      </c>
      <c r="C212" s="9">
        <v>102</v>
      </c>
      <c r="D212" s="9">
        <v>356985</v>
      </c>
      <c r="E212" s="1" t="s">
        <v>0</v>
      </c>
      <c r="F212" s="1" t="s">
        <v>0</v>
      </c>
      <c r="G212" s="5" t="s">
        <v>167</v>
      </c>
      <c r="H212" s="3">
        <v>6252</v>
      </c>
      <c r="I212" s="3">
        <v>6146</v>
      </c>
      <c r="J212" s="3">
        <v>5954</v>
      </c>
      <c r="K212" s="3">
        <v>4290</v>
      </c>
      <c r="L212" s="3">
        <v>6530</v>
      </c>
      <c r="M212" s="3">
        <v>7646</v>
      </c>
      <c r="N212" s="3">
        <v>3360</v>
      </c>
      <c r="O212" s="3">
        <v>1634</v>
      </c>
      <c r="P212" s="3">
        <v>2267</v>
      </c>
      <c r="Q212" s="3">
        <v>5548</v>
      </c>
      <c r="R212" s="3">
        <v>2319</v>
      </c>
      <c r="S212" s="3">
        <v>5065</v>
      </c>
      <c r="T212" s="3">
        <v>1841</v>
      </c>
      <c r="U212" s="3">
        <v>4373</v>
      </c>
      <c r="V212" s="3">
        <v>4564</v>
      </c>
      <c r="W212" s="3">
        <v>5542</v>
      </c>
      <c r="X212" s="3">
        <v>1625</v>
      </c>
      <c r="Y212" s="3">
        <v>6233</v>
      </c>
      <c r="Z212" s="3">
        <v>7579</v>
      </c>
      <c r="AA212" s="3">
        <v>1485</v>
      </c>
      <c r="AB212" s="3">
        <v>5075</v>
      </c>
      <c r="AC212" s="3">
        <v>1763</v>
      </c>
      <c r="AD212" s="3">
        <v>1895</v>
      </c>
      <c r="AE212" s="3">
        <v>3990</v>
      </c>
      <c r="AF212" s="3">
        <v>1374</v>
      </c>
      <c r="AG212" s="3">
        <v>1870</v>
      </c>
      <c r="AH212" s="3">
        <v>6673</v>
      </c>
      <c r="AI212" s="3">
        <v>4679</v>
      </c>
      <c r="AJ212" s="3">
        <v>1943</v>
      </c>
      <c r="AK212" s="3">
        <v>4484</v>
      </c>
      <c r="AL212" s="3">
        <v>1801</v>
      </c>
      <c r="AM212" s="3">
        <v>1394</v>
      </c>
      <c r="AN212" s="3">
        <v>2440</v>
      </c>
      <c r="AO212" s="3">
        <v>2741</v>
      </c>
      <c r="AP212" s="3">
        <v>5515</v>
      </c>
      <c r="AQ212" s="3">
        <v>4057</v>
      </c>
      <c r="AR212" s="3">
        <v>2387</v>
      </c>
      <c r="AS212" s="3">
        <v>6317</v>
      </c>
      <c r="AT212" s="3">
        <v>1685</v>
      </c>
      <c r="AU212" s="3">
        <v>3424</v>
      </c>
      <c r="AV212" s="3">
        <v>2114</v>
      </c>
      <c r="AW212" s="3">
        <v>7836</v>
      </c>
      <c r="AX212" s="3">
        <v>2524</v>
      </c>
      <c r="AY212" s="3">
        <v>1497</v>
      </c>
      <c r="AZ212" s="3">
        <v>4927</v>
      </c>
      <c r="BA212" s="3">
        <v>2005</v>
      </c>
      <c r="BB212" s="3">
        <v>2195</v>
      </c>
      <c r="BC212" s="3">
        <v>7587</v>
      </c>
      <c r="BD212" s="3">
        <v>2260</v>
      </c>
      <c r="BE212" s="3">
        <v>6864</v>
      </c>
      <c r="BF212" s="3">
        <v>858</v>
      </c>
      <c r="BG212" s="3">
        <v>6270</v>
      </c>
      <c r="BH212" s="3">
        <v>2229</v>
      </c>
      <c r="BI212" s="3">
        <v>4874</v>
      </c>
      <c r="BJ212" s="3">
        <v>5854</v>
      </c>
      <c r="BK212" s="3">
        <v>2669</v>
      </c>
      <c r="BL212" s="3">
        <v>1441</v>
      </c>
      <c r="BM212" s="3">
        <v>2732</v>
      </c>
      <c r="BN212" s="3">
        <v>6978</v>
      </c>
      <c r="BO212" s="3">
        <v>1904</v>
      </c>
      <c r="BP212" s="3">
        <v>7511</v>
      </c>
      <c r="BQ212" s="3">
        <v>1994</v>
      </c>
      <c r="BR212" s="3">
        <v>2335</v>
      </c>
      <c r="BS212" s="3">
        <v>5741</v>
      </c>
      <c r="BT212" s="3">
        <v>6987</v>
      </c>
      <c r="BU212" s="3">
        <v>7562</v>
      </c>
      <c r="BV212" s="3">
        <v>7178</v>
      </c>
      <c r="BW212" s="3">
        <v>2724</v>
      </c>
      <c r="BX212" s="3">
        <v>2233</v>
      </c>
      <c r="BY212" s="3">
        <v>2300</v>
      </c>
      <c r="BZ212" s="3">
        <v>2834</v>
      </c>
      <c r="CA212" s="3">
        <v>3025</v>
      </c>
      <c r="CB212" s="3">
        <v>2413</v>
      </c>
      <c r="CC212" s="3">
        <v>2311</v>
      </c>
      <c r="CD212" s="3">
        <v>5917</v>
      </c>
      <c r="CE212" s="3">
        <v>7775</v>
      </c>
      <c r="CF212" s="3">
        <v>7635</v>
      </c>
      <c r="CG212" s="3">
        <v>4212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data_submit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FanslyFTW</cp:lastModifiedBy>
  <dcterms:created xsi:type="dcterms:W3CDTF">2013-04-02T17:57:36Z</dcterms:created>
  <dcterms:modified xsi:type="dcterms:W3CDTF">2018-08-21T19:41:48Z</dcterms:modified>
</cp:coreProperties>
</file>