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Calculation in Excel\"/>
    </mc:Choice>
  </mc:AlternateContent>
  <bookViews>
    <workbookView xWindow="0" yWindow="0" windowWidth="28800" windowHeight="12045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R17" i="5" l="1"/>
  <c r="R14" i="5"/>
  <c r="N6" i="7" l="1"/>
  <c r="P6" i="7" s="1"/>
  <c r="X18" i="5" l="1"/>
  <c r="W18" i="5"/>
  <c r="V18" i="5"/>
  <c r="U18" i="5"/>
  <c r="T18" i="5"/>
  <c r="X15" i="5"/>
  <c r="W15" i="5"/>
  <c r="V15" i="5"/>
  <c r="U15" i="5"/>
  <c r="T15" i="5"/>
  <c r="S15" i="5"/>
  <c r="S18" i="5"/>
  <c r="R30" i="5" l="1"/>
  <c r="R18" i="5"/>
  <c r="R15" i="5"/>
  <c r="R28" i="5" l="1"/>
  <c r="F21" i="4"/>
  <c r="F29" i="7"/>
  <c r="F25" i="7"/>
  <c r="F27" i="7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<sst xmlns="http://schemas.openxmlformats.org/spreadsheetml/2006/main" count="545" uniqueCount="145">
  <si>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</si>
  <si>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</si>
  <si>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</si>
  <si>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</si>
  <si>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</si>
  <si>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</si>
  <si>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</si>
  <si>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</si>
  <si>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</si>
  <si>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</si>
  <si>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</si>
  <si>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</si>
  <si>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</si>
  <si>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</si>
  <si>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</si>
  <si>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</si>
  <si>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</si>
  <si>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</si>
  <si>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</si>
  <si>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</si>
  <si>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</si>
  <si>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</si>
  <si>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</si>
  <si>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</si>
  <si>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</si>
  <si>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</si>
  <si>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</si>
  <si>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</si>
  <si>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SEP2</t>
  </si>
  <si>
    <t>OKT1</t>
  </si>
  <si>
    <t>OKT2</t>
  </si>
  <si>
    <t>MRZ2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</si>
  <si>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</si>
  <si>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</si>
  <si>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</si>
  <si>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</si>
  <si>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</si>
  <si>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</si>
  <si>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</si>
  <si>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</si>
  <si>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</si>
  <si>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</si>
  <si>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</si>
  <si>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</si>
  <si>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</si>
  <si>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</si>
  <si>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</si>
  <si>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</si>
  <si>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</si>
  <si>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</si>
  <si>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</si>
  <si>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</si>
  <si>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</si>
  <si>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</si>
  <si>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</si>
  <si>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</si>
  <si>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</si>
  <si>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</si>
  <si>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</si>
  <si>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Entnahmegerät am Quad; Fahrten mit Quad</t>
  </si>
  <si>
    <t>Entnahmegerät an Quad, Fahrten mit Quad, 0-30 cm</t>
  </si>
  <si>
    <t>3 m; 102 kW</t>
  </si>
  <si>
    <t>Radlader, 67 kW; Mineraldüngerschaufel, 1,4 m³</t>
  </si>
  <si>
    <t>6 Schare, 2,1 m, aufgesattelt; 102 kW</t>
  </si>
  <si>
    <t>6 m; 102 kW</t>
  </si>
  <si>
    <t>Pumptankwagen, 12 m³; Schleppschlauchverteiler, 12 m; 102 kW</t>
  </si>
  <si>
    <t>Visuelle Bonitur; Fahrten mit Pick-up</t>
  </si>
  <si>
    <t>Anhängeschleuderstreuer, 6 m³; 67 kW</t>
  </si>
  <si>
    <t>Kohlensaurer Kalk</t>
  </si>
  <si>
    <t>12 Reihen; 67 kW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</si>
  <si>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</si>
  <si>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</si>
  <si>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</si>
  <si>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</si>
  <si>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</si>
  <si>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</si>
  <si>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</si>
  <si>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</si>
  <si>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</si>
  <si>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</si>
  <si>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</si>
  <si>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</si>
  <si>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</si>
  <si>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</si>
  <si>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</si>
  <si>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</si>
  <si>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</si>
  <si>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</si>
  <si>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</si>
  <si>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</si>
  <si>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</si>
  <si>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</si>
  <si>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</si>
  <si>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</si>
  <si>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</si>
  <si>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</si>
  <si>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</si>
  <si>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</si>
  <si>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</si>
  <si>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</si>
  <si>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</si>
  <si>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</si>
  <si>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</si>
  <si>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</si>
  <si>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</si>
  <si>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</si>
  <si>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</si>
  <si>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</si>
  <si>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</si>
  <si>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</si>
  <si>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</si>
  <si>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</si>
  <si>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</si>
  <si>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</si>
  <si>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</si>
  <si>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</si>
  <si>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</si>
  <si>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</si>
  <si>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</si>
  <si>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</si>
  <si>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</si>
  <si>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</si>
  <si>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</si>
  <si>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</si>
  <si>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</si>
  <si>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</si>
  <si>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</si>
  <si>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</si>
  <si>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</si>
  <si>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</si>
  <si>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</si>
  <si>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</si>
  <si>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</si>
  <si>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</si>
  <si>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</si>
  <si>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</si>
  <si>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</si>
  <si>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</si>
  <si>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</si>
  <si>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</si>
  <si>
    <t>Variable labor time</t>
  </si>
  <si>
    <t>Fixed labor time</t>
  </si>
  <si>
    <t>mittel, mittlerer Boden</t>
  </si>
  <si>
    <t>ökologisch::Zuckerrüben::wendend, Gülle::::10::mittel, mittlerer Boden::102::2</t>
  </si>
  <si>
    <t>MRZ1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</si>
</sst>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0" fontId="0" fillId="0" borderId="0" xfId="0"/>
    <xf numFmtId="0" fontId="0" fillId="4" borderId="0" xfId="0" applyFill="1"/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164" fontId="0" fillId="3" borderId="0" xfId="0" applyNumberForma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44" fontId="0" fillId="0" borderId="0" xfId="0" applyNumberFormat="1"/>
    <xf numFmtId="44" fontId="6" fillId="2" borderId="0" xfId="1" applyNumberFormat="1" applyFont="1" applyFill="1"/>
    <xf numFmtId="44" fontId="5" fillId="2" borderId="0" xfId="1" applyNumberFormat="1" applyFont="1" applyFill="1"/>
    <xf numFmtId="44" fontId="4" fillId="3" borderId="0" xfId="0" applyNumberFormat="1" applyFont="1" applyFill="1"/>
    <xf numFmtId="44" fontId="0" fillId="3" borderId="0" xfId="1" applyNumberFormat="1" applyFont="1" applyFill="1"/>
    <xf numFmtId="44" fontId="1" fillId="3" borderId="0" xfId="1" applyNumberFormat="1" applyFont="1" applyFill="1"/>
    <xf numFmtId="44" fontId="0" fillId="2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urrency" xfId="2" builtinId="4"/>
    <cellStyle name="Normal" xfId="0" builtinId="0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D16" sqref="D16"/>
    </sheetView>
  </sheetViews>
  <sheetFormatPr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1" spans="1:27">
      <c r="D1" s="40"/>
      <c r="E1" s="40"/>
      <c r="F1" s="40"/>
      <c r="G1" s="40"/>
      <c r="H1" s="40"/>
      <c r="I1" s="40"/>
      <c r="J1" s="40"/>
      <c r="K1" s="40"/>
      <c r="L1" s="40"/>
    </row>
    <row r="2" spans="1:27">
      <c r="A2" s="3" t="s">
        <v>107</v>
      </c>
      <c r="B2" s="2" t="s">
        <v>126</v>
      </c>
      <c r="C2" s="2"/>
      <c r="D2" s="40"/>
      <c r="E2" s="40"/>
      <c r="F2" s="40"/>
      <c r="G2" s="40"/>
      <c r="H2" s="40"/>
      <c r="I2" s="40"/>
      <c r="J2" s="40"/>
      <c r="K2" s="40"/>
      <c r="L2" s="40"/>
    </row>
    <row r="3" spans="1:27">
      <c r="A3" s="2" t="s">
        <v>77</v>
      </c>
      <c r="B3" s="52">
        <v>134232.29999999999</v>
      </c>
      <c r="C3" s="17"/>
      <c r="D3" s="40"/>
      <c r="E3" s="40"/>
      <c r="F3" s="40"/>
      <c r="G3" s="40"/>
      <c r="H3" s="40"/>
      <c r="I3" s="40"/>
      <c r="J3" s="40"/>
      <c r="K3" s="40"/>
      <c r="L3" s="40"/>
      <c r="M3" s="30"/>
      <c r="N3" s="30"/>
      <c r="O3" s="30"/>
    </row>
    <row r="4" spans="1:27">
      <c r="A4" s="19" t="s">
        <v>134</v>
      </c>
      <c r="B4" s="52">
        <v>173.803</v>
      </c>
      <c r="C4" s="7"/>
      <c r="D4" s="40"/>
      <c r="E4" s="50"/>
      <c r="F4" s="40"/>
      <c r="G4" s="40"/>
      <c r="H4" s="40"/>
      <c r="I4" s="40"/>
      <c r="J4" s="40"/>
      <c r="K4" s="40"/>
      <c r="L4" s="40"/>
    </row>
    <row r="5" spans="1:27">
      <c r="A5" s="2" t="s">
        <v>137</v>
      </c>
      <c r="B5" s="52">
        <v>0.16225800000000001</v>
      </c>
      <c r="C5" s="7"/>
      <c r="D5" s="40"/>
      <c r="E5" s="50"/>
      <c r="F5" s="40"/>
      <c r="G5" s="40"/>
      <c r="H5" s="40"/>
      <c r="I5" s="40"/>
      <c r="J5" s="40"/>
      <c r="K5" s="40"/>
      <c r="L5" s="40"/>
    </row>
    <row r="6" spans="1:27">
      <c r="A6" s="2" t="s">
        <v>127</v>
      </c>
      <c r="B6" s="52">
        <v>40.864710000000002</v>
      </c>
      <c r="C6" s="7"/>
      <c r="D6" s="40"/>
      <c r="E6" s="50"/>
      <c r="F6" s="40"/>
      <c r="G6" s="40"/>
      <c r="H6" s="40"/>
      <c r="I6" s="40"/>
      <c r="J6" s="40"/>
      <c r="K6" s="40"/>
      <c r="L6" s="40"/>
    </row>
    <row r="7" spans="1:27">
      <c r="A7" s="2" t="s">
        <v>128</v>
      </c>
      <c r="B7" s="52">
        <v>0.87987800000000005</v>
      </c>
      <c r="C7" s="7"/>
      <c r="D7" s="40"/>
      <c r="E7" s="50"/>
      <c r="F7" s="40"/>
      <c r="G7" s="40"/>
      <c r="H7" s="40"/>
      <c r="I7" s="40"/>
      <c r="J7" s="40"/>
      <c r="K7" s="40"/>
      <c r="L7" s="40"/>
    </row>
    <row r="8" spans="1:27" s="31" customFormat="1">
      <c r="A8" s="31" t="s">
        <v>139</v>
      </c>
      <c r="B8" s="52">
        <v>0.98682800000000004</v>
      </c>
      <c r="D8" s="40"/>
      <c r="E8" s="50"/>
      <c r="F8" s="40"/>
      <c r="G8" s="40"/>
      <c r="H8" s="40"/>
      <c r="I8" s="40"/>
      <c r="J8" s="40"/>
      <c r="K8" s="40"/>
      <c r="L8" s="40"/>
    </row>
    <row r="9" spans="1:27">
      <c r="A9" s="12" t="s">
        <v>129</v>
      </c>
      <c r="B9" s="52">
        <v>3.651262</v>
      </c>
      <c r="C9" s="7"/>
      <c r="D9" s="40"/>
      <c r="E9" s="50"/>
      <c r="F9" s="40"/>
      <c r="G9" s="40"/>
      <c r="H9" s="40"/>
      <c r="I9" s="40"/>
      <c r="J9" s="40"/>
      <c r="K9" s="40"/>
      <c r="L9" s="40"/>
    </row>
    <row r="10" spans="1:27">
      <c r="A10" s="12" t="s">
        <v>130</v>
      </c>
      <c r="B10" s="52">
        <v>16.908570000000001</v>
      </c>
      <c r="C10" s="7"/>
      <c r="D10" s="39"/>
      <c r="E10" s="52"/>
      <c r="F10" s="52"/>
      <c r="G10" s="52"/>
      <c r="H10" s="52"/>
      <c r="I10" s="52"/>
      <c r="J10" s="52"/>
    </row>
    <row r="11" spans="1:27">
      <c r="A11" s="12" t="s">
        <v>133</v>
      </c>
      <c r="B11" s="52">
        <v>14.66469</v>
      </c>
      <c r="C11" s="7"/>
      <c r="D11" s="40"/>
      <c r="E11" s="52"/>
      <c r="F11" s="52"/>
      <c r="G11" s="52"/>
      <c r="H11" s="52"/>
      <c r="I11" s="52"/>
      <c r="J11" s="52"/>
      <c r="K11" s="40"/>
      <c r="L11" s="40"/>
    </row>
    <row r="12" spans="1:27">
      <c r="D12" s="40"/>
      <c r="E12" s="52"/>
      <c r="F12" s="52"/>
      <c r="G12" s="52"/>
      <c r="H12" s="52"/>
      <c r="I12" s="52"/>
      <c r="J12" s="52"/>
      <c r="K12" s="40"/>
      <c r="L12" s="40"/>
    </row>
    <row r="13" spans="1:27">
      <c r="A13" t="s">
        <v>138</v>
      </c>
      <c r="B13">
        <v>10</v>
      </c>
      <c r="D13" s="40"/>
      <c r="E13" s="52"/>
      <c r="F13" s="52"/>
      <c r="G13" s="52"/>
      <c r="H13" s="52"/>
      <c r="I13" s="52"/>
      <c r="J13" s="52"/>
      <c r="K13" s="40"/>
      <c r="L13" s="40"/>
    </row>
    <row r="14" spans="1:27">
      <c r="B14" s="20"/>
      <c r="C14" s="20"/>
      <c r="D14" s="40"/>
      <c r="E14" s="52"/>
      <c r="F14" s="52"/>
      <c r="G14" s="52"/>
      <c r="H14" s="52"/>
      <c r="I14" s="52"/>
      <c r="J14" s="52"/>
      <c r="K14" s="40"/>
      <c r="L14" s="4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>
      <c r="B15" s="20"/>
      <c r="C15" s="20"/>
      <c r="D15" s="40"/>
      <c r="E15" s="52"/>
      <c r="F15" s="52"/>
      <c r="G15" s="52"/>
      <c r="H15" s="52"/>
      <c r="I15" s="52"/>
      <c r="J15" s="52"/>
      <c r="K15" s="40"/>
      <c r="L15" s="4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>
      <c r="B16" s="20"/>
      <c r="C16" s="20"/>
      <c r="D16" s="40"/>
      <c r="E16" s="52"/>
      <c r="F16" s="52"/>
      <c r="G16" s="52"/>
      <c r="H16" s="52"/>
      <c r="I16" s="52"/>
      <c r="J16" s="52"/>
      <c r="K16" s="40"/>
      <c r="L16" s="4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4:12">
      <c r="D17" s="40"/>
      <c r="E17" s="52"/>
      <c r="F17" s="52"/>
      <c r="G17" s="52"/>
      <c r="H17" s="52"/>
      <c r="I17" s="52"/>
      <c r="J17" s="52"/>
      <c r="K17" s="40"/>
      <c r="L17" s="40"/>
    </row>
    <row r="18" spans="4:12">
      <c r="D18" s="40"/>
      <c r="E18" s="52"/>
      <c r="F18" s="52"/>
      <c r="G18" s="52"/>
      <c r="H18" s="52"/>
      <c r="I18" s="52"/>
      <c r="J18" s="52"/>
      <c r="K18" s="40"/>
      <c r="L18" s="40"/>
    </row>
    <row r="19" spans="4:12">
      <c r="D19" s="40"/>
      <c r="E19" s="51"/>
      <c r="F19" s="51"/>
      <c r="G19" s="51"/>
      <c r="H19" s="51"/>
      <c r="I19" s="40"/>
      <c r="J19" s="40"/>
      <c r="K19" s="40"/>
      <c r="L19" s="40"/>
    </row>
    <row r="20" spans="4:12">
      <c r="E20" s="51"/>
      <c r="F20" s="51"/>
      <c r="G20" s="51"/>
      <c r="H20" s="51"/>
    </row>
    <row r="21" spans="4:12">
      <c r="E21" s="51"/>
      <c r="F21" s="51"/>
      <c r="G21" s="51"/>
      <c r="H21" s="51"/>
    </row>
    <row r="22" spans="4:12">
      <c r="E22" s="51"/>
      <c r="F22" s="51"/>
      <c r="G22" s="51"/>
      <c r="H22" s="51"/>
    </row>
    <row r="23" spans="4:12">
      <c r="E23" s="51"/>
      <c r="F23" s="51"/>
      <c r="G23" s="51"/>
      <c r="H23" s="51"/>
    </row>
    <row r="24" spans="4:12">
      <c r="E24" s="51"/>
      <c r="F24" s="51"/>
      <c r="G24" s="51"/>
      <c r="H24" s="51"/>
    </row>
    <row r="25" spans="4:12">
      <c r="E25" s="51"/>
      <c r="F25" s="51"/>
      <c r="G25" s="51"/>
      <c r="H25" s="51"/>
    </row>
    <row r="26" spans="4:12">
      <c r="E26" s="51"/>
      <c r="F26" s="51"/>
      <c r="G26" s="51"/>
      <c r="H26" s="51"/>
    </row>
    <row r="27" spans="4:12">
      <c r="E27" s="51"/>
      <c r="F27" s="51"/>
      <c r="G27" s="51"/>
      <c r="H27" s="51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opLeftCell="H1" workbookViewId="0">
      <selection activeCell="V17" sqref="V17"/>
    </sheetView>
  </sheetViews>
  <sheetFormatPr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186632</v>
      </c>
      <c r="B2" s="40" t="s">
        <v>25</v>
      </c>
      <c r="C2" s="40" t="s">
        <v>26</v>
      </c>
      <c r="D2" s="40" t="s">
        <v>27</v>
      </c>
      <c r="E2" s="40"/>
      <c r="F2" s="40">
        <v>10</v>
      </c>
      <c r="G2" s="40" t="s">
        <v>142</v>
      </c>
      <c r="H2" s="40">
        <v>102</v>
      </c>
      <c r="I2" s="40">
        <v>2</v>
      </c>
      <c r="J2" s="40">
        <v>3</v>
      </c>
      <c r="K2" s="40">
        <v>0.2</v>
      </c>
      <c r="L2" s="40" t="s">
        <v>29</v>
      </c>
      <c r="M2" s="40" t="s">
        <v>37</v>
      </c>
      <c r="N2" s="40"/>
      <c r="O2" s="40"/>
      <c r="P2" s="40" t="s">
        <v>55</v>
      </c>
      <c r="Q2" s="40" t="s">
        <v>59</v>
      </c>
      <c r="R2" s="40">
        <v>0.02</v>
      </c>
      <c r="S2" s="40">
        <v>0</v>
      </c>
      <c r="T2" s="40">
        <v>0.08</v>
      </c>
      <c r="U2" s="40">
        <v>0.01</v>
      </c>
      <c r="V2" s="40">
        <v>0</v>
      </c>
      <c r="W2" s="40">
        <v>7.0000000000000007E-2</v>
      </c>
      <c r="X2" s="40">
        <v>0.01</v>
      </c>
      <c r="Y2" s="40">
        <v>1.2</v>
      </c>
      <c r="Z2" s="40" t="s">
        <v>143</v>
      </c>
    </row>
    <row r="3" spans="1:26">
      <c r="A3" s="1">
        <v>186633</v>
      </c>
      <c r="B3" s="40" t="s">
        <v>25</v>
      </c>
      <c r="C3" s="40" t="s">
        <v>26</v>
      </c>
      <c r="D3" s="40" t="s">
        <v>27</v>
      </c>
      <c r="E3" s="40"/>
      <c r="F3" s="40">
        <v>10</v>
      </c>
      <c r="G3" s="40" t="s">
        <v>142</v>
      </c>
      <c r="H3" s="40">
        <v>102</v>
      </c>
      <c r="I3" s="40">
        <v>2</v>
      </c>
      <c r="J3" s="40">
        <v>5</v>
      </c>
      <c r="K3" s="40">
        <v>1</v>
      </c>
      <c r="L3" s="40" t="s">
        <v>30</v>
      </c>
      <c r="M3" s="40" t="s">
        <v>40</v>
      </c>
      <c r="N3" s="40"/>
      <c r="O3" s="40"/>
      <c r="P3" s="40" t="s">
        <v>57</v>
      </c>
      <c r="Q3" s="40" t="s">
        <v>63</v>
      </c>
      <c r="R3" s="40">
        <v>1.1299999999999999</v>
      </c>
      <c r="S3" s="40">
        <v>23.74</v>
      </c>
      <c r="T3" s="40">
        <v>16.670000000000002</v>
      </c>
      <c r="U3" s="40">
        <v>4.8499999999999996</v>
      </c>
      <c r="V3" s="40">
        <v>2.08</v>
      </c>
      <c r="W3" s="40">
        <v>20.440000000000001</v>
      </c>
      <c r="X3" s="40">
        <v>18.989999999999998</v>
      </c>
      <c r="Y3" s="40">
        <v>0</v>
      </c>
      <c r="Z3" s="40" t="s">
        <v>143</v>
      </c>
    </row>
    <row r="4" spans="1:26">
      <c r="A4" s="1">
        <v>186634</v>
      </c>
      <c r="B4" s="40" t="s">
        <v>25</v>
      </c>
      <c r="C4" s="40" t="s">
        <v>26</v>
      </c>
      <c r="D4" s="40" t="s">
        <v>27</v>
      </c>
      <c r="E4" s="40"/>
      <c r="F4" s="40">
        <v>10</v>
      </c>
      <c r="G4" s="40" t="s">
        <v>142</v>
      </c>
      <c r="H4" s="40">
        <v>102</v>
      </c>
      <c r="I4" s="40">
        <v>2</v>
      </c>
      <c r="J4" s="40">
        <v>7</v>
      </c>
      <c r="K4" s="40">
        <v>1</v>
      </c>
      <c r="L4" s="40" t="s">
        <v>35</v>
      </c>
      <c r="M4" s="40" t="s">
        <v>47</v>
      </c>
      <c r="N4" s="40"/>
      <c r="O4" s="40"/>
      <c r="P4" s="40" t="s">
        <v>57</v>
      </c>
      <c r="Q4" s="40" t="s">
        <v>64</v>
      </c>
      <c r="R4" s="40">
        <v>0.32</v>
      </c>
      <c r="S4" s="40">
        <v>5.77</v>
      </c>
      <c r="T4" s="40">
        <v>6.79</v>
      </c>
      <c r="U4" s="40">
        <v>2.0299999999999998</v>
      </c>
      <c r="V4" s="40">
        <v>0.94</v>
      </c>
      <c r="W4" s="40">
        <v>5.86</v>
      </c>
      <c r="X4" s="40">
        <v>4.62</v>
      </c>
      <c r="Y4" s="40">
        <v>0</v>
      </c>
      <c r="Z4" s="40" t="s">
        <v>143</v>
      </c>
    </row>
    <row r="5" spans="1:26">
      <c r="A5" s="1">
        <v>186635</v>
      </c>
      <c r="B5" s="40" t="s">
        <v>25</v>
      </c>
      <c r="C5" s="40" t="s">
        <v>26</v>
      </c>
      <c r="D5" s="40" t="s">
        <v>27</v>
      </c>
      <c r="E5" s="40"/>
      <c r="F5" s="40">
        <v>10</v>
      </c>
      <c r="G5" s="40" t="s">
        <v>142</v>
      </c>
      <c r="H5" s="40">
        <v>102</v>
      </c>
      <c r="I5" s="40">
        <v>2</v>
      </c>
      <c r="J5" s="40">
        <v>9</v>
      </c>
      <c r="K5" s="40">
        <v>1</v>
      </c>
      <c r="L5" s="40" t="s">
        <v>35</v>
      </c>
      <c r="M5" s="40" t="s">
        <v>38</v>
      </c>
      <c r="N5" s="40"/>
      <c r="O5" s="40"/>
      <c r="P5" s="40" t="s">
        <v>55</v>
      </c>
      <c r="Q5" s="40" t="s">
        <v>60</v>
      </c>
      <c r="R5" s="40">
        <v>0.19</v>
      </c>
      <c r="S5" s="40">
        <v>0</v>
      </c>
      <c r="T5" s="40">
        <v>0.64</v>
      </c>
      <c r="U5" s="40">
        <v>0.06</v>
      </c>
      <c r="V5" s="40">
        <v>0.01</v>
      </c>
      <c r="W5" s="40">
        <v>0.53</v>
      </c>
      <c r="X5" s="40">
        <v>0.05</v>
      </c>
      <c r="Y5" s="40">
        <v>2</v>
      </c>
      <c r="Z5" s="40" t="s">
        <v>143</v>
      </c>
    </row>
    <row r="6" spans="1:26">
      <c r="A6" s="1">
        <v>186636</v>
      </c>
      <c r="B6" s="40" t="s">
        <v>25</v>
      </c>
      <c r="C6" s="40" t="s">
        <v>26</v>
      </c>
      <c r="D6" s="40" t="s">
        <v>27</v>
      </c>
      <c r="E6" s="40"/>
      <c r="F6" s="40">
        <v>10</v>
      </c>
      <c r="G6" s="40" t="s">
        <v>142</v>
      </c>
      <c r="H6" s="40">
        <v>102</v>
      </c>
      <c r="I6" s="40">
        <v>2</v>
      </c>
      <c r="J6" s="40">
        <v>11</v>
      </c>
      <c r="K6" s="40">
        <v>1</v>
      </c>
      <c r="L6" s="40" t="s">
        <v>144</v>
      </c>
      <c r="M6" s="40" t="s">
        <v>42</v>
      </c>
      <c r="N6" s="40"/>
      <c r="O6" s="40"/>
      <c r="P6" s="40" t="s">
        <v>57</v>
      </c>
      <c r="Q6" s="40" t="s">
        <v>65</v>
      </c>
      <c r="R6" s="40">
        <v>1.01</v>
      </c>
      <c r="S6" s="40">
        <v>9.18</v>
      </c>
      <c r="T6" s="40">
        <v>17.649999999999999</v>
      </c>
      <c r="U6" s="40">
        <v>4.33</v>
      </c>
      <c r="V6" s="40">
        <v>2.2999999999999998</v>
      </c>
      <c r="W6" s="40">
        <v>14.55</v>
      </c>
      <c r="X6" s="40">
        <v>7.34</v>
      </c>
      <c r="Y6" s="40">
        <v>0</v>
      </c>
      <c r="Z6" s="40" t="s">
        <v>143</v>
      </c>
    </row>
    <row r="7" spans="1:26">
      <c r="A7" s="1">
        <v>186637</v>
      </c>
      <c r="B7" s="40" t="s">
        <v>25</v>
      </c>
      <c r="C7" s="40" t="s">
        <v>26</v>
      </c>
      <c r="D7" s="40" t="s">
        <v>27</v>
      </c>
      <c r="E7" s="40"/>
      <c r="F7" s="40">
        <v>10</v>
      </c>
      <c r="G7" s="40" t="s">
        <v>142</v>
      </c>
      <c r="H7" s="40">
        <v>102</v>
      </c>
      <c r="I7" s="40">
        <v>2</v>
      </c>
      <c r="J7" s="40">
        <v>11</v>
      </c>
      <c r="K7" s="40">
        <v>1</v>
      </c>
      <c r="L7" s="40" t="s">
        <v>144</v>
      </c>
      <c r="M7" s="40" t="s">
        <v>42</v>
      </c>
      <c r="N7" s="40">
        <v>20</v>
      </c>
      <c r="O7" s="40" t="s">
        <v>53</v>
      </c>
      <c r="P7" s="40" t="s">
        <v>58</v>
      </c>
      <c r="Q7" s="40" t="s">
        <v>71</v>
      </c>
      <c r="R7" s="40"/>
      <c r="S7" s="40"/>
      <c r="T7" s="40"/>
      <c r="U7" s="40"/>
      <c r="V7" s="40"/>
      <c r="W7" s="40"/>
      <c r="X7" s="40"/>
      <c r="Y7" s="40"/>
      <c r="Z7" s="40" t="s">
        <v>143</v>
      </c>
    </row>
    <row r="8" spans="1:26">
      <c r="A8" s="1">
        <v>186638</v>
      </c>
      <c r="B8" s="40" t="s">
        <v>25</v>
      </c>
      <c r="C8" s="40" t="s">
        <v>26</v>
      </c>
      <c r="D8" s="40" t="s">
        <v>27</v>
      </c>
      <c r="E8" s="40"/>
      <c r="F8" s="40">
        <v>10</v>
      </c>
      <c r="G8" s="40" t="s">
        <v>142</v>
      </c>
      <c r="H8" s="40">
        <v>102</v>
      </c>
      <c r="I8" s="40">
        <v>2</v>
      </c>
      <c r="J8" s="40">
        <v>14</v>
      </c>
      <c r="K8" s="40">
        <v>1</v>
      </c>
      <c r="L8" s="40" t="s">
        <v>144</v>
      </c>
      <c r="M8" s="40" t="s">
        <v>41</v>
      </c>
      <c r="N8" s="40"/>
      <c r="O8" s="40"/>
      <c r="P8" s="40" t="s">
        <v>57</v>
      </c>
      <c r="Q8" s="40" t="s">
        <v>64</v>
      </c>
      <c r="R8" s="40">
        <v>0.28000000000000003</v>
      </c>
      <c r="S8" s="40">
        <v>5.19</v>
      </c>
      <c r="T8" s="40">
        <v>6.73</v>
      </c>
      <c r="U8" s="40">
        <v>2.02</v>
      </c>
      <c r="V8" s="40">
        <v>0.9</v>
      </c>
      <c r="W8" s="40">
        <v>6.06</v>
      </c>
      <c r="X8" s="40">
        <v>4.1500000000000004</v>
      </c>
      <c r="Y8" s="40">
        <v>0</v>
      </c>
      <c r="Z8" s="40" t="s">
        <v>143</v>
      </c>
    </row>
    <row r="9" spans="1:26">
      <c r="A9" s="1">
        <v>186639</v>
      </c>
      <c r="B9" s="40" t="s">
        <v>25</v>
      </c>
      <c r="C9" s="40" t="s">
        <v>26</v>
      </c>
      <c r="D9" s="40" t="s">
        <v>27</v>
      </c>
      <c r="E9" s="40"/>
      <c r="F9" s="40">
        <v>10</v>
      </c>
      <c r="G9" s="40" t="s">
        <v>142</v>
      </c>
      <c r="H9" s="40">
        <v>102</v>
      </c>
      <c r="I9" s="40">
        <v>2</v>
      </c>
      <c r="J9" s="40">
        <v>16</v>
      </c>
      <c r="K9" s="40">
        <v>1</v>
      </c>
      <c r="L9" s="40" t="s">
        <v>31</v>
      </c>
      <c r="M9" s="40" t="s">
        <v>39</v>
      </c>
      <c r="N9" s="40"/>
      <c r="O9" s="40"/>
      <c r="P9" s="40" t="s">
        <v>57</v>
      </c>
      <c r="Q9" s="40" t="s">
        <v>69</v>
      </c>
      <c r="R9" s="40">
        <v>0.44</v>
      </c>
      <c r="S9" s="40">
        <v>3.36</v>
      </c>
      <c r="T9" s="40">
        <v>24</v>
      </c>
      <c r="U9" s="40">
        <v>6.48</v>
      </c>
      <c r="V9" s="40">
        <v>1.1000000000000001</v>
      </c>
      <c r="W9" s="40">
        <v>11.88</v>
      </c>
      <c r="X9" s="40">
        <v>2.69</v>
      </c>
      <c r="Y9" s="40">
        <v>0</v>
      </c>
      <c r="Z9" s="40" t="s">
        <v>143</v>
      </c>
    </row>
    <row r="10" spans="1:26">
      <c r="A10" s="1">
        <v>186640</v>
      </c>
      <c r="B10" s="40" t="s">
        <v>25</v>
      </c>
      <c r="C10" s="40" t="s">
        <v>26</v>
      </c>
      <c r="D10" s="40" t="s">
        <v>27</v>
      </c>
      <c r="E10" s="40"/>
      <c r="F10" s="40">
        <v>10</v>
      </c>
      <c r="G10" s="40" t="s">
        <v>142</v>
      </c>
      <c r="H10" s="40">
        <v>102</v>
      </c>
      <c r="I10" s="40">
        <v>2</v>
      </c>
      <c r="J10" s="40">
        <v>16</v>
      </c>
      <c r="K10" s="40">
        <v>1</v>
      </c>
      <c r="L10" s="40" t="s">
        <v>31</v>
      </c>
      <c r="M10" s="40" t="s">
        <v>39</v>
      </c>
      <c r="N10" s="40">
        <v>1.23</v>
      </c>
      <c r="O10" s="40" t="s">
        <v>52</v>
      </c>
      <c r="P10" s="40" t="s">
        <v>58</v>
      </c>
      <c r="Q10" s="40" t="s">
        <v>72</v>
      </c>
      <c r="R10" s="40"/>
      <c r="S10" s="40"/>
      <c r="T10" s="40"/>
      <c r="U10" s="40"/>
      <c r="V10" s="40"/>
      <c r="W10" s="40"/>
      <c r="X10" s="40"/>
      <c r="Y10" s="40"/>
      <c r="Z10" s="40" t="s">
        <v>143</v>
      </c>
    </row>
    <row r="11" spans="1:26" s="12" customFormat="1">
      <c r="A11" s="1">
        <v>186641</v>
      </c>
      <c r="B11" s="40" t="s">
        <v>25</v>
      </c>
      <c r="C11" s="40" t="s">
        <v>26</v>
      </c>
      <c r="D11" s="40" t="s">
        <v>27</v>
      </c>
      <c r="E11" s="40"/>
      <c r="F11" s="40">
        <v>10</v>
      </c>
      <c r="G11" s="40" t="s">
        <v>142</v>
      </c>
      <c r="H11" s="40">
        <v>102</v>
      </c>
      <c r="I11" s="40">
        <v>2</v>
      </c>
      <c r="J11" s="40">
        <v>19</v>
      </c>
      <c r="K11" s="40">
        <v>1</v>
      </c>
      <c r="L11" s="40" t="s">
        <v>32</v>
      </c>
      <c r="M11" s="40" t="s">
        <v>48</v>
      </c>
      <c r="N11" s="40"/>
      <c r="O11" s="40"/>
      <c r="P11" s="40" t="s">
        <v>57</v>
      </c>
      <c r="Q11" s="40" t="s">
        <v>73</v>
      </c>
      <c r="R11" s="40">
        <v>0.49</v>
      </c>
      <c r="S11" s="40">
        <v>4.1100000000000003</v>
      </c>
      <c r="T11" s="40">
        <v>7.31</v>
      </c>
      <c r="U11" s="40">
        <v>1.97</v>
      </c>
      <c r="V11" s="40">
        <v>0.69</v>
      </c>
      <c r="W11" s="40">
        <v>6.02</v>
      </c>
      <c r="X11" s="40">
        <v>3.29</v>
      </c>
      <c r="Y11" s="40">
        <v>0</v>
      </c>
      <c r="Z11" s="40" t="s">
        <v>143</v>
      </c>
    </row>
    <row r="12" spans="1:26" s="12" customFormat="1">
      <c r="A12" s="1">
        <v>186642</v>
      </c>
      <c r="B12" s="40" t="s">
        <v>25</v>
      </c>
      <c r="C12" s="40" t="s">
        <v>26</v>
      </c>
      <c r="D12" s="40" t="s">
        <v>27</v>
      </c>
      <c r="E12" s="40"/>
      <c r="F12" s="40">
        <v>10</v>
      </c>
      <c r="G12" s="40" t="s">
        <v>142</v>
      </c>
      <c r="H12" s="40">
        <v>102</v>
      </c>
      <c r="I12" s="40">
        <v>2</v>
      </c>
      <c r="J12" s="40">
        <v>21</v>
      </c>
      <c r="K12" s="40">
        <v>1</v>
      </c>
      <c r="L12" s="40" t="s">
        <v>33</v>
      </c>
      <c r="M12" s="40" t="s">
        <v>48</v>
      </c>
      <c r="N12" s="40"/>
      <c r="O12" s="40"/>
      <c r="P12" s="40" t="s">
        <v>57</v>
      </c>
      <c r="Q12" s="40" t="s">
        <v>73</v>
      </c>
      <c r="R12" s="40">
        <v>0.49</v>
      </c>
      <c r="S12" s="40">
        <v>4.1100000000000003</v>
      </c>
      <c r="T12" s="40">
        <v>7.31</v>
      </c>
      <c r="U12" s="40">
        <v>1.97</v>
      </c>
      <c r="V12" s="40">
        <v>0.69</v>
      </c>
      <c r="W12" s="40">
        <v>6.02</v>
      </c>
      <c r="X12" s="40">
        <v>3.29</v>
      </c>
      <c r="Y12" s="40">
        <v>0</v>
      </c>
      <c r="Z12" s="40" t="s">
        <v>143</v>
      </c>
    </row>
    <row r="13" spans="1:26">
      <c r="A13" s="1">
        <v>186643</v>
      </c>
      <c r="B13" s="40" t="s">
        <v>25</v>
      </c>
      <c r="C13" s="40" t="s">
        <v>26</v>
      </c>
      <c r="D13" s="40" t="s">
        <v>27</v>
      </c>
      <c r="E13" s="40"/>
      <c r="F13" s="40">
        <v>10</v>
      </c>
      <c r="G13" s="40" t="s">
        <v>142</v>
      </c>
      <c r="H13" s="40">
        <v>102</v>
      </c>
      <c r="I13" s="40">
        <v>2</v>
      </c>
      <c r="J13" s="40">
        <v>23</v>
      </c>
      <c r="K13" s="40">
        <v>1</v>
      </c>
      <c r="L13" s="40" t="s">
        <v>34</v>
      </c>
      <c r="M13" s="40" t="s">
        <v>43</v>
      </c>
      <c r="N13" s="40"/>
      <c r="O13" s="40"/>
      <c r="P13" s="40" t="s">
        <v>57</v>
      </c>
      <c r="Q13" s="40" t="s">
        <v>66</v>
      </c>
      <c r="R13" s="40">
        <v>0.1</v>
      </c>
      <c r="S13" s="40">
        <v>0.18</v>
      </c>
      <c r="T13" s="40">
        <v>0.08</v>
      </c>
      <c r="U13" s="40">
        <v>0.02</v>
      </c>
      <c r="V13" s="40">
        <v>0.06</v>
      </c>
      <c r="W13" s="40">
        <v>0.03</v>
      </c>
      <c r="X13" s="40">
        <v>0.14000000000000001</v>
      </c>
      <c r="Y13" s="40">
        <v>0</v>
      </c>
      <c r="Z13" s="40" t="s">
        <v>143</v>
      </c>
    </row>
    <row r="14" spans="1:26" s="7" customFormat="1">
      <c r="A14" s="1"/>
      <c r="M14" s="11" t="s">
        <v>118</v>
      </c>
      <c r="R14" s="11">
        <f>RP!B5/RP!B13+ RP!B9</f>
        <v>3.6674878</v>
      </c>
      <c r="S14" s="11">
        <v>0</v>
      </c>
      <c r="T14" s="11">
        <f>RP!B3/RP!B4</f>
        <v>772.32441327249808</v>
      </c>
      <c r="U14" s="11">
        <f>T14*0.3</f>
        <v>231.69732398174941</v>
      </c>
      <c r="V14" s="11">
        <f>T14*0.002</f>
        <v>1.5446488265449962</v>
      </c>
      <c r="W14" s="11">
        <f>RP!B6</f>
        <v>40.864710000000002</v>
      </c>
      <c r="X14" s="11">
        <v>0</v>
      </c>
    </row>
    <row r="15" spans="1:26">
      <c r="A15" s="1">
        <v>186644</v>
      </c>
      <c r="B15" t="s">
        <v>25</v>
      </c>
      <c r="C15" t="s">
        <v>26</v>
      </c>
      <c r="D15" t="s">
        <v>27</v>
      </c>
      <c r="F15">
        <v>10</v>
      </c>
      <c r="G15" t="s">
        <v>142</v>
      </c>
      <c r="H15">
        <v>102</v>
      </c>
      <c r="I15">
        <v>2</v>
      </c>
      <c r="J15">
        <v>25</v>
      </c>
      <c r="K15">
        <v>1</v>
      </c>
      <c r="L15" t="s">
        <v>34</v>
      </c>
      <c r="M15" s="13" t="s">
        <v>49</v>
      </c>
      <c r="P15" t="s">
        <v>57</v>
      </c>
      <c r="Q15" t="s">
        <v>117</v>
      </c>
      <c r="R15" s="15">
        <f>IF(RP!$B$7&lt;1,WS!R35*(1-RP!$B$7),0)</f>
        <v>10.262022459999997</v>
      </c>
      <c r="S15" s="15">
        <f>IF(RP!$B$7&lt;1,WS!S35*(1-RP!$B$7),0)</f>
        <v>0.38679283999999986</v>
      </c>
      <c r="T15" s="15">
        <f>IF(RP!$B$7&lt;1,WS!T35*(1-RP!$B$7),0)</f>
        <v>0.11051223999999996</v>
      </c>
      <c r="U15" s="15">
        <f>IF(RP!$B$7&lt;1,WS!U35*(1-RP!$B$7),0)</f>
        <v>2.522561999999999E-2</v>
      </c>
      <c r="V15" s="15">
        <f>IF(RP!$B$7&lt;1,WS!V35*(1-RP!$B$7),0)</f>
        <v>0.15976225999999993</v>
      </c>
      <c r="W15" s="15">
        <f>IF(RP!$B$7&lt;1,WS!W35*(1-RP!$B$7),0)</f>
        <v>0.13213419999999995</v>
      </c>
      <c r="X15" s="15">
        <f>IF(RP!$B$7&lt;1,WS!X35*(1-RP!$B$7),0)</f>
        <v>0.3099147599999999</v>
      </c>
      <c r="Y15">
        <v>0</v>
      </c>
      <c r="Z15" s="49" t="s">
        <v>143</v>
      </c>
    </row>
    <row r="16" spans="1:26" s="12" customFormat="1">
      <c r="A16" s="1">
        <v>186645</v>
      </c>
      <c r="B16" s="40" t="s">
        <v>25</v>
      </c>
      <c r="C16" s="40" t="s">
        <v>26</v>
      </c>
      <c r="D16" s="40" t="s">
        <v>27</v>
      </c>
      <c r="E16" s="40"/>
      <c r="F16" s="40">
        <v>10</v>
      </c>
      <c r="G16" s="40" t="s">
        <v>142</v>
      </c>
      <c r="H16" s="40">
        <v>102</v>
      </c>
      <c r="I16" s="40">
        <v>2</v>
      </c>
      <c r="J16" s="40">
        <v>27</v>
      </c>
      <c r="K16" s="40">
        <v>1</v>
      </c>
      <c r="L16" s="40" t="s">
        <v>34</v>
      </c>
      <c r="M16" s="12" t="s">
        <v>50</v>
      </c>
      <c r="P16" s="12" t="s">
        <v>57</v>
      </c>
      <c r="Q16" s="12" t="s">
        <v>73</v>
      </c>
      <c r="R16" s="49">
        <v>0.41</v>
      </c>
      <c r="S16" s="49">
        <v>3.64</v>
      </c>
      <c r="T16" s="49">
        <v>6.99</v>
      </c>
      <c r="U16" s="49">
        <v>1.89</v>
      </c>
      <c r="V16" s="49">
        <v>0.64</v>
      </c>
      <c r="W16" s="49">
        <v>5.52</v>
      </c>
      <c r="X16" s="49">
        <v>2.91</v>
      </c>
      <c r="Y16" s="49">
        <v>0</v>
      </c>
      <c r="Z16" s="49" t="s">
        <v>143</v>
      </c>
    </row>
    <row r="17" spans="1:26" s="7" customFormat="1">
      <c r="A17" s="1"/>
      <c r="M17" s="11" t="s">
        <v>122</v>
      </c>
      <c r="R17" s="11">
        <f>RP!B5/RP!B13+ RP!B9</f>
        <v>3.6674878</v>
      </c>
      <c r="S17" s="11">
        <v>0</v>
      </c>
      <c r="T17" s="11">
        <f>RP!B3/RP!B4</f>
        <v>772.32441327249808</v>
      </c>
      <c r="U17" s="11">
        <f>T17*0.3</f>
        <v>231.69732398174941</v>
      </c>
      <c r="V17" s="11">
        <f>T17*0.002</f>
        <v>1.5446488265449962</v>
      </c>
      <c r="W17" s="11">
        <f>RP!B6</f>
        <v>40.864710000000002</v>
      </c>
      <c r="X17" s="11">
        <v>0</v>
      </c>
    </row>
    <row r="18" spans="1:26">
      <c r="A18" s="1">
        <v>186646</v>
      </c>
      <c r="B18" s="40" t="s">
        <v>25</v>
      </c>
      <c r="C18" s="40" t="s">
        <v>26</v>
      </c>
      <c r="D18" s="40" t="s">
        <v>27</v>
      </c>
      <c r="E18" s="40"/>
      <c r="F18" s="40">
        <v>10</v>
      </c>
      <c r="G18" s="40" t="s">
        <v>142</v>
      </c>
      <c r="H18" s="40">
        <v>102</v>
      </c>
      <c r="I18" s="40">
        <v>2</v>
      </c>
      <c r="J18" s="40">
        <v>29</v>
      </c>
      <c r="K18" s="40">
        <v>1</v>
      </c>
      <c r="L18" s="40" t="s">
        <v>36</v>
      </c>
      <c r="M18" s="13" t="s">
        <v>51</v>
      </c>
      <c r="P18" t="s">
        <v>57</v>
      </c>
      <c r="Q18" t="s">
        <v>117</v>
      </c>
      <c r="R18" s="15">
        <f>IF(RP!$B$7&lt;1,WS!R36*(1-RP!$B$7),0)</f>
        <v>9.3382842799999963</v>
      </c>
      <c r="S18" s="15">
        <f>IF(RP!$B$7&lt;1,WS!S36*(1-RP!$B$7),0)</f>
        <v>0.35315867999999984</v>
      </c>
      <c r="T18" s="15">
        <f>IF(RP!$B$7&lt;1,WS!T36*(1-RP!$B$7),0)</f>
        <v>0.10330491999999995</v>
      </c>
      <c r="U18" s="15">
        <f>IF(RP!$B$7&lt;1,WS!U36*(1-RP!$B$7),0)</f>
        <v>2.2823179999999992E-2</v>
      </c>
      <c r="V18" s="15">
        <f>IF(RP!$B$7&lt;1,WS!V36*(1-RP!$B$7),0)</f>
        <v>0.15135371999999994</v>
      </c>
      <c r="W18" s="15">
        <f>IF(RP!$B$7&lt;1,WS!W36*(1-RP!$B$7),0)</f>
        <v>0.12492687999999995</v>
      </c>
      <c r="X18" s="15">
        <f>IF(RP!$B$7&lt;1,WS!X36*(1-RP!$B$7),0)</f>
        <v>0.28228669999999989</v>
      </c>
      <c r="Y18">
        <v>0</v>
      </c>
      <c r="Z18" s="49" t="s">
        <v>143</v>
      </c>
    </row>
    <row r="19" spans="1:26">
      <c r="A19" s="1">
        <v>186647</v>
      </c>
      <c r="B19" s="40" t="s">
        <v>25</v>
      </c>
      <c r="C19" s="40" t="s">
        <v>26</v>
      </c>
      <c r="D19" s="40" t="s">
        <v>27</v>
      </c>
      <c r="E19" s="40"/>
      <c r="F19" s="40">
        <v>10</v>
      </c>
      <c r="G19" s="40" t="s">
        <v>142</v>
      </c>
      <c r="H19" s="40">
        <v>102</v>
      </c>
      <c r="I19" s="40">
        <v>2</v>
      </c>
      <c r="J19" s="40">
        <v>31</v>
      </c>
      <c r="K19" s="40">
        <v>1</v>
      </c>
      <c r="L19" s="40" t="s">
        <v>28</v>
      </c>
      <c r="M19" t="s">
        <v>46</v>
      </c>
      <c r="P19" t="s">
        <v>57</v>
      </c>
      <c r="Q19" t="s">
        <v>70</v>
      </c>
      <c r="R19">
        <v>1.05</v>
      </c>
      <c r="S19">
        <v>43.31</v>
      </c>
      <c r="T19">
        <v>96.66</v>
      </c>
      <c r="U19">
        <v>26.1</v>
      </c>
      <c r="V19">
        <v>5.26</v>
      </c>
      <c r="W19">
        <v>65.14</v>
      </c>
      <c r="X19">
        <v>34.65</v>
      </c>
      <c r="Y19">
        <v>0</v>
      </c>
      <c r="Z19" t="s">
        <v>143</v>
      </c>
    </row>
    <row r="20" spans="1:26">
      <c r="A20" s="1">
        <v>186648</v>
      </c>
      <c r="B20" s="40" t="s">
        <v>25</v>
      </c>
      <c r="C20" s="40" t="s">
        <v>26</v>
      </c>
      <c r="D20" s="40" t="s">
        <v>27</v>
      </c>
      <c r="E20" s="40"/>
      <c r="F20" s="40">
        <v>10</v>
      </c>
      <c r="G20" s="40" t="s">
        <v>142</v>
      </c>
      <c r="H20" s="40">
        <v>102</v>
      </c>
      <c r="I20" s="40">
        <v>2</v>
      </c>
      <c r="J20" s="40">
        <v>31</v>
      </c>
      <c r="K20" s="40">
        <v>1</v>
      </c>
      <c r="L20" s="40" t="s">
        <v>28</v>
      </c>
      <c r="M20" t="s">
        <v>46</v>
      </c>
      <c r="N20">
        <v>55</v>
      </c>
      <c r="O20" t="s">
        <v>54</v>
      </c>
      <c r="P20" t="s">
        <v>58</v>
      </c>
      <c r="Q20" t="s">
        <v>74</v>
      </c>
      <c r="Z20" t="s">
        <v>143</v>
      </c>
    </row>
    <row r="21" spans="1:26">
      <c r="A21" s="1">
        <v>186649</v>
      </c>
      <c r="B21" s="40" t="s">
        <v>25</v>
      </c>
      <c r="C21" s="40" t="s">
        <v>26</v>
      </c>
      <c r="D21" s="40" t="s">
        <v>27</v>
      </c>
      <c r="E21" s="40"/>
      <c r="F21" s="40">
        <v>10</v>
      </c>
      <c r="G21" s="40" t="s">
        <v>142</v>
      </c>
      <c r="H21" s="40">
        <v>102</v>
      </c>
      <c r="I21" s="40">
        <v>2</v>
      </c>
      <c r="J21" s="40">
        <v>34</v>
      </c>
      <c r="K21" s="40">
        <v>0.33</v>
      </c>
      <c r="L21" s="40" t="s">
        <v>29</v>
      </c>
      <c r="M21" t="s">
        <v>44</v>
      </c>
      <c r="P21" t="s">
        <v>56</v>
      </c>
      <c r="Q21" t="s">
        <v>62</v>
      </c>
      <c r="R21">
        <v>0.01</v>
      </c>
      <c r="S21">
        <v>0.09</v>
      </c>
      <c r="T21">
        <v>0.13</v>
      </c>
      <c r="U21">
        <v>0.03</v>
      </c>
      <c r="V21">
        <v>0.01</v>
      </c>
      <c r="W21">
        <v>0.08</v>
      </c>
      <c r="X21">
        <v>7.0000000000000007E-2</v>
      </c>
      <c r="Y21">
        <v>0</v>
      </c>
      <c r="Z21" t="s">
        <v>143</v>
      </c>
    </row>
    <row r="22" spans="1:26">
      <c r="A22" s="1">
        <v>186650</v>
      </c>
      <c r="B22" s="40" t="s">
        <v>25</v>
      </c>
      <c r="C22" s="40" t="s">
        <v>26</v>
      </c>
      <c r="D22" s="40" t="s">
        <v>27</v>
      </c>
      <c r="E22" s="40"/>
      <c r="F22" s="40">
        <v>10</v>
      </c>
      <c r="G22" s="40" t="s">
        <v>142</v>
      </c>
      <c r="H22" s="40">
        <v>102</v>
      </c>
      <c r="I22" s="40">
        <v>2</v>
      </c>
      <c r="J22" s="40">
        <v>34</v>
      </c>
      <c r="K22" s="40">
        <v>0.33</v>
      </c>
      <c r="L22" s="40" t="s">
        <v>29</v>
      </c>
      <c r="M22" t="s">
        <v>44</v>
      </c>
      <c r="P22" t="s">
        <v>57</v>
      </c>
      <c r="Q22" t="s">
        <v>67</v>
      </c>
      <c r="R22">
        <v>0.03</v>
      </c>
      <c r="S22">
        <v>0.52</v>
      </c>
      <c r="T22">
        <v>1.92</v>
      </c>
      <c r="U22">
        <v>0.44</v>
      </c>
      <c r="V22">
        <v>0.2</v>
      </c>
      <c r="W22">
        <v>0.52</v>
      </c>
      <c r="X22">
        <v>0.42</v>
      </c>
      <c r="Y22">
        <v>0</v>
      </c>
      <c r="Z22" t="s">
        <v>143</v>
      </c>
    </row>
    <row r="23" spans="1:26">
      <c r="A23" s="1">
        <v>186651</v>
      </c>
      <c r="B23" s="40" t="s">
        <v>25</v>
      </c>
      <c r="C23" s="40" t="s">
        <v>26</v>
      </c>
      <c r="D23" s="40" t="s">
        <v>27</v>
      </c>
      <c r="E23" s="40"/>
      <c r="F23" s="40">
        <v>10</v>
      </c>
      <c r="G23" s="40" t="s">
        <v>142</v>
      </c>
      <c r="H23" s="40">
        <v>102</v>
      </c>
      <c r="I23" s="40">
        <v>2</v>
      </c>
      <c r="J23" s="40">
        <v>34</v>
      </c>
      <c r="K23" s="40">
        <v>0.33</v>
      </c>
      <c r="L23" s="40" t="s">
        <v>29</v>
      </c>
      <c r="M23" t="s">
        <v>44</v>
      </c>
      <c r="N23">
        <v>3</v>
      </c>
      <c r="O23" t="s">
        <v>54</v>
      </c>
      <c r="P23" t="s">
        <v>58</v>
      </c>
      <c r="Q23" t="s">
        <v>68</v>
      </c>
      <c r="Z23" t="s">
        <v>143</v>
      </c>
    </row>
    <row r="24" spans="1:26">
      <c r="A24" s="1">
        <v>186652</v>
      </c>
      <c r="B24" s="40" t="s">
        <v>25</v>
      </c>
      <c r="C24" s="40" t="s">
        <v>26</v>
      </c>
      <c r="D24" s="40" t="s">
        <v>27</v>
      </c>
      <c r="E24" s="40"/>
      <c r="F24" s="40">
        <v>10</v>
      </c>
      <c r="G24" s="40" t="s">
        <v>142</v>
      </c>
      <c r="H24" s="40">
        <v>102</v>
      </c>
      <c r="I24" s="40">
        <v>2</v>
      </c>
      <c r="J24" s="40">
        <v>38</v>
      </c>
      <c r="K24" s="40">
        <v>1</v>
      </c>
      <c r="L24" s="40" t="s">
        <v>29</v>
      </c>
      <c r="M24" t="s">
        <v>45</v>
      </c>
      <c r="P24" t="s">
        <v>57</v>
      </c>
      <c r="Q24" t="s">
        <v>61</v>
      </c>
      <c r="R24">
        <v>0.48</v>
      </c>
      <c r="S24">
        <v>6.21</v>
      </c>
      <c r="T24">
        <v>8.41</v>
      </c>
      <c r="U24">
        <v>2.4700000000000002</v>
      </c>
      <c r="V24">
        <v>1.35</v>
      </c>
      <c r="W24">
        <v>8.6300000000000008</v>
      </c>
      <c r="X24">
        <v>4.97</v>
      </c>
      <c r="Y24">
        <v>0</v>
      </c>
      <c r="Z24" t="s">
        <v>143</v>
      </c>
    </row>
    <row r="25" spans="1:26">
      <c r="A25" s="1"/>
      <c r="P25" s="9" t="s">
        <v>114</v>
      </c>
      <c r="Q25" s="8" t="s">
        <v>115</v>
      </c>
      <c r="R25">
        <f>SUM(R2:R24)</f>
        <v>33.385282339999989</v>
      </c>
      <c r="S25" s="7">
        <f t="shared" ref="S25:Y25" si="0">SUM(S2:S24)</f>
        <v>110.14995151999999</v>
      </c>
      <c r="T25" s="7">
        <f t="shared" si="0"/>
        <v>1746.2326437049965</v>
      </c>
      <c r="U25" s="7">
        <f t="shared" si="0"/>
        <v>518.11269676349877</v>
      </c>
      <c r="V25" s="7">
        <f t="shared" si="0"/>
        <v>19.630413633089994</v>
      </c>
      <c r="W25" s="7">
        <f t="shared" si="0"/>
        <v>233.33648108000006</v>
      </c>
      <c r="X25" s="7">
        <f t="shared" si="0"/>
        <v>88.182201460000002</v>
      </c>
      <c r="Y25" s="7">
        <f t="shared" si="0"/>
        <v>3.2</v>
      </c>
    </row>
    <row r="26" spans="1:26">
      <c r="A26" s="1"/>
      <c r="P26" s="7"/>
      <c r="Q26" s="9" t="s">
        <v>123</v>
      </c>
      <c r="R26">
        <f>T25+U25+V25</f>
        <v>2283.9757541015852</v>
      </c>
    </row>
    <row r="27" spans="1:26">
      <c r="A27" s="1"/>
      <c r="P27" s="7"/>
      <c r="Q27" s="9" t="s">
        <v>116</v>
      </c>
      <c r="R27">
        <f>W25+X25</f>
        <v>321.51868254000004</v>
      </c>
    </row>
    <row r="28" spans="1:26">
      <c r="A28" s="1"/>
      <c r="Q28" s="13" t="s">
        <v>140</v>
      </c>
      <c r="R28" s="14">
        <f>(R15+R18)/9*8</f>
        <v>17.422494879999995</v>
      </c>
    </row>
    <row r="29" spans="1:26">
      <c r="A29" s="1"/>
      <c r="Q29" s="13" t="s">
        <v>141</v>
      </c>
      <c r="R29" s="14">
        <f>R25-R28-R30</f>
        <v>8.6278118599999942</v>
      </c>
    </row>
    <row r="30" spans="1:26">
      <c r="A30" s="1"/>
      <c r="Q30" s="9" t="s">
        <v>131</v>
      </c>
      <c r="R30">
        <f>R14+R17</f>
        <v>7.3349755999999999</v>
      </c>
    </row>
    <row r="31" spans="1:26">
      <c r="A31" s="1"/>
      <c r="Q31" t="s">
        <v>132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49</v>
      </c>
      <c r="R35" s="40">
        <v>85.43</v>
      </c>
      <c r="S35" s="40">
        <v>3.22</v>
      </c>
      <c r="T35" s="40">
        <v>0.92</v>
      </c>
      <c r="U35" s="40">
        <v>0.21</v>
      </c>
      <c r="V35" s="40">
        <v>1.33</v>
      </c>
      <c r="W35" s="40">
        <v>1.1000000000000001</v>
      </c>
      <c r="X35" s="40">
        <v>2.58</v>
      </c>
      <c r="Y35" s="40">
        <v>0</v>
      </c>
    </row>
    <row r="36" spans="1:25">
      <c r="A36" s="1"/>
      <c r="P36">
        <v>4</v>
      </c>
      <c r="Q36" s="9" t="s">
        <v>51</v>
      </c>
      <c r="R36" s="40">
        <v>77.739999999999995</v>
      </c>
      <c r="S36" s="40">
        <v>2.94</v>
      </c>
      <c r="T36" s="40">
        <v>0.86</v>
      </c>
      <c r="U36" s="40">
        <v>0.19</v>
      </c>
      <c r="V36" s="40">
        <v>1.26</v>
      </c>
      <c r="W36" s="40">
        <v>1.04</v>
      </c>
      <c r="X36" s="40">
        <v>2.35</v>
      </c>
      <c r="Y36" s="40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B1" workbookViewId="0">
      <selection activeCell="F33" sqref="F33"/>
    </sheetView>
  </sheetViews>
  <sheetFormatPr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A1" s="49"/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75</v>
      </c>
      <c r="K1" s="1" t="s">
        <v>76</v>
      </c>
      <c r="L1" s="1" t="s">
        <v>12</v>
      </c>
      <c r="M1" s="1" t="s">
        <v>13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24</v>
      </c>
    </row>
    <row r="2" spans="1:20">
      <c r="A2" s="42">
        <v>100486</v>
      </c>
      <c r="B2" s="49" t="s">
        <v>25</v>
      </c>
      <c r="C2" s="49" t="s">
        <v>26</v>
      </c>
      <c r="D2" s="49" t="s">
        <v>27</v>
      </c>
      <c r="E2" s="49"/>
      <c r="F2" s="49">
        <v>10</v>
      </c>
      <c r="G2" s="49" t="s">
        <v>142</v>
      </c>
      <c r="H2" s="49">
        <v>102</v>
      </c>
      <c r="I2" s="49">
        <v>2</v>
      </c>
      <c r="J2" s="49" t="s">
        <v>83</v>
      </c>
      <c r="K2" s="49" t="s">
        <v>74</v>
      </c>
      <c r="L2" s="49">
        <v>50</v>
      </c>
      <c r="M2" s="49" t="s">
        <v>84</v>
      </c>
      <c r="N2" s="49">
        <v>105</v>
      </c>
      <c r="O2" s="49" t="s">
        <v>85</v>
      </c>
      <c r="P2" s="49">
        <v>5250</v>
      </c>
      <c r="Q2" s="49" t="s">
        <v>86</v>
      </c>
      <c r="R2" s="49">
        <v>0</v>
      </c>
      <c r="S2" s="49"/>
      <c r="T2" s="49" t="s">
        <v>143</v>
      </c>
    </row>
    <row r="3" spans="1:20">
      <c r="A3" s="42">
        <v>100487</v>
      </c>
      <c r="B3" s="49" t="s">
        <v>25</v>
      </c>
      <c r="C3" s="49" t="s">
        <v>26</v>
      </c>
      <c r="D3" s="49" t="s">
        <v>27</v>
      </c>
      <c r="E3" s="49"/>
      <c r="F3" s="49">
        <v>10</v>
      </c>
      <c r="G3" s="49" t="s">
        <v>142</v>
      </c>
      <c r="H3" s="49">
        <v>102</v>
      </c>
      <c r="I3" s="49">
        <v>2</v>
      </c>
      <c r="J3" s="49" t="s">
        <v>87</v>
      </c>
      <c r="K3" s="49" t="s">
        <v>106</v>
      </c>
      <c r="L3" s="49">
        <v>1.23</v>
      </c>
      <c r="M3" s="49" t="s">
        <v>102</v>
      </c>
      <c r="N3" s="49">
        <v>230</v>
      </c>
      <c r="O3" s="49" t="s">
        <v>103</v>
      </c>
      <c r="P3" s="49">
        <v>282.89999999999998</v>
      </c>
      <c r="Q3" s="49" t="s">
        <v>86</v>
      </c>
      <c r="R3" s="49">
        <v>480</v>
      </c>
      <c r="S3" s="49" t="s">
        <v>88</v>
      </c>
      <c r="T3" s="49" t="s">
        <v>143</v>
      </c>
    </row>
    <row r="4" spans="1:20">
      <c r="A4" s="42">
        <v>100488</v>
      </c>
      <c r="B4" s="49" t="s">
        <v>25</v>
      </c>
      <c r="C4" s="49" t="s">
        <v>26</v>
      </c>
      <c r="D4" s="49" t="s">
        <v>27</v>
      </c>
      <c r="E4" s="49"/>
      <c r="F4" s="49">
        <v>10</v>
      </c>
      <c r="G4" s="49" t="s">
        <v>142</v>
      </c>
      <c r="H4" s="49">
        <v>102</v>
      </c>
      <c r="I4" s="49">
        <v>2</v>
      </c>
      <c r="J4" s="49" t="s">
        <v>87</v>
      </c>
      <c r="K4" s="49" t="s">
        <v>91</v>
      </c>
      <c r="L4" s="49">
        <v>91.68</v>
      </c>
      <c r="M4" s="49" t="s">
        <v>86</v>
      </c>
      <c r="N4" s="49">
        <v>0.03</v>
      </c>
      <c r="O4" s="49" t="s">
        <v>92</v>
      </c>
      <c r="P4" s="49">
        <v>2.75</v>
      </c>
      <c r="Q4" s="49" t="s">
        <v>86</v>
      </c>
      <c r="R4" s="49">
        <v>0</v>
      </c>
      <c r="S4" s="49" t="s">
        <v>88</v>
      </c>
      <c r="T4" s="49" t="s">
        <v>143</v>
      </c>
    </row>
    <row r="5" spans="1:20">
      <c r="A5" s="42">
        <v>100489</v>
      </c>
      <c r="B5" s="49" t="s">
        <v>25</v>
      </c>
      <c r="C5" s="49" t="s">
        <v>26</v>
      </c>
      <c r="D5" s="49" t="s">
        <v>27</v>
      </c>
      <c r="E5" s="49"/>
      <c r="F5" s="49">
        <v>10</v>
      </c>
      <c r="G5" s="49" t="s">
        <v>142</v>
      </c>
      <c r="H5" s="49">
        <v>102</v>
      </c>
      <c r="I5" s="49">
        <v>2</v>
      </c>
      <c r="J5" s="49" t="s">
        <v>93</v>
      </c>
      <c r="K5" s="9" t="s">
        <v>94</v>
      </c>
      <c r="L5">
        <v>0</v>
      </c>
      <c r="N5">
        <v>0</v>
      </c>
      <c r="P5" s="9">
        <f>WS!R27</f>
        <v>321.51868254000004</v>
      </c>
      <c r="Q5" t="s">
        <v>86</v>
      </c>
      <c r="R5">
        <v>0</v>
      </c>
      <c r="T5" s="49" t="s">
        <v>143</v>
      </c>
    </row>
    <row r="6" spans="1:20">
      <c r="A6" s="42">
        <v>100490</v>
      </c>
      <c r="B6" s="49" t="s">
        <v>25</v>
      </c>
      <c r="C6" s="49" t="s">
        <v>26</v>
      </c>
      <c r="D6" s="49" t="s">
        <v>27</v>
      </c>
      <c r="E6" s="49"/>
      <c r="F6" s="49">
        <v>10</v>
      </c>
      <c r="G6" s="49" t="s">
        <v>142</v>
      </c>
      <c r="H6" s="49">
        <v>102</v>
      </c>
      <c r="I6" s="49">
        <v>2</v>
      </c>
      <c r="J6" s="49" t="s">
        <v>93</v>
      </c>
      <c r="K6" s="13" t="s">
        <v>95</v>
      </c>
      <c r="L6" s="16">
        <f>WS!R28</f>
        <v>17.422494879999995</v>
      </c>
      <c r="M6" t="s">
        <v>96</v>
      </c>
      <c r="N6" s="13">
        <f>RP!B11</f>
        <v>14.66469</v>
      </c>
      <c r="O6" t="s">
        <v>97</v>
      </c>
      <c r="P6" s="13">
        <f>L6*N6 + WS!R30*RP!B10</f>
        <v>379.51943482267916</v>
      </c>
      <c r="Q6" t="s">
        <v>86</v>
      </c>
      <c r="R6">
        <v>0</v>
      </c>
      <c r="T6" s="49" t="s">
        <v>143</v>
      </c>
    </row>
    <row r="7" spans="1:20">
      <c r="A7" s="42">
        <v>100491</v>
      </c>
      <c r="B7" s="49" t="s">
        <v>25</v>
      </c>
      <c r="C7" s="49" t="s">
        <v>26</v>
      </c>
      <c r="D7" s="49" t="s">
        <v>27</v>
      </c>
      <c r="E7" s="49"/>
      <c r="F7" s="49">
        <v>10</v>
      </c>
      <c r="G7" s="49" t="s">
        <v>142</v>
      </c>
      <c r="H7" s="49">
        <v>102</v>
      </c>
      <c r="I7" s="49">
        <v>2</v>
      </c>
      <c r="J7" s="49" t="s">
        <v>93</v>
      </c>
      <c r="K7" t="s">
        <v>98</v>
      </c>
      <c r="L7" s="49">
        <v>0</v>
      </c>
      <c r="M7" s="49"/>
      <c r="N7" s="49">
        <v>0</v>
      </c>
      <c r="O7" s="49"/>
      <c r="P7" s="49">
        <v>3.2</v>
      </c>
      <c r="Q7" s="49" t="s">
        <v>86</v>
      </c>
      <c r="R7" s="49">
        <v>0</v>
      </c>
      <c r="S7" s="49"/>
      <c r="T7" s="49" t="s">
        <v>143</v>
      </c>
    </row>
    <row r="8" spans="1:20">
      <c r="A8" s="42">
        <v>100492</v>
      </c>
      <c r="B8" s="49" t="s">
        <v>25</v>
      </c>
      <c r="C8" s="49" t="s">
        <v>26</v>
      </c>
      <c r="D8" s="49" t="s">
        <v>27</v>
      </c>
      <c r="E8" s="49"/>
      <c r="F8" s="49">
        <v>10</v>
      </c>
      <c r="G8" s="49" t="s">
        <v>142</v>
      </c>
      <c r="H8" s="49">
        <v>102</v>
      </c>
      <c r="I8" s="49">
        <v>2</v>
      </c>
      <c r="J8" s="49" t="s">
        <v>93</v>
      </c>
      <c r="K8" t="s">
        <v>91</v>
      </c>
      <c r="L8" s="49">
        <v>542.75</v>
      </c>
      <c r="M8" s="49" t="s">
        <v>86</v>
      </c>
      <c r="N8" s="49">
        <v>0.03</v>
      </c>
      <c r="O8" s="49" t="s">
        <v>92</v>
      </c>
      <c r="P8" s="49">
        <v>16.27</v>
      </c>
      <c r="Q8" s="49" t="s">
        <v>86</v>
      </c>
      <c r="R8" s="49">
        <v>0</v>
      </c>
      <c r="S8" s="49"/>
      <c r="T8" s="49" t="s">
        <v>143</v>
      </c>
    </row>
    <row r="9" spans="1:20">
      <c r="A9" s="42">
        <v>100493</v>
      </c>
      <c r="B9" s="49" t="s">
        <v>25</v>
      </c>
      <c r="C9" s="49" t="s">
        <v>26</v>
      </c>
      <c r="D9" s="49" t="s">
        <v>27</v>
      </c>
      <c r="E9" s="49"/>
      <c r="F9" s="49">
        <v>10</v>
      </c>
      <c r="G9" s="49" t="s">
        <v>142</v>
      </c>
      <c r="H9" s="49">
        <v>102</v>
      </c>
      <c r="I9" s="49">
        <v>2</v>
      </c>
      <c r="J9" s="49" t="s">
        <v>99</v>
      </c>
      <c r="K9" s="9" t="s">
        <v>100</v>
      </c>
      <c r="L9">
        <v>0</v>
      </c>
      <c r="N9">
        <v>0</v>
      </c>
      <c r="P9" s="9">
        <f>WS!R26</f>
        <v>2283.9757541015852</v>
      </c>
      <c r="Q9" t="s">
        <v>86</v>
      </c>
      <c r="R9">
        <v>0</v>
      </c>
      <c r="T9" s="49" t="s">
        <v>143</v>
      </c>
    </row>
    <row r="10" spans="1:20">
      <c r="A10" s="42">
        <v>100494</v>
      </c>
      <c r="B10" s="49" t="s">
        <v>25</v>
      </c>
      <c r="C10" s="49" t="s">
        <v>26</v>
      </c>
      <c r="D10" s="49" t="s">
        <v>27</v>
      </c>
      <c r="E10" s="49"/>
      <c r="F10" s="49">
        <v>10</v>
      </c>
      <c r="G10" s="49" t="s">
        <v>142</v>
      </c>
      <c r="H10" s="49">
        <v>102</v>
      </c>
      <c r="I10" s="49">
        <v>2</v>
      </c>
      <c r="J10" s="49" t="s">
        <v>99</v>
      </c>
      <c r="K10" s="13" t="s">
        <v>101</v>
      </c>
      <c r="L10" s="16">
        <f>WS!R29</f>
        <v>8.6278118599999942</v>
      </c>
      <c r="M10" t="s">
        <v>96</v>
      </c>
      <c r="N10">
        <v>21</v>
      </c>
      <c r="O10" t="s">
        <v>97</v>
      </c>
      <c r="P10" s="13">
        <f>L10*N10</f>
        <v>181.18404905999989</v>
      </c>
      <c r="Q10" t="s">
        <v>86</v>
      </c>
      <c r="R10">
        <v>0</v>
      </c>
      <c r="T10" s="49" t="s">
        <v>143</v>
      </c>
    </row>
    <row r="11" spans="1:20">
      <c r="A11" s="42">
        <v>100495</v>
      </c>
      <c r="B11" s="49" t="s">
        <v>25</v>
      </c>
      <c r="C11" s="49" t="s">
        <v>26</v>
      </c>
      <c r="D11" s="49" t="s">
        <v>27</v>
      </c>
      <c r="E11" s="49"/>
      <c r="F11" s="49">
        <v>10</v>
      </c>
      <c r="G11" s="49" t="s">
        <v>142</v>
      </c>
      <c r="H11" s="49">
        <v>102</v>
      </c>
      <c r="I11" s="49">
        <v>2</v>
      </c>
      <c r="J11" s="49" t="s">
        <v>87</v>
      </c>
      <c r="K11" s="49" t="s">
        <v>71</v>
      </c>
      <c r="L11" s="49">
        <v>20</v>
      </c>
      <c r="M11" s="49" t="s">
        <v>104</v>
      </c>
      <c r="N11" s="49">
        <v>0</v>
      </c>
      <c r="O11" s="49" t="s">
        <v>105</v>
      </c>
      <c r="P11" s="49">
        <v>0</v>
      </c>
      <c r="Q11" s="49" t="s">
        <v>86</v>
      </c>
      <c r="R11" s="49">
        <v>0</v>
      </c>
      <c r="S11" s="49" t="s">
        <v>88</v>
      </c>
      <c r="T11" s="49" t="s">
        <v>143</v>
      </c>
    </row>
    <row r="12" spans="1:20">
      <c r="A12" s="42">
        <v>100496</v>
      </c>
      <c r="B12" s="49" t="s">
        <v>25</v>
      </c>
      <c r="C12" s="49" t="s">
        <v>26</v>
      </c>
      <c r="D12" s="49" t="s">
        <v>27</v>
      </c>
      <c r="E12" s="49"/>
      <c r="F12" s="49">
        <v>10</v>
      </c>
      <c r="G12" s="49" t="s">
        <v>142</v>
      </c>
      <c r="H12" s="49">
        <v>102</v>
      </c>
      <c r="I12" s="49">
        <v>2</v>
      </c>
      <c r="J12" s="49" t="s">
        <v>87</v>
      </c>
      <c r="K12" s="49" t="s">
        <v>68</v>
      </c>
      <c r="L12" s="49">
        <v>1</v>
      </c>
      <c r="M12" s="49" t="s">
        <v>84</v>
      </c>
      <c r="N12" s="49">
        <v>40.700000000000003</v>
      </c>
      <c r="O12" s="49" t="s">
        <v>85</v>
      </c>
      <c r="P12" s="49">
        <v>40.700000000000003</v>
      </c>
      <c r="Q12" s="49" t="s">
        <v>86</v>
      </c>
      <c r="R12" s="49">
        <v>566</v>
      </c>
      <c r="S12" s="49" t="s">
        <v>88</v>
      </c>
      <c r="T12" s="49" t="s">
        <v>143</v>
      </c>
    </row>
    <row r="13" spans="1:20">
      <c r="A13" s="42">
        <v>100497</v>
      </c>
      <c r="B13" s="49" t="s">
        <v>25</v>
      </c>
      <c r="C13" s="49" t="s">
        <v>26</v>
      </c>
      <c r="D13" s="49" t="s">
        <v>27</v>
      </c>
      <c r="E13" s="49"/>
      <c r="F13" s="49">
        <v>10</v>
      </c>
      <c r="G13" s="49" t="s">
        <v>142</v>
      </c>
      <c r="H13" s="49">
        <v>102</v>
      </c>
      <c r="I13" s="49">
        <v>2</v>
      </c>
      <c r="J13" s="49" t="s">
        <v>87</v>
      </c>
      <c r="K13" s="49" t="s">
        <v>89</v>
      </c>
      <c r="L13" s="49">
        <v>5250</v>
      </c>
      <c r="M13" s="49" t="s">
        <v>86</v>
      </c>
      <c r="N13" s="49">
        <v>8.2100000000000009</v>
      </c>
      <c r="O13" s="49" t="s">
        <v>90</v>
      </c>
      <c r="P13" s="49">
        <v>43.1</v>
      </c>
      <c r="Q13" s="49" t="s">
        <v>86</v>
      </c>
      <c r="R13" s="49">
        <v>0</v>
      </c>
      <c r="S13" s="49" t="s">
        <v>88</v>
      </c>
      <c r="T13" s="49" t="s">
        <v>143</v>
      </c>
    </row>
    <row r="14" spans="1:20">
      <c r="A14" s="1"/>
    </row>
    <row r="15" spans="1:20">
      <c r="A15" s="1"/>
      <c r="K15" s="49"/>
    </row>
    <row r="16" spans="1:20">
      <c r="A16" s="1"/>
      <c r="K16" s="49"/>
    </row>
    <row r="17" spans="1:16">
      <c r="A17" s="1"/>
      <c r="K17" s="49"/>
    </row>
    <row r="18" spans="1:16">
      <c r="A18" s="1"/>
      <c r="K18" s="49"/>
    </row>
    <row r="19" spans="1:16">
      <c r="A19" s="1"/>
      <c r="D19" s="5" t="s">
        <v>108</v>
      </c>
      <c r="E19" s="5"/>
      <c r="F19" s="26" t="s">
        <v>119</v>
      </c>
      <c r="G19" s="18"/>
      <c r="H19" s="18"/>
      <c r="J19" s="7"/>
      <c r="K19" s="49"/>
      <c r="L19" s="7"/>
      <c r="M19" s="7"/>
      <c r="N19" s="7"/>
      <c r="O19" s="7"/>
      <c r="P19" s="7"/>
    </row>
    <row r="20" spans="1:16">
      <c r="A20" s="1"/>
      <c r="D20" s="4"/>
      <c r="E20" s="5" t="s">
        <v>109</v>
      </c>
      <c r="F20" s="27">
        <f>P2</f>
        <v>5250</v>
      </c>
      <c r="G20" s="18"/>
      <c r="H20" s="18"/>
      <c r="J20" s="28"/>
      <c r="K20" s="49"/>
      <c r="L20" s="28"/>
      <c r="M20" s="28"/>
      <c r="N20" s="28"/>
      <c r="O20" s="28"/>
      <c r="P20" s="28"/>
    </row>
    <row r="21" spans="1:16">
      <c r="A21" s="1"/>
      <c r="D21" s="4"/>
      <c r="E21" s="5" t="s">
        <v>110</v>
      </c>
      <c r="F21" s="27">
        <f>P3+P4+P11+P12+P13</f>
        <v>369.45</v>
      </c>
      <c r="G21" s="18"/>
      <c r="H21" s="18"/>
      <c r="J21" s="7"/>
      <c r="K21" s="49"/>
      <c r="L21" s="7"/>
      <c r="M21" s="7"/>
      <c r="N21" s="7"/>
      <c r="O21" s="7"/>
      <c r="P21" s="7"/>
    </row>
    <row r="22" spans="1:16">
      <c r="A22" s="1"/>
      <c r="D22" s="4"/>
      <c r="E22" s="5" t="s">
        <v>111</v>
      </c>
      <c r="F22" s="27">
        <f>F20-F21</f>
        <v>4880.55</v>
      </c>
      <c r="G22" s="18"/>
      <c r="H22" s="18"/>
      <c r="J22" s="7"/>
      <c r="K22" s="49"/>
      <c r="L22" s="7"/>
      <c r="M22" s="7"/>
      <c r="N22" s="7"/>
      <c r="O22" s="7"/>
      <c r="P22" s="7"/>
    </row>
    <row r="23" spans="1:16">
      <c r="A23" s="1"/>
      <c r="D23" s="4"/>
      <c r="E23" s="5" t="s">
        <v>112</v>
      </c>
      <c r="F23" s="36">
        <f>SUM(P5:P8)</f>
        <v>720.50811736267929</v>
      </c>
      <c r="G23" s="18"/>
      <c r="H23" s="18"/>
      <c r="J23" s="7"/>
      <c r="K23" s="49"/>
      <c r="L23" s="7"/>
      <c r="M23" s="7"/>
      <c r="N23" s="7"/>
      <c r="O23" s="7"/>
      <c r="P23" s="7"/>
    </row>
    <row r="24" spans="1:16">
      <c r="A24" s="1"/>
      <c r="D24" s="4"/>
      <c r="E24" s="24" t="s">
        <v>121</v>
      </c>
      <c r="F24" s="36">
        <f>F20-F21-F23</f>
        <v>4160.0418826373207</v>
      </c>
      <c r="G24" s="18"/>
      <c r="H24" s="18"/>
      <c r="J24" s="7"/>
      <c r="K24" s="49"/>
      <c r="L24" s="7"/>
      <c r="M24" s="7"/>
      <c r="N24" s="7"/>
      <c r="O24" s="7"/>
      <c r="P24" s="7"/>
    </row>
    <row r="25" spans="1:16">
      <c r="A25" s="1"/>
      <c r="D25" s="4"/>
      <c r="E25" s="5" t="s">
        <v>113</v>
      </c>
      <c r="F25" s="36">
        <f>SUM(P9:P10)</f>
        <v>2465.1598031615849</v>
      </c>
      <c r="G25" s="18"/>
      <c r="H25" s="18"/>
      <c r="K25" s="49"/>
      <c r="N25" s="29"/>
      <c r="O25" s="29"/>
      <c r="P25" s="29"/>
    </row>
    <row r="26" spans="1:16">
      <c r="A26" s="1"/>
      <c r="D26" s="4"/>
      <c r="E26" s="24" t="s">
        <v>120</v>
      </c>
      <c r="F26" s="37">
        <f>F24-F25</f>
        <v>1694.8820794757357</v>
      </c>
      <c r="G26" s="18"/>
      <c r="H26" s="18"/>
      <c r="J26" s="7"/>
      <c r="K26" s="49"/>
      <c r="L26" s="7"/>
      <c r="M26" s="7"/>
      <c r="N26" s="7"/>
      <c r="O26" s="7"/>
      <c r="P26" s="7"/>
    </row>
    <row r="27" spans="1:16">
      <c r="A27" s="1"/>
      <c r="D27" s="4"/>
      <c r="E27" s="5"/>
      <c r="F27" s="25"/>
      <c r="G27" s="18"/>
      <c r="H27" s="18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124</v>
      </c>
      <c r="F28" s="35">
        <f>F24-GM_baseline!F28</f>
        <v>1671.9385202373201</v>
      </c>
      <c r="G28" s="18"/>
      <c r="H28" s="18"/>
    </row>
    <row r="29" spans="1:16">
      <c r="A29" s="1"/>
      <c r="D29" s="4"/>
      <c r="E29" s="13" t="s">
        <v>125</v>
      </c>
      <c r="F29" s="35">
        <f>F26-GM_baseline!F30</f>
        <v>-1.2829242648422223E-3</v>
      </c>
      <c r="G29" s="32"/>
      <c r="H29" s="18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P26" sqref="P26"/>
    </sheetView>
  </sheetViews>
  <sheetFormatPr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8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75</v>
      </c>
      <c r="K1" s="1" t="s">
        <v>76</v>
      </c>
      <c r="L1" s="1" t="s">
        <v>12</v>
      </c>
      <c r="M1" s="1" t="s">
        <v>13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24</v>
      </c>
    </row>
    <row r="2" spans="1:20" s="18" customFormat="1">
      <c r="A2" s="42">
        <v>100486</v>
      </c>
      <c r="B2" s="41" t="s">
        <v>25</v>
      </c>
      <c r="C2" s="41" t="s">
        <v>26</v>
      </c>
      <c r="D2" s="41" t="s">
        <v>27</v>
      </c>
      <c r="E2" s="41"/>
      <c r="F2" s="41">
        <v>10</v>
      </c>
      <c r="G2" s="41" t="s">
        <v>142</v>
      </c>
      <c r="H2" s="41">
        <v>102</v>
      </c>
      <c r="I2" s="41">
        <v>2</v>
      </c>
      <c r="J2" s="41" t="s">
        <v>83</v>
      </c>
      <c r="K2" s="41" t="s">
        <v>74</v>
      </c>
      <c r="L2" s="43">
        <v>50</v>
      </c>
      <c r="M2" s="43" t="s">
        <v>84</v>
      </c>
      <c r="N2" s="44">
        <v>105</v>
      </c>
      <c r="O2" s="46" t="s">
        <v>85</v>
      </c>
      <c r="P2" s="47">
        <v>5250</v>
      </c>
      <c r="Q2" s="49" t="s">
        <v>86</v>
      </c>
      <c r="R2" s="49">
        <v>0</v>
      </c>
      <c r="S2" s="49"/>
      <c r="T2" s="49" t="s">
        <v>143</v>
      </c>
    </row>
    <row r="3" spans="1:20" s="18" customFormat="1">
      <c r="A3" s="42">
        <v>100487</v>
      </c>
      <c r="B3" s="41" t="s">
        <v>25</v>
      </c>
      <c r="C3" s="41" t="s">
        <v>26</v>
      </c>
      <c r="D3" s="41" t="s">
        <v>27</v>
      </c>
      <c r="E3" s="41"/>
      <c r="F3" s="41">
        <v>10</v>
      </c>
      <c r="G3" s="41" t="s">
        <v>142</v>
      </c>
      <c r="H3" s="41">
        <v>102</v>
      </c>
      <c r="I3" s="41">
        <v>2</v>
      </c>
      <c r="J3" s="41" t="s">
        <v>87</v>
      </c>
      <c r="K3" s="41" t="s">
        <v>106</v>
      </c>
      <c r="L3" s="43">
        <v>1.23</v>
      </c>
      <c r="M3" s="43" t="s">
        <v>102</v>
      </c>
      <c r="N3" s="44">
        <v>230</v>
      </c>
      <c r="O3" s="46" t="s">
        <v>103</v>
      </c>
      <c r="P3" s="47">
        <v>282.89999999999998</v>
      </c>
      <c r="Q3" s="49" t="s">
        <v>86</v>
      </c>
      <c r="R3" s="49">
        <v>480</v>
      </c>
      <c r="S3" s="49" t="s">
        <v>88</v>
      </c>
      <c r="T3" s="49" t="s">
        <v>143</v>
      </c>
    </row>
    <row r="4" spans="1:20" s="18" customFormat="1">
      <c r="A4" s="42">
        <v>100488</v>
      </c>
      <c r="B4" s="41" t="s">
        <v>25</v>
      </c>
      <c r="C4" s="41" t="s">
        <v>26</v>
      </c>
      <c r="D4" s="41" t="s">
        <v>27</v>
      </c>
      <c r="E4" s="41"/>
      <c r="F4" s="41">
        <v>10</v>
      </c>
      <c r="G4" s="41" t="s">
        <v>142</v>
      </c>
      <c r="H4" s="41">
        <v>102</v>
      </c>
      <c r="I4" s="41">
        <v>2</v>
      </c>
      <c r="J4" s="41" t="s">
        <v>87</v>
      </c>
      <c r="K4" s="41" t="s">
        <v>91</v>
      </c>
      <c r="L4" s="43">
        <v>91.68</v>
      </c>
      <c r="M4" s="43" t="s">
        <v>86</v>
      </c>
      <c r="N4" s="44">
        <v>0.03</v>
      </c>
      <c r="O4" s="46" t="s">
        <v>92</v>
      </c>
      <c r="P4" s="47">
        <v>2.75</v>
      </c>
      <c r="Q4" s="49" t="s">
        <v>86</v>
      </c>
      <c r="R4" s="49">
        <v>0</v>
      </c>
      <c r="S4" s="49" t="s">
        <v>88</v>
      </c>
      <c r="T4" s="49" t="s">
        <v>143</v>
      </c>
    </row>
    <row r="5" spans="1:20" s="18" customFormat="1">
      <c r="A5" s="42">
        <v>100489</v>
      </c>
      <c r="B5" s="41" t="s">
        <v>25</v>
      </c>
      <c r="C5" s="41" t="s">
        <v>26</v>
      </c>
      <c r="D5" s="41" t="s">
        <v>27</v>
      </c>
      <c r="E5" s="41"/>
      <c r="F5" s="41">
        <v>10</v>
      </c>
      <c r="G5" s="41" t="s">
        <v>142</v>
      </c>
      <c r="H5" s="41">
        <v>102</v>
      </c>
      <c r="I5" s="41">
        <v>2</v>
      </c>
      <c r="J5" s="41" t="s">
        <v>93</v>
      </c>
      <c r="K5" s="41" t="s">
        <v>94</v>
      </c>
      <c r="L5" s="43">
        <v>0</v>
      </c>
      <c r="M5" s="43"/>
      <c r="N5" s="44">
        <v>0</v>
      </c>
      <c r="O5" s="46"/>
      <c r="P5" s="47">
        <v>246.01</v>
      </c>
      <c r="Q5" s="49" t="s">
        <v>86</v>
      </c>
      <c r="R5" s="49">
        <v>0</v>
      </c>
      <c r="S5" s="49"/>
      <c r="T5" s="49" t="s">
        <v>143</v>
      </c>
    </row>
    <row r="6" spans="1:20" s="18" customFormat="1">
      <c r="A6" s="42">
        <v>100490</v>
      </c>
      <c r="B6" s="41" t="s">
        <v>25</v>
      </c>
      <c r="C6" s="41" t="s">
        <v>26</v>
      </c>
      <c r="D6" s="41" t="s">
        <v>27</v>
      </c>
      <c r="E6" s="41"/>
      <c r="F6" s="41">
        <v>10</v>
      </c>
      <c r="G6" s="41" t="s">
        <v>142</v>
      </c>
      <c r="H6" s="41">
        <v>102</v>
      </c>
      <c r="I6" s="41">
        <v>2</v>
      </c>
      <c r="J6" s="41" t="s">
        <v>93</v>
      </c>
      <c r="K6" s="19" t="s">
        <v>95</v>
      </c>
      <c r="L6" s="43">
        <v>145.04</v>
      </c>
      <c r="M6" s="43" t="s">
        <v>96</v>
      </c>
      <c r="N6" s="9">
        <f>RP!B11</f>
        <v>14.66469</v>
      </c>
      <c r="O6" s="46" t="s">
        <v>97</v>
      </c>
      <c r="P6" s="21">
        <f>L6*N6</f>
        <v>2126.9666376</v>
      </c>
      <c r="Q6" s="49" t="s">
        <v>86</v>
      </c>
      <c r="R6" s="49">
        <v>0</v>
      </c>
      <c r="S6" s="49"/>
      <c r="T6" s="49" t="s">
        <v>143</v>
      </c>
    </row>
    <row r="7" spans="1:20" s="18" customFormat="1">
      <c r="A7" s="42">
        <v>100491</v>
      </c>
      <c r="B7" s="41" t="s">
        <v>25</v>
      </c>
      <c r="C7" s="41" t="s">
        <v>26</v>
      </c>
      <c r="D7" s="41" t="s">
        <v>27</v>
      </c>
      <c r="E7" s="41"/>
      <c r="F7" s="41">
        <v>10</v>
      </c>
      <c r="G7" s="41" t="s">
        <v>142</v>
      </c>
      <c r="H7" s="41">
        <v>102</v>
      </c>
      <c r="I7" s="41">
        <v>2</v>
      </c>
      <c r="J7" s="41" t="s">
        <v>93</v>
      </c>
      <c r="K7" s="41" t="s">
        <v>98</v>
      </c>
      <c r="L7" s="43">
        <v>0</v>
      </c>
      <c r="M7" s="43"/>
      <c r="N7" s="45">
        <v>0</v>
      </c>
      <c r="O7" s="46"/>
      <c r="P7" s="48">
        <v>3.2</v>
      </c>
      <c r="Q7" s="49" t="s">
        <v>86</v>
      </c>
      <c r="R7" s="49">
        <v>0</v>
      </c>
      <c r="S7" s="49"/>
      <c r="T7" s="49" t="s">
        <v>143</v>
      </c>
    </row>
    <row r="8" spans="1:20" s="18" customFormat="1">
      <c r="A8" s="42">
        <v>100492</v>
      </c>
      <c r="B8" s="41" t="s">
        <v>25</v>
      </c>
      <c r="C8" s="41" t="s">
        <v>26</v>
      </c>
      <c r="D8" s="41" t="s">
        <v>27</v>
      </c>
      <c r="E8" s="41"/>
      <c r="F8" s="41">
        <v>10</v>
      </c>
      <c r="G8" s="41" t="s">
        <v>142</v>
      </c>
      <c r="H8" s="41">
        <v>102</v>
      </c>
      <c r="I8" s="41">
        <v>2</v>
      </c>
      <c r="J8" s="41" t="s">
        <v>93</v>
      </c>
      <c r="K8" s="41" t="s">
        <v>91</v>
      </c>
      <c r="L8" s="43">
        <v>542.75</v>
      </c>
      <c r="M8" s="43" t="s">
        <v>86</v>
      </c>
      <c r="N8" s="45">
        <v>0.03</v>
      </c>
      <c r="O8" s="46" t="s">
        <v>92</v>
      </c>
      <c r="P8" s="48">
        <v>16.27</v>
      </c>
      <c r="Q8" s="49" t="s">
        <v>86</v>
      </c>
      <c r="R8" s="49">
        <v>0</v>
      </c>
      <c r="S8" s="49"/>
      <c r="T8" s="49" t="s">
        <v>143</v>
      </c>
    </row>
    <row r="9" spans="1:20" s="18" customFormat="1">
      <c r="A9" s="42">
        <v>100493</v>
      </c>
      <c r="B9" s="41" t="s">
        <v>25</v>
      </c>
      <c r="C9" s="41" t="s">
        <v>26</v>
      </c>
      <c r="D9" s="41" t="s">
        <v>27</v>
      </c>
      <c r="E9" s="41"/>
      <c r="F9" s="41">
        <v>10</v>
      </c>
      <c r="G9" s="41" t="s">
        <v>142</v>
      </c>
      <c r="H9" s="41">
        <v>102</v>
      </c>
      <c r="I9" s="41">
        <v>2</v>
      </c>
      <c r="J9" s="41" t="s">
        <v>99</v>
      </c>
      <c r="K9" s="41" t="s">
        <v>100</v>
      </c>
      <c r="L9" s="43">
        <v>0</v>
      </c>
      <c r="M9" s="43"/>
      <c r="N9" s="45">
        <v>0</v>
      </c>
      <c r="O9" s="46"/>
      <c r="P9" s="48">
        <v>277.04000000000002</v>
      </c>
      <c r="Q9" s="49" t="s">
        <v>86</v>
      </c>
      <c r="R9" s="49">
        <v>0</v>
      </c>
      <c r="S9" s="49"/>
      <c r="T9" s="49" t="s">
        <v>143</v>
      </c>
    </row>
    <row r="10" spans="1:20" s="18" customFormat="1">
      <c r="A10" s="42">
        <v>100494</v>
      </c>
      <c r="B10" s="41" t="s">
        <v>25</v>
      </c>
      <c r="C10" s="41" t="s">
        <v>26</v>
      </c>
      <c r="D10" s="41" t="s">
        <v>27</v>
      </c>
      <c r="E10" s="41"/>
      <c r="F10" s="41">
        <v>10</v>
      </c>
      <c r="G10" s="41" t="s">
        <v>142</v>
      </c>
      <c r="H10" s="41">
        <v>102</v>
      </c>
      <c r="I10" s="41">
        <v>2</v>
      </c>
      <c r="J10" s="41" t="s">
        <v>99</v>
      </c>
      <c r="K10" s="41" t="s">
        <v>101</v>
      </c>
      <c r="L10" s="43">
        <v>24.58</v>
      </c>
      <c r="M10" s="43" t="s">
        <v>96</v>
      </c>
      <c r="N10" s="45">
        <v>21</v>
      </c>
      <c r="O10" s="46" t="s">
        <v>97</v>
      </c>
      <c r="P10" s="48">
        <v>516.17999999999995</v>
      </c>
      <c r="Q10" s="49" t="s">
        <v>86</v>
      </c>
      <c r="R10" s="49">
        <v>0</v>
      </c>
      <c r="S10" s="49"/>
      <c r="T10" s="49" t="s">
        <v>143</v>
      </c>
    </row>
    <row r="11" spans="1:20" s="18" customFormat="1">
      <c r="A11" s="42">
        <v>100495</v>
      </c>
      <c r="B11" s="41" t="s">
        <v>25</v>
      </c>
      <c r="C11" s="41" t="s">
        <v>26</v>
      </c>
      <c r="D11" s="41" t="s">
        <v>27</v>
      </c>
      <c r="E11" s="41"/>
      <c r="F11" s="41">
        <v>10</v>
      </c>
      <c r="G11" s="41" t="s">
        <v>142</v>
      </c>
      <c r="H11" s="41">
        <v>102</v>
      </c>
      <c r="I11" s="41">
        <v>2</v>
      </c>
      <c r="J11" s="41" t="s">
        <v>87</v>
      </c>
      <c r="K11" s="41" t="s">
        <v>71</v>
      </c>
      <c r="L11" s="43">
        <v>20</v>
      </c>
      <c r="M11" s="43" t="s">
        <v>104</v>
      </c>
      <c r="N11" s="45">
        <v>0</v>
      </c>
      <c r="O11" s="46" t="s">
        <v>105</v>
      </c>
      <c r="P11" s="48">
        <v>0</v>
      </c>
      <c r="Q11" s="49" t="s">
        <v>86</v>
      </c>
      <c r="R11" s="49">
        <v>0</v>
      </c>
      <c r="S11" s="49" t="s">
        <v>88</v>
      </c>
      <c r="T11" s="49" t="s">
        <v>143</v>
      </c>
    </row>
    <row r="12" spans="1:20" s="18" customFormat="1">
      <c r="A12" s="42">
        <v>100496</v>
      </c>
      <c r="B12" s="41" t="s">
        <v>25</v>
      </c>
      <c r="C12" s="41" t="s">
        <v>26</v>
      </c>
      <c r="D12" s="41" t="s">
        <v>27</v>
      </c>
      <c r="E12" s="41"/>
      <c r="F12" s="41">
        <v>10</v>
      </c>
      <c r="G12" s="41" t="s">
        <v>142</v>
      </c>
      <c r="H12" s="41">
        <v>102</v>
      </c>
      <c r="I12" s="41">
        <v>2</v>
      </c>
      <c r="J12" s="41" t="s">
        <v>87</v>
      </c>
      <c r="K12" s="41" t="s">
        <v>68</v>
      </c>
      <c r="L12" s="43">
        <v>1</v>
      </c>
      <c r="M12" s="43" t="s">
        <v>84</v>
      </c>
      <c r="N12" s="45">
        <v>40.700000000000003</v>
      </c>
      <c r="O12" s="46" t="s">
        <v>85</v>
      </c>
      <c r="P12" s="48">
        <v>40.700000000000003</v>
      </c>
      <c r="Q12" s="49" t="s">
        <v>86</v>
      </c>
      <c r="R12" s="49">
        <v>566</v>
      </c>
      <c r="S12" s="49" t="s">
        <v>88</v>
      </c>
      <c r="T12" s="49" t="s">
        <v>143</v>
      </c>
    </row>
    <row r="13" spans="1:20" s="18" customFormat="1">
      <c r="A13" s="42">
        <v>100497</v>
      </c>
      <c r="B13" s="41" t="s">
        <v>25</v>
      </c>
      <c r="C13" s="41" t="s">
        <v>26</v>
      </c>
      <c r="D13" s="41" t="s">
        <v>27</v>
      </c>
      <c r="E13" s="41"/>
      <c r="F13" s="41">
        <v>10</v>
      </c>
      <c r="G13" s="41" t="s">
        <v>142</v>
      </c>
      <c r="H13" s="41">
        <v>102</v>
      </c>
      <c r="I13" s="41">
        <v>2</v>
      </c>
      <c r="J13" s="41" t="s">
        <v>87</v>
      </c>
      <c r="K13" s="41" t="s">
        <v>89</v>
      </c>
      <c r="L13" s="43">
        <v>5250</v>
      </c>
      <c r="M13" s="43" t="s">
        <v>86</v>
      </c>
      <c r="N13" s="45">
        <v>8.2100000000000009</v>
      </c>
      <c r="O13" s="46" t="s">
        <v>90</v>
      </c>
      <c r="P13" s="48">
        <v>43.1</v>
      </c>
      <c r="Q13" s="49" t="s">
        <v>86</v>
      </c>
      <c r="R13" s="49">
        <v>0</v>
      </c>
      <c r="S13" s="49" t="s">
        <v>88</v>
      </c>
      <c r="T13" s="49" t="s">
        <v>143</v>
      </c>
    </row>
    <row r="23" spans="1:8" s="18" customFormat="1">
      <c r="A23" s="1"/>
      <c r="D23" s="20" t="s">
        <v>108</v>
      </c>
      <c r="E23" s="9"/>
      <c r="F23" s="22" t="s">
        <v>135</v>
      </c>
      <c r="G23" s="9"/>
      <c r="H23" s="9"/>
    </row>
    <row r="24" spans="1:8" s="18" customFormat="1">
      <c r="A24" s="1"/>
      <c r="D24" s="20"/>
      <c r="E24" s="9" t="s">
        <v>109</v>
      </c>
      <c r="F24" s="6">
        <f>P2</f>
        <v>5250</v>
      </c>
      <c r="G24" s="10" t="s">
        <v>136</v>
      </c>
      <c r="H24" s="9"/>
    </row>
    <row r="25" spans="1:8" s="18" customFormat="1">
      <c r="A25" s="1"/>
      <c r="D25" s="20"/>
      <c r="E25" s="9" t="s">
        <v>110</v>
      </c>
      <c r="F25" s="6">
        <f>P3+P4+P11+P12+P13</f>
        <v>369.45</v>
      </c>
      <c r="G25" s="10" t="s">
        <v>136</v>
      </c>
      <c r="H25" s="9"/>
    </row>
    <row r="26" spans="1:8" s="18" customFormat="1">
      <c r="A26" s="1"/>
      <c r="D26" s="20"/>
      <c r="E26" s="9" t="s">
        <v>111</v>
      </c>
      <c r="F26" s="6">
        <f>F24-F25</f>
        <v>4880.55</v>
      </c>
      <c r="G26" s="10" t="s">
        <v>136</v>
      </c>
      <c r="H26" s="9"/>
    </row>
    <row r="27" spans="1:8" s="18" customFormat="1">
      <c r="A27" s="1"/>
      <c r="D27" s="20"/>
      <c r="E27" s="9" t="s">
        <v>112</v>
      </c>
      <c r="F27" s="38">
        <f>SUM(P5:P8)</f>
        <v>2392.4466375999996</v>
      </c>
      <c r="G27" s="10" t="s">
        <v>136</v>
      </c>
      <c r="H27" s="9"/>
    </row>
    <row r="28" spans="1:8" s="18" customFormat="1">
      <c r="A28" s="1"/>
      <c r="D28" s="20"/>
      <c r="E28" s="15" t="s">
        <v>121</v>
      </c>
      <c r="F28" s="34">
        <f>F24-F25-F27</f>
        <v>2488.1033624000006</v>
      </c>
      <c r="G28" s="10" t="s">
        <v>136</v>
      </c>
      <c r="H28" s="9"/>
    </row>
    <row r="29" spans="1:8" s="18" customFormat="1">
      <c r="A29" s="1"/>
      <c r="D29" s="20"/>
      <c r="E29" s="9" t="s">
        <v>113</v>
      </c>
      <c r="F29" s="38">
        <f>SUM(P9:P10)</f>
        <v>793.22</v>
      </c>
      <c r="G29" s="10" t="s">
        <v>136</v>
      </c>
      <c r="H29" s="9"/>
    </row>
    <row r="30" spans="1:8" s="18" customFormat="1">
      <c r="A30" s="1"/>
      <c r="D30" s="20"/>
      <c r="E30" s="23" t="s">
        <v>120</v>
      </c>
      <c r="F30" s="33">
        <f>F28-F29</f>
        <v>1694.8833624000006</v>
      </c>
      <c r="G30" s="10" t="s">
        <v>136</v>
      </c>
      <c r="H30" s="9"/>
    </row>
    <row r="31" spans="1:8" s="18" customFormat="1">
      <c r="A31" s="1"/>
      <c r="D31" s="20"/>
      <c r="E31" s="20"/>
      <c r="F31" s="20"/>
      <c r="G31" s="20"/>
      <c r="H31" s="20"/>
    </row>
    <row r="32" spans="1:8" s="18" customFormat="1">
      <c r="A32" s="1"/>
      <c r="D32" s="20"/>
      <c r="E32" s="20"/>
      <c r="F32" s="20"/>
      <c r="G32" s="20"/>
      <c r="H32" s="20"/>
    </row>
    <row r="33" spans="1:8" s="18" customFormat="1">
      <c r="A33" s="1"/>
      <c r="D33" s="20"/>
      <c r="E33" s="20"/>
      <c r="F33" s="20"/>
      <c r="G33" s="20"/>
      <c r="H33" s="20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 d c 2 0 e 3 0 4 - 8 3 5 b - 4 e 0 2 - 9 0 0 e - 2 1 f 6 8 0 5 2 6 8 a c < / A r g o G u i d > 
</file>

<file path=customXml/itemProps1.xml><?xml version="1.0" encoding="utf-8"?>
<ds:datastoreItem xmlns:ds="http://schemas.openxmlformats.org/officeDocument/2006/customXml" ds:itemID="{28403AFA-6EAB-4DAD-B8F3-5857E7E7461D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2022-05-12T09:10:37Z</dcterms:modified>
</cp:coreProperties>
</file>