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1d096ae6de7328/5. klasse V/Master/Vedlegg/"/>
    </mc:Choice>
  </mc:AlternateContent>
  <xr:revisionPtr revIDLastSave="723" documentId="8_{7EBD14EB-F518-475E-9FFD-287586BCECC0}" xr6:coauthVersionLast="47" xr6:coauthVersionMax="47" xr10:uidLastSave="{184C6BF0-7651-4AE9-B490-A2EAACC4EAD8}"/>
  <bookViews>
    <workbookView xWindow="240" yWindow="1930" windowWidth="17300" windowHeight="4910" activeTab="2" xr2:uid="{F2EFDD74-032A-42E5-9F49-A7655EB2F201}"/>
  </bookViews>
  <sheets>
    <sheet name="WT_Glucose" sheetId="5" r:id="rId1"/>
    <sheet name="WT_Methanol" sheetId="2" r:id="rId2"/>
    <sheet name="Mutant_Glucose" sheetId="3" r:id="rId3"/>
    <sheet name="Mutant_Methanol" sheetId="1" r:id="rId4"/>
    <sheet name="ANOV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Q32" i="3"/>
  <c r="N6" i="1"/>
  <c r="H6" i="3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5" i="1"/>
  <c r="D6" i="1"/>
  <c r="V6" i="3"/>
  <c r="V7" i="3"/>
  <c r="V8" i="3"/>
  <c r="V9" i="3"/>
  <c r="V10" i="3"/>
  <c r="V11" i="3"/>
  <c r="V12" i="3"/>
  <c r="V13" i="3"/>
  <c r="V14" i="3"/>
  <c r="V15" i="3"/>
  <c r="V16" i="3"/>
  <c r="V17" i="3"/>
  <c r="V5" i="3"/>
  <c r="D6" i="3"/>
  <c r="S7" i="5"/>
  <c r="S8" i="5"/>
  <c r="S9" i="5"/>
  <c r="S10" i="5"/>
  <c r="S11" i="5"/>
  <c r="S12" i="5"/>
  <c r="S13" i="5"/>
  <c r="S14" i="5"/>
  <c r="S6" i="5"/>
  <c r="D6" i="5"/>
  <c r="N6" i="5"/>
  <c r="P32" i="3"/>
  <c r="V20" i="1" l="1"/>
  <c r="W20" i="1"/>
  <c r="U20" i="1"/>
  <c r="V19" i="1"/>
  <c r="P33" i="3"/>
  <c r="P33" i="2"/>
  <c r="P34" i="5"/>
  <c r="W19" i="1"/>
  <c r="O33" i="3"/>
  <c r="O32" i="3"/>
  <c r="N33" i="3"/>
  <c r="N32" i="3"/>
  <c r="M33" i="3"/>
  <c r="M32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K6" i="3"/>
  <c r="L6" i="3"/>
  <c r="J6" i="3"/>
  <c r="T33" i="2"/>
  <c r="T32" i="2"/>
  <c r="S33" i="5"/>
  <c r="S34" i="5"/>
  <c r="Q32" i="2"/>
  <c r="P32" i="2"/>
  <c r="N33" i="2"/>
  <c r="O33" i="2"/>
  <c r="M33" i="2"/>
  <c r="N32" i="2"/>
  <c r="O32" i="2"/>
  <c r="M32" i="2"/>
  <c r="K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L6" i="2"/>
  <c r="J6" i="2"/>
  <c r="Q33" i="5"/>
  <c r="P33" i="5"/>
  <c r="O34" i="5"/>
  <c r="N34" i="5"/>
  <c r="M34" i="5"/>
  <c r="O33" i="5"/>
  <c r="N33" i="5"/>
  <c r="M33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K6" i="5"/>
  <c r="L6" i="5"/>
  <c r="J6" i="5"/>
  <c r="X20" i="1" l="1"/>
  <c r="T33" i="3" l="1"/>
  <c r="T32" i="3"/>
  <c r="Y19" i="1" l="1"/>
  <c r="X19" i="1"/>
  <c r="K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L6" i="1"/>
  <c r="J6" i="1"/>
  <c r="M6" i="5" l="1"/>
  <c r="K28" i="5"/>
  <c r="H6" i="5" l="1"/>
  <c r="N6" i="3"/>
  <c r="M6" i="3"/>
  <c r="I6" i="3"/>
  <c r="B2" i="3"/>
  <c r="N12" i="3"/>
  <c r="M12" i="3"/>
  <c r="I12" i="3"/>
  <c r="H12" i="3"/>
  <c r="N11" i="3"/>
  <c r="M11" i="3"/>
  <c r="I11" i="3"/>
  <c r="H11" i="3"/>
  <c r="D11" i="3"/>
  <c r="N10" i="3"/>
  <c r="I10" i="3"/>
  <c r="H10" i="3"/>
  <c r="M10" i="3" s="1"/>
  <c r="D10" i="3"/>
  <c r="N9" i="3"/>
  <c r="I9" i="3"/>
  <c r="H9" i="3"/>
  <c r="M9" i="3" s="1"/>
  <c r="N8" i="3"/>
  <c r="I8" i="3"/>
  <c r="H8" i="3"/>
  <c r="M8" i="3" s="1"/>
  <c r="D8" i="3"/>
  <c r="N7" i="3"/>
  <c r="I7" i="3"/>
  <c r="H7" i="3"/>
  <c r="M7" i="3" s="1"/>
  <c r="D7" i="3"/>
  <c r="D9" i="3"/>
  <c r="N12" i="2"/>
  <c r="N6" i="2"/>
  <c r="N7" i="2"/>
  <c r="N8" i="2"/>
  <c r="N9" i="2"/>
  <c r="N10" i="2"/>
  <c r="N11" i="2"/>
  <c r="M7" i="2"/>
  <c r="M8" i="2"/>
  <c r="M9" i="2"/>
  <c r="M10" i="2"/>
  <c r="M11" i="2"/>
  <c r="M12" i="2"/>
  <c r="I7" i="2"/>
  <c r="I8" i="2"/>
  <c r="I9" i="2"/>
  <c r="I10" i="2"/>
  <c r="I11" i="2"/>
  <c r="I12" i="2"/>
  <c r="I6" i="2"/>
  <c r="H7" i="2"/>
  <c r="H8" i="2"/>
  <c r="H9" i="2"/>
  <c r="H10" i="2"/>
  <c r="H11" i="2"/>
  <c r="H12" i="2"/>
  <c r="H6" i="2"/>
  <c r="M6" i="2" s="1"/>
  <c r="D7" i="2"/>
  <c r="D8" i="2"/>
  <c r="D9" i="2"/>
  <c r="D10" i="2"/>
  <c r="D11" i="2"/>
  <c r="D12" i="2"/>
  <c r="B2" i="2"/>
  <c r="D6" i="2"/>
  <c r="I6" i="5"/>
  <c r="B2" i="5"/>
  <c r="D8" i="5" s="1"/>
  <c r="N11" i="5"/>
  <c r="I11" i="5"/>
  <c r="H11" i="5"/>
  <c r="M11" i="5" s="1"/>
  <c r="N10" i="5"/>
  <c r="M10" i="5"/>
  <c r="I10" i="5"/>
  <c r="H10" i="5"/>
  <c r="N9" i="5"/>
  <c r="I9" i="5"/>
  <c r="H9" i="5"/>
  <c r="M9" i="5" s="1"/>
  <c r="N8" i="5"/>
  <c r="I8" i="5"/>
  <c r="H8" i="5"/>
  <c r="M8" i="5" s="1"/>
  <c r="N7" i="5"/>
  <c r="I7" i="5"/>
  <c r="H7" i="5"/>
  <c r="M7" i="5" s="1"/>
  <c r="D7" i="1"/>
  <c r="D8" i="1"/>
  <c r="D9" i="1"/>
  <c r="D10" i="1"/>
  <c r="D11" i="1"/>
  <c r="D12" i="1"/>
  <c r="B2" i="1"/>
  <c r="N7" i="1"/>
  <c r="N8" i="1"/>
  <c r="N9" i="1"/>
  <c r="N10" i="1"/>
  <c r="N11" i="1"/>
  <c r="N12" i="1"/>
  <c r="I7" i="1"/>
  <c r="I8" i="1"/>
  <c r="I9" i="1"/>
  <c r="I10" i="1"/>
  <c r="I11" i="1"/>
  <c r="I12" i="1"/>
  <c r="I6" i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6" i="1"/>
  <c r="M6" i="1" s="1"/>
  <c r="D12" i="3" l="1"/>
  <c r="D10" i="5"/>
  <c r="D9" i="5"/>
  <c r="D7" i="5"/>
  <c r="D11" i="5"/>
</calcChain>
</file>

<file path=xl/sharedStrings.xml><?xml version="1.0" encoding="utf-8"?>
<sst xmlns="http://schemas.openxmlformats.org/spreadsheetml/2006/main" count="126" uniqueCount="57">
  <si>
    <t xml:space="preserve">Timepoint </t>
  </si>
  <si>
    <t>Hour</t>
  </si>
  <si>
    <t>Minute</t>
  </si>
  <si>
    <t>Time (h)</t>
  </si>
  <si>
    <t xml:space="preserve">CDW (mg/mL) </t>
  </si>
  <si>
    <t>Avg. CDW</t>
  </si>
  <si>
    <t>SD</t>
  </si>
  <si>
    <t>log_10(avg. CDW)</t>
  </si>
  <si>
    <t>Error bars</t>
  </si>
  <si>
    <t>Inoculation time (h)</t>
  </si>
  <si>
    <t xml:space="preserve">Inoculation timepoint: </t>
  </si>
  <si>
    <t xml:space="preserve">Comment: </t>
  </si>
  <si>
    <t xml:space="preserve">It was decided to leave out the first triplicate from the regression line. </t>
  </si>
  <si>
    <t>This was decided because the CDW drops significantly from 14:10 to 14:40,</t>
  </si>
  <si>
    <t xml:space="preserve">which suggests that an error has occurred with the first measurement. </t>
  </si>
  <si>
    <t>LOG 1</t>
  </si>
  <si>
    <t>LOG 2</t>
  </si>
  <si>
    <t>LOG 3</t>
  </si>
  <si>
    <t>This was decided because the CDW drops significantly from 14:15 to 14:45,</t>
  </si>
  <si>
    <t>a</t>
  </si>
  <si>
    <t>b</t>
  </si>
  <si>
    <t>Average</t>
  </si>
  <si>
    <t xml:space="preserve">LOG 1 </t>
  </si>
  <si>
    <t>Avg.</t>
  </si>
  <si>
    <t>Avg</t>
  </si>
  <si>
    <t>Timepoint</t>
  </si>
  <si>
    <t>OD600</t>
  </si>
  <si>
    <t xml:space="preserve">Time point </t>
  </si>
  <si>
    <t>Hours</t>
  </si>
  <si>
    <t>Minutes</t>
  </si>
  <si>
    <t>Time point</t>
  </si>
  <si>
    <t>MDHM</t>
  </si>
  <si>
    <t>MDHG</t>
  </si>
  <si>
    <t>Anova: Single Factor</t>
  </si>
  <si>
    <t>SUMMARY</t>
  </si>
  <si>
    <t>Groups</t>
  </si>
  <si>
    <t>Count</t>
  </si>
  <si>
    <t>Sum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</si>
  <si>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</si>
  <si>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</si>
  <si>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</si>
  <si>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</si>
  <si>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</si>
  <si>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</si>
  <si>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</si>
  <si>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</si>
  <si>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</si>
  <si>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</si>
  <si>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</si>
  <si>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</si>
  <si>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</si>
  <si>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</si>
  <si>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WTG</t>
  </si>
  <si>
    <t>WTM</t>
  </si>
  <si>
    <t>Biomass sample</t>
  </si>
  <si>
    <t>Growth rate (h^-1)</t>
  </si>
  <si>
    <t xml:space="preserve">Avg.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</si>
</sst>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1" fillId="0" borderId="4" xfId="0" applyNumberFormat="1" applyFont="1" applyBorder="1"/>
    <xf numFmtId="0" fontId="1" fillId="0" borderId="5" xfId="0" applyFont="1" applyBorder="1"/>
    <xf numFmtId="2" fontId="0" fillId="0" borderId="5" xfId="0" applyNumberFormat="1" applyBorder="1"/>
    <xf numFmtId="2" fontId="0" fillId="0" borderId="6" xfId="0" applyNumberFormat="1" applyBorder="1"/>
    <xf numFmtId="20" fontId="1" fillId="0" borderId="7" xfId="0" applyNumberFormat="1" applyFont="1" applyBorder="1"/>
    <xf numFmtId="0" fontId="1" fillId="0" borderId="0" xfId="0" applyFont="1"/>
    <xf numFmtId="165" fontId="0" fillId="0" borderId="0" xfId="0" applyNumberFormat="1"/>
    <xf numFmtId="165" fontId="0" fillId="0" borderId="8" xfId="0" applyNumberFormat="1" applyBorder="1"/>
    <xf numFmtId="2" fontId="1" fillId="0" borderId="0" xfId="0" applyNumberFormat="1" applyFont="1"/>
    <xf numFmtId="2" fontId="0" fillId="0" borderId="8" xfId="0" applyNumberFormat="1" applyBorder="1"/>
    <xf numFmtId="20" fontId="1" fillId="0" borderId="9" xfId="0" applyNumberFormat="1" applyFont="1" applyBorder="1"/>
    <xf numFmtId="0" fontId="1" fillId="0" borderId="10" xfId="0" applyFon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1" xfId="0" applyNumberFormat="1" applyBorder="1"/>
    <xf numFmtId="2" fontId="1" fillId="0" borderId="5" xfId="0" applyNumberFormat="1" applyFont="1" applyBorder="1"/>
    <xf numFmtId="2" fontId="1" fillId="0" borderId="10" xfId="0" applyNumberFormat="1" applyFont="1" applyBorder="1"/>
    <xf numFmtId="20" fontId="1" fillId="0" borderId="0" xfId="0" applyNumberFormat="1" applyFont="1"/>
    <xf numFmtId="164" fontId="0" fillId="0" borderId="0" xfId="0" applyNumberFormat="1"/>
    <xf numFmtId="20" fontId="1" fillId="0" borderId="4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" fontId="0" fillId="0" borderId="5" xfId="0" quotePrefix="1" applyNumberFormat="1" applyBorder="1"/>
    <xf numFmtId="1" fontId="0" fillId="0" borderId="5" xfId="0" applyNumberFormat="1" applyBorder="1"/>
    <xf numFmtId="0" fontId="1" fillId="0" borderId="5" xfId="0" applyFont="1" applyBorder="1" applyAlignment="1">
      <alignment horizontal="center" vertic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0" fillId="0" borderId="10" xfId="0" applyNumberFormat="1" applyBorder="1"/>
    <xf numFmtId="0" fontId="1" fillId="0" borderId="10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1" fillId="0" borderId="7" xfId="0" applyNumberFormat="1" applyFont="1" applyBorder="1" applyAlignment="1">
      <alignment horizontal="center"/>
    </xf>
    <xf numFmtId="0" fontId="0" fillId="0" borderId="10" xfId="0" applyBorder="1"/>
    <xf numFmtId="2" fontId="1" fillId="0" borderId="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2" fillId="0" borderId="0" xfId="0" applyFont="1"/>
    <xf numFmtId="20" fontId="2" fillId="0" borderId="0" xfId="0" applyNumberFormat="1" applyFont="1"/>
    <xf numFmtId="0" fontId="3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B. subtilis</a:t>
            </a:r>
            <a:r>
              <a:rPr lang="en-US" baseline="0"/>
              <a:t> 168 mutant in D-glucose  minimal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58880139982503"/>
                  <c:y val="-6.8640734424325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WT_Glucose!$N$6:$N$11</c:f>
                <c:numCache>
                  <c:formatCode>General</c:formatCode>
                  <c:ptCount val="6"/>
                  <c:pt idx="0">
                    <c:v>3.3298586156005429E-2</c:v>
                  </c:pt>
                  <c:pt idx="1">
                    <c:v>4.5040159125038066E-2</c:v>
                  </c:pt>
                  <c:pt idx="2">
                    <c:v>6.5267850384614912E-2</c:v>
                  </c:pt>
                  <c:pt idx="3">
                    <c:v>4.147822872176591E-2</c:v>
                  </c:pt>
                  <c:pt idx="4">
                    <c:v>6.6777359201194E-2</c:v>
                  </c:pt>
                  <c:pt idx="5">
                    <c:v>2.5514216734032532E-2</c:v>
                  </c:pt>
                </c:numCache>
              </c:numRef>
            </c:plus>
            <c:minus>
              <c:numRef>
                <c:f>WT_Glucose!$N$6:$N$11</c:f>
                <c:numCache>
                  <c:formatCode>General</c:formatCode>
                  <c:ptCount val="6"/>
                  <c:pt idx="0">
                    <c:v>3.3298586156005429E-2</c:v>
                  </c:pt>
                  <c:pt idx="1">
                    <c:v>4.5040159125038066E-2</c:v>
                  </c:pt>
                  <c:pt idx="2">
                    <c:v>6.5267850384614912E-2</c:v>
                  </c:pt>
                  <c:pt idx="3">
                    <c:v>4.147822872176591E-2</c:v>
                  </c:pt>
                  <c:pt idx="4">
                    <c:v>6.6777359201194E-2</c:v>
                  </c:pt>
                  <c:pt idx="5">
                    <c:v>2.5514216734032532E-2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WT_Glucose!$D$6:$D$11</c:f>
              <c:numCache>
                <c:formatCode>0.00</c:formatCode>
                <c:ptCount val="6"/>
                <c:pt idx="0">
                  <c:v>2.8333333333333339</c:v>
                </c:pt>
                <c:pt idx="1">
                  <c:v>3.1833333333333336</c:v>
                </c:pt>
                <c:pt idx="2">
                  <c:v>3.3499999999999996</c:v>
                </c:pt>
                <c:pt idx="3">
                  <c:v>3.5999999999999996</c:v>
                </c:pt>
                <c:pt idx="4">
                  <c:v>3.8833333333333329</c:v>
                </c:pt>
                <c:pt idx="5">
                  <c:v>4.1500000000000004</c:v>
                </c:pt>
              </c:numCache>
            </c:numRef>
          </c:xVal>
          <c:yVal>
            <c:numRef>
              <c:f>WT_Glucose!$M$6:$M$11</c:f>
              <c:numCache>
                <c:formatCode>0.000</c:formatCode>
                <c:ptCount val="6"/>
                <c:pt idx="0" formatCode="0.0000">
                  <c:v>2.2565827898741432E-2</c:v>
                </c:pt>
                <c:pt idx="1">
                  <c:v>0.11394335230683679</c:v>
                </c:pt>
                <c:pt idx="2">
                  <c:v>0.25446751046707633</c:v>
                </c:pt>
                <c:pt idx="3">
                  <c:v>0.31736679193950718</c:v>
                </c:pt>
                <c:pt idx="4">
                  <c:v>0.37045140442244978</c:v>
                </c:pt>
                <c:pt idx="5">
                  <c:v>0.49968708261840383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E-4585-BAC9-4BE09C66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20831"/>
        <c:axId val="549057103"/>
      </c:scatterChart>
      <c:valAx>
        <c:axId val="1309420831"/>
        <c:scaling>
          <c:orientation val="minMax"/>
          <c:max val="4.5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7103"/>
        <c:crosses val="autoZero"/>
        <c:crossBetween val="midCat"/>
      </c:valAx>
      <c:valAx>
        <c:axId val="549057103"/>
        <c:scaling>
          <c:orientation val="minMax"/>
          <c:max val="0.8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</a:t>
                </a:r>
                <a:r>
                  <a:rPr lang="en-US" baseline="0"/>
                  <a:t> (avg. CDW (mg/mL))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42856986409383"/>
                  <c:y val="-6.27355589821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Mutant_Methanol!$D$7:$D$12</c:f>
              <c:numCache>
                <c:formatCode>General</c:formatCode>
                <c:ptCount val="6"/>
                <c:pt idx="0">
                  <c:v>5.65</c:v>
                </c:pt>
                <c:pt idx="1">
                  <c:v>6.65</c:v>
                </c:pt>
                <c:pt idx="2">
                  <c:v>7.15</c:v>
                </c:pt>
                <c:pt idx="3">
                  <c:v>8.15</c:v>
                </c:pt>
                <c:pt idx="4" formatCode="0.00">
                  <c:v>8.4</c:v>
                </c:pt>
                <c:pt idx="5">
                  <c:v>9.65</c:v>
                </c:pt>
              </c:numCache>
            </c:numRef>
          </c:xVal>
          <c:yVal>
            <c:numRef>
              <c:f>Mutant_Methanol!$J$7:$J$12</c:f>
              <c:numCache>
                <c:formatCode>General</c:formatCode>
                <c:ptCount val="6"/>
                <c:pt idx="0">
                  <c:v>-0.40893539297350079</c:v>
                </c:pt>
                <c:pt idx="1">
                  <c:v>-0.56863623584101264</c:v>
                </c:pt>
                <c:pt idx="2">
                  <c:v>-0.22914798835785583</c:v>
                </c:pt>
                <c:pt idx="3">
                  <c:v>4.1392685158225077E-2</c:v>
                </c:pt>
                <c:pt idx="4">
                  <c:v>-0.11350927482751812</c:v>
                </c:pt>
                <c:pt idx="5">
                  <c:v>0.30749603791321289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7-47F8-BC79-38CA53782144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86528752751525"/>
                  <c:y val="7.3704072043138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Mutant_Methanol!$D$7:$D$12</c:f>
              <c:numCache>
                <c:formatCode>General</c:formatCode>
                <c:ptCount val="6"/>
                <c:pt idx="0">
                  <c:v>5.65</c:v>
                </c:pt>
                <c:pt idx="1">
                  <c:v>6.65</c:v>
                </c:pt>
                <c:pt idx="2">
                  <c:v>7.15</c:v>
                </c:pt>
                <c:pt idx="3">
                  <c:v>8.15</c:v>
                </c:pt>
                <c:pt idx="4" formatCode="0.00">
                  <c:v>8.4</c:v>
                </c:pt>
                <c:pt idx="5">
                  <c:v>9.65</c:v>
                </c:pt>
              </c:numCache>
            </c:numRef>
          </c:xVal>
          <c:yVal>
            <c:numRef>
              <c:f>Mutant_Methanol!$K$7:$K$12</c:f>
              <c:numCache>
                <c:formatCode>General</c:formatCode>
                <c:ptCount val="6"/>
                <c:pt idx="0">
                  <c:v>-0.27572413039921095</c:v>
                </c:pt>
                <c:pt idx="1">
                  <c:v>-0.46852108295774486</c:v>
                </c:pt>
                <c:pt idx="2">
                  <c:v>-0.27572413039921095</c:v>
                </c:pt>
                <c:pt idx="3">
                  <c:v>7.9181246047624818E-2</c:v>
                </c:pt>
                <c:pt idx="4">
                  <c:v>8.6359830674748214E-2</c:v>
                </c:pt>
                <c:pt idx="5">
                  <c:v>0.27415784926367981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7-47F8-BC79-38CA53782144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555134537251"/>
                  <c:y val="0.15957701115865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Mutant_Methanol!$D$7:$D$12</c:f>
              <c:numCache>
                <c:formatCode>General</c:formatCode>
                <c:ptCount val="6"/>
                <c:pt idx="0">
                  <c:v>5.65</c:v>
                </c:pt>
                <c:pt idx="1">
                  <c:v>6.65</c:v>
                </c:pt>
                <c:pt idx="2">
                  <c:v>7.15</c:v>
                </c:pt>
                <c:pt idx="3">
                  <c:v>8.15</c:v>
                </c:pt>
                <c:pt idx="4" formatCode="0.00">
                  <c:v>8.4</c:v>
                </c:pt>
                <c:pt idx="5">
                  <c:v>9.65</c:v>
                </c:pt>
              </c:numCache>
            </c:numRef>
          </c:xVal>
          <c:yVal>
            <c:numRef>
              <c:f>Mutant_Methanol!$L$7:$L$12</c:f>
              <c:numCache>
                <c:formatCode>General</c:formatCode>
                <c:ptCount val="6"/>
                <c:pt idx="0">
                  <c:v>-0.44369749923271273</c:v>
                </c:pt>
                <c:pt idx="1">
                  <c:v>-0.56863623584101264</c:v>
                </c:pt>
                <c:pt idx="2">
                  <c:v>-0.18708664335714442</c:v>
                </c:pt>
                <c:pt idx="3">
                  <c:v>-7.0581074285707285E-2</c:v>
                </c:pt>
                <c:pt idx="4">
                  <c:v>-0.15490195998574319</c:v>
                </c:pt>
                <c:pt idx="5">
                  <c:v>0.22788670461367352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D7-47F8-BC79-38CA53782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7391"/>
        <c:axId val="149659311"/>
      </c:scatterChart>
      <c:valAx>
        <c:axId val="149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9311"/>
        <c:crosses val="autoZero"/>
        <c:crossBetween val="midCat"/>
      </c:valAx>
      <c:valAx>
        <c:axId val="1496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WT_Glucose!$D$6:$D$11</c:f>
              <c:numCache>
                <c:formatCode>0.00</c:formatCode>
                <c:ptCount val="6"/>
                <c:pt idx="0">
                  <c:v>2.8333333333333339</c:v>
                </c:pt>
                <c:pt idx="1">
                  <c:v>3.1833333333333336</c:v>
                </c:pt>
                <c:pt idx="2">
                  <c:v>3.3499999999999996</c:v>
                </c:pt>
                <c:pt idx="3">
                  <c:v>3.5999999999999996</c:v>
                </c:pt>
                <c:pt idx="4">
                  <c:v>3.8833333333333329</c:v>
                </c:pt>
                <c:pt idx="5">
                  <c:v>4.1500000000000004</c:v>
                </c:pt>
              </c:numCache>
            </c:numRef>
          </c:xVal>
          <c:yVal>
            <c:numRef>
              <c:f>WT_Glucose!$H$6:$H$11</c:f>
              <c:numCache>
                <c:formatCode>0.00</c:formatCode>
                <c:ptCount val="6"/>
                <c:pt idx="0">
                  <c:v>1.0533333333333335</c:v>
                </c:pt>
                <c:pt idx="1">
                  <c:v>1.3</c:v>
                </c:pt>
                <c:pt idx="2">
                  <c:v>1.7966666666666669</c:v>
                </c:pt>
                <c:pt idx="3">
                  <c:v>2.0766666666666667</c:v>
                </c:pt>
                <c:pt idx="4">
                  <c:v>2.3466666666666667</c:v>
                </c:pt>
                <c:pt idx="5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9-4D85-AFCA-C63CAC0A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15711"/>
        <c:axId val="1604587423"/>
      </c:scatterChart>
      <c:valAx>
        <c:axId val="16055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87423"/>
        <c:crosses val="autoZero"/>
        <c:crossBetween val="midCat"/>
      </c:valAx>
      <c:valAx>
        <c:axId val="16045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5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4078334735988"/>
                  <c:y val="-5.1656674286365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WT_Glucose!$D$6:$D$11</c:f>
              <c:numCache>
                <c:formatCode>0.00</c:formatCode>
                <c:ptCount val="6"/>
                <c:pt idx="0">
                  <c:v>2.8333333333333339</c:v>
                </c:pt>
                <c:pt idx="1">
                  <c:v>3.1833333333333336</c:v>
                </c:pt>
                <c:pt idx="2">
                  <c:v>3.3499999999999996</c:v>
                </c:pt>
                <c:pt idx="3">
                  <c:v>3.5999999999999996</c:v>
                </c:pt>
                <c:pt idx="4">
                  <c:v>3.8833333333333329</c:v>
                </c:pt>
                <c:pt idx="5">
                  <c:v>4.1500000000000004</c:v>
                </c:pt>
              </c:numCache>
            </c:numRef>
          </c:xVal>
          <c:yVal>
            <c:numRef>
              <c:f>WT_Glucose!$J$6:$J$11</c:f>
              <c:numCache>
                <c:formatCode>General</c:formatCode>
                <c:ptCount val="6"/>
                <c:pt idx="0">
                  <c:v>-1.322826573375516E-2</c:v>
                </c:pt>
                <c:pt idx="1">
                  <c:v>0.13353890837021754</c:v>
                </c:pt>
                <c:pt idx="2">
                  <c:v>0.32633586092875144</c:v>
                </c:pt>
                <c:pt idx="3">
                  <c:v>0.3222192947339193</c:v>
                </c:pt>
                <c:pt idx="4">
                  <c:v>0.40483371661993806</c:v>
                </c:pt>
                <c:pt idx="5">
                  <c:v>0.51188336097887432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9D-48D8-944D-3712DCCFD6D8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94570817919271"/>
                  <c:y val="5.065201298331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WT_Glucose!$D$6:$D$11</c:f>
              <c:numCache>
                <c:formatCode>0.00</c:formatCode>
                <c:ptCount val="6"/>
                <c:pt idx="0">
                  <c:v>2.8333333333333339</c:v>
                </c:pt>
                <c:pt idx="1">
                  <c:v>3.1833333333333336</c:v>
                </c:pt>
                <c:pt idx="2">
                  <c:v>3.3499999999999996</c:v>
                </c:pt>
                <c:pt idx="3">
                  <c:v>3.5999999999999996</c:v>
                </c:pt>
                <c:pt idx="4">
                  <c:v>3.8833333333333329</c:v>
                </c:pt>
                <c:pt idx="5">
                  <c:v>4.1500000000000004</c:v>
                </c:pt>
              </c:numCache>
            </c:numRef>
          </c:xVal>
          <c:yVal>
            <c:numRef>
              <c:f>WT_Glucose!$K$6:$K$11</c:f>
              <c:numCache>
                <c:formatCode>General</c:formatCode>
                <c:ptCount val="6"/>
                <c:pt idx="0">
                  <c:v>2.5305865264770262E-2</c:v>
                </c:pt>
                <c:pt idx="1">
                  <c:v>0.14301480025409505</c:v>
                </c:pt>
                <c:pt idx="2">
                  <c:v>0.21748394421390627</c:v>
                </c:pt>
                <c:pt idx="3">
                  <c:v>0.35410843914740087</c:v>
                </c:pt>
                <c:pt idx="4">
                  <c:v>0.29003461136251801</c:v>
                </c:pt>
                <c:pt idx="5">
                  <c:v>0.5158738437116791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9D-48D8-944D-3712DCCFD6D8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67680931651076"/>
                  <c:y val="0.18800034314526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WT_Glucose!$D$6:$D$11</c:f>
              <c:numCache>
                <c:formatCode>0.00</c:formatCode>
                <c:ptCount val="6"/>
                <c:pt idx="0">
                  <c:v>2.8333333333333339</c:v>
                </c:pt>
                <c:pt idx="1">
                  <c:v>3.1833333333333336</c:v>
                </c:pt>
                <c:pt idx="2">
                  <c:v>3.3499999999999996</c:v>
                </c:pt>
                <c:pt idx="3">
                  <c:v>3.5999999999999996</c:v>
                </c:pt>
                <c:pt idx="4">
                  <c:v>3.8833333333333329</c:v>
                </c:pt>
                <c:pt idx="5">
                  <c:v>4.1500000000000004</c:v>
                </c:pt>
              </c:numCache>
            </c:numRef>
          </c:xVal>
          <c:yVal>
            <c:numRef>
              <c:f>WT_Glucose!$L$6:$L$11</c:f>
              <c:numCache>
                <c:formatCode>General</c:formatCode>
                <c:ptCount val="6"/>
                <c:pt idx="0">
                  <c:v>5.3078443483419682E-2</c:v>
                </c:pt>
                <c:pt idx="1">
                  <c:v>6.069784035361165E-2</c:v>
                </c:pt>
                <c:pt idx="2">
                  <c:v>0.20951501454263097</c:v>
                </c:pt>
                <c:pt idx="3">
                  <c:v>0.27184160653649897</c:v>
                </c:pt>
                <c:pt idx="4">
                  <c:v>0.40654018043395512</c:v>
                </c:pt>
                <c:pt idx="5">
                  <c:v>0.46982201597816303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9D-48D8-944D-3712DCCFD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60863"/>
        <c:axId val="1812661343"/>
      </c:scatterChart>
      <c:valAx>
        <c:axId val="181266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1343"/>
        <c:crosses val="autoZero"/>
        <c:crossBetween val="midCat"/>
      </c:valAx>
      <c:valAx>
        <c:axId val="1812661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WT in D-glucose + methanol minimal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 curve WT in D-glucose + methanol minimal 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35892388451445"/>
                  <c:y val="1.29804372842347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WT_Methanol!$N$6:$N$12</c:f>
                <c:numCache>
                  <c:formatCode>General</c:formatCode>
                  <c:ptCount val="7"/>
                  <c:pt idx="0">
                    <c:v>5.917268747531771E-2</c:v>
                  </c:pt>
                  <c:pt idx="1">
                    <c:v>0.36468395850527568</c:v>
                  </c:pt>
                  <c:pt idx="2">
                    <c:v>1.4997206929114092E-2</c:v>
                  </c:pt>
                  <c:pt idx="3">
                    <c:v>7.1202992941323817E-3</c:v>
                  </c:pt>
                  <c:pt idx="4">
                    <c:v>1.9261007761247138E-2</c:v>
                  </c:pt>
                  <c:pt idx="5">
                    <c:v>4.338741813344224E-2</c:v>
                  </c:pt>
                  <c:pt idx="6">
                    <c:v>4.7495810116312487E-2</c:v>
                  </c:pt>
                </c:numCache>
              </c:numRef>
            </c:plus>
            <c:minus>
              <c:numRef>
                <c:f>WT_Methanol!$N$6:$N$12</c:f>
                <c:numCache>
                  <c:formatCode>General</c:formatCode>
                  <c:ptCount val="7"/>
                  <c:pt idx="0">
                    <c:v>5.917268747531771E-2</c:v>
                  </c:pt>
                  <c:pt idx="1">
                    <c:v>0.36468395850527568</c:v>
                  </c:pt>
                  <c:pt idx="2">
                    <c:v>1.4997206929114092E-2</c:v>
                  </c:pt>
                  <c:pt idx="3">
                    <c:v>7.1202992941323817E-3</c:v>
                  </c:pt>
                  <c:pt idx="4">
                    <c:v>1.9261007761247138E-2</c:v>
                  </c:pt>
                  <c:pt idx="5">
                    <c:v>4.338741813344224E-2</c:v>
                  </c:pt>
                  <c:pt idx="6">
                    <c:v>4.7495810116312487E-2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WT_Methanol!$D$6:$D$12</c:f>
              <c:numCache>
                <c:formatCode>0.00</c:formatCode>
                <c:ptCount val="7"/>
                <c:pt idx="0">
                  <c:v>2.3333333333333339</c:v>
                </c:pt>
                <c:pt idx="1">
                  <c:v>2.6666666666666661</c:v>
                </c:pt>
                <c:pt idx="2">
                  <c:v>2.9166666666666661</c:v>
                </c:pt>
                <c:pt idx="3">
                  <c:v>3.25</c:v>
                </c:pt>
                <c:pt idx="4">
                  <c:v>3.9166666666666661</c:v>
                </c:pt>
                <c:pt idx="5">
                  <c:v>4.25</c:v>
                </c:pt>
                <c:pt idx="6">
                  <c:v>4.5833333333333339</c:v>
                </c:pt>
              </c:numCache>
            </c:numRef>
          </c:xVal>
          <c:yVal>
            <c:numRef>
              <c:f>WT_Methanol!$M$6:$M$12</c:f>
              <c:numCache>
                <c:formatCode>0.000</c:formatCode>
                <c:ptCount val="7"/>
                <c:pt idx="0" formatCode="0.0000">
                  <c:v>-0.298144307426493</c:v>
                </c:pt>
                <c:pt idx="1">
                  <c:v>-0.45593195564972433</c:v>
                </c:pt>
                <c:pt idx="2">
                  <c:v>-0.11918640771920858</c:v>
                </c:pt>
                <c:pt idx="3">
                  <c:v>-0.21467016498923297</c:v>
                </c:pt>
                <c:pt idx="4">
                  <c:v>0.17123875626126916</c:v>
                </c:pt>
                <c:pt idx="5">
                  <c:v>0.19682074391442531</c:v>
                </c:pt>
                <c:pt idx="6">
                  <c:v>0.36361197989214433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8-4974-AD8B-806FFF19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20831"/>
        <c:axId val="549057103"/>
      </c:scatterChart>
      <c:valAx>
        <c:axId val="1309420831"/>
        <c:scaling>
          <c:orientation val="minMax"/>
          <c:max val="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7103"/>
        <c:crosses val="autoZero"/>
        <c:crossBetween val="midCat"/>
      </c:valAx>
      <c:valAx>
        <c:axId val="549057103"/>
        <c:scaling>
          <c:orientation val="minMax"/>
          <c:max val="0.45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</a:t>
                </a:r>
                <a:r>
                  <a:rPr lang="en-US" baseline="0"/>
                  <a:t> (avg. CDW (mg/mL))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98487028940702"/>
                  <c:y val="-7.0711756406171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WT_Methanol!$D$6:$D$12</c:f>
              <c:numCache>
                <c:formatCode>0.00</c:formatCode>
                <c:ptCount val="7"/>
                <c:pt idx="0">
                  <c:v>2.3333333333333339</c:v>
                </c:pt>
                <c:pt idx="1">
                  <c:v>2.6666666666666661</c:v>
                </c:pt>
                <c:pt idx="2">
                  <c:v>2.9166666666666661</c:v>
                </c:pt>
                <c:pt idx="3">
                  <c:v>3.25</c:v>
                </c:pt>
                <c:pt idx="4">
                  <c:v>3.9166666666666661</c:v>
                </c:pt>
                <c:pt idx="5">
                  <c:v>4.25</c:v>
                </c:pt>
                <c:pt idx="6">
                  <c:v>4.5833333333333339</c:v>
                </c:pt>
              </c:numCache>
            </c:numRef>
          </c:xVal>
          <c:yVal>
            <c:numRef>
              <c:f>WT_Methanol!$J$6:$J$12</c:f>
              <c:numCache>
                <c:formatCode>General</c:formatCode>
                <c:ptCount val="7"/>
                <c:pt idx="0">
                  <c:v>-0.25181197299379954</c:v>
                </c:pt>
                <c:pt idx="1">
                  <c:v>-0.95860731484177497</c:v>
                </c:pt>
                <c:pt idx="2">
                  <c:v>-0.12493873660829995</c:v>
                </c:pt>
                <c:pt idx="3">
                  <c:v>-0.20760831050174613</c:v>
                </c:pt>
                <c:pt idx="4">
                  <c:v>0.19312459835446161</c:v>
                </c:pt>
                <c:pt idx="5">
                  <c:v>0.14612803567823801</c:v>
                </c:pt>
                <c:pt idx="6">
                  <c:v>0.33243845991560533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A-473E-88F0-E72F2423E3F9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98487028940702"/>
                  <c:y val="9.7334486368394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WT_Methanol!$D$6:$D$12</c:f>
              <c:numCache>
                <c:formatCode>0.00</c:formatCode>
                <c:ptCount val="7"/>
                <c:pt idx="0">
                  <c:v>2.3333333333333339</c:v>
                </c:pt>
                <c:pt idx="1">
                  <c:v>2.6666666666666661</c:v>
                </c:pt>
                <c:pt idx="2">
                  <c:v>2.9166666666666661</c:v>
                </c:pt>
                <c:pt idx="3">
                  <c:v>3.25</c:v>
                </c:pt>
                <c:pt idx="4">
                  <c:v>3.9166666666666661</c:v>
                </c:pt>
                <c:pt idx="5">
                  <c:v>4.25</c:v>
                </c:pt>
                <c:pt idx="6">
                  <c:v>4.5833333333333339</c:v>
                </c:pt>
              </c:numCache>
            </c:numRef>
          </c:xVal>
          <c:yVal>
            <c:numRef>
              <c:f>WT_Methanol!$K$6:$K$12</c:f>
              <c:numCache>
                <c:formatCode>General</c:formatCode>
                <c:ptCount val="7"/>
                <c:pt idx="0">
                  <c:v>-0.36653154442041347</c:v>
                </c:pt>
                <c:pt idx="1">
                  <c:v>-0.3010299956639812</c:v>
                </c:pt>
                <c:pt idx="2">
                  <c:v>-0.10237290870955855</c:v>
                </c:pt>
                <c:pt idx="3">
                  <c:v>-0.21467016498923297</c:v>
                </c:pt>
                <c:pt idx="4">
                  <c:v>0.15836249209524964</c:v>
                </c:pt>
                <c:pt idx="5">
                  <c:v>0.21218760440395779</c:v>
                </c:pt>
                <c:pt idx="6">
                  <c:v>0.33645973384852951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A-473E-88F0-E72F2423E3F9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88063123450777"/>
                  <c:y val="0.38681643985253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WT_Methanol!$D$6:$D$12</c:f>
              <c:numCache>
                <c:formatCode>0.00</c:formatCode>
                <c:ptCount val="7"/>
                <c:pt idx="0">
                  <c:v>2.3333333333333339</c:v>
                </c:pt>
                <c:pt idx="1">
                  <c:v>2.6666666666666661</c:v>
                </c:pt>
                <c:pt idx="2">
                  <c:v>2.9166666666666661</c:v>
                </c:pt>
                <c:pt idx="3">
                  <c:v>3.25</c:v>
                </c:pt>
                <c:pt idx="4">
                  <c:v>3.9166666666666661</c:v>
                </c:pt>
                <c:pt idx="5">
                  <c:v>4.25</c:v>
                </c:pt>
                <c:pt idx="6">
                  <c:v>4.5833333333333339</c:v>
                </c:pt>
              </c:numCache>
            </c:numRef>
          </c:xVal>
          <c:yVal>
            <c:numRef>
              <c:f>WT_Methanol!$L$6:$L$12</c:f>
              <c:numCache>
                <c:formatCode>General</c:formatCode>
                <c:ptCount val="7"/>
                <c:pt idx="0">
                  <c:v>-0.28399665636520083</c:v>
                </c:pt>
                <c:pt idx="1">
                  <c:v>-0.35654732351381258</c:v>
                </c:pt>
                <c:pt idx="2">
                  <c:v>-0.13076828026902382</c:v>
                </c:pt>
                <c:pt idx="3">
                  <c:v>-0.22184874961635639</c:v>
                </c:pt>
                <c:pt idx="4">
                  <c:v>0.16136800223497488</c:v>
                </c:pt>
                <c:pt idx="5">
                  <c:v>0.22788670461367352</c:v>
                </c:pt>
                <c:pt idx="6">
                  <c:v>0.41664050733828095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A-473E-88F0-E72F2423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92015"/>
        <c:axId val="291894415"/>
      </c:scatterChart>
      <c:valAx>
        <c:axId val="2918920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4415"/>
        <c:crosses val="autoZero"/>
        <c:crossBetween val="midCat"/>
      </c:valAx>
      <c:valAx>
        <c:axId val="29189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B. subtilis</a:t>
            </a:r>
            <a:r>
              <a:rPr lang="en-US" baseline="0"/>
              <a:t> 168 mutant in D-glucose + methanol minimal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Growth curve for WT in glucose minimal 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58880139982503"/>
                  <c:y val="-6.8640734424325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WT_Glucose!$N$6:$N$11</c:f>
                <c:numCache>
                  <c:formatCode>General</c:formatCode>
                  <c:ptCount val="6"/>
                  <c:pt idx="0">
                    <c:v>3.3298586156005429E-2</c:v>
                  </c:pt>
                  <c:pt idx="1">
                    <c:v>4.5040159125038066E-2</c:v>
                  </c:pt>
                  <c:pt idx="2">
                    <c:v>6.5267850384614912E-2</c:v>
                  </c:pt>
                  <c:pt idx="3">
                    <c:v>4.147822872176591E-2</c:v>
                  </c:pt>
                  <c:pt idx="4">
                    <c:v>6.6777359201194E-2</c:v>
                  </c:pt>
                  <c:pt idx="5">
                    <c:v>2.5514216734032532E-2</c:v>
                  </c:pt>
                </c:numCache>
              </c:numRef>
            </c:plus>
            <c:minus>
              <c:numRef>
                <c:f>WT_Glucose!$N$6:$N$11</c:f>
                <c:numCache>
                  <c:formatCode>General</c:formatCode>
                  <c:ptCount val="6"/>
                  <c:pt idx="0">
                    <c:v>3.3298586156005429E-2</c:v>
                  </c:pt>
                  <c:pt idx="1">
                    <c:v>4.5040159125038066E-2</c:v>
                  </c:pt>
                  <c:pt idx="2">
                    <c:v>6.5267850384614912E-2</c:v>
                  </c:pt>
                  <c:pt idx="3">
                    <c:v>4.147822872176591E-2</c:v>
                  </c:pt>
                  <c:pt idx="4">
                    <c:v>6.6777359201194E-2</c:v>
                  </c:pt>
                  <c:pt idx="5">
                    <c:v>2.5514216734032532E-2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WT_Glucose!$D$6:$D$11</c:f>
              <c:numCache>
                <c:formatCode>0.00</c:formatCode>
                <c:ptCount val="6"/>
                <c:pt idx="0">
                  <c:v>2.8333333333333339</c:v>
                </c:pt>
                <c:pt idx="1">
                  <c:v>3.1833333333333336</c:v>
                </c:pt>
                <c:pt idx="2">
                  <c:v>3.3499999999999996</c:v>
                </c:pt>
                <c:pt idx="3">
                  <c:v>3.5999999999999996</c:v>
                </c:pt>
                <c:pt idx="4">
                  <c:v>3.8833333333333329</c:v>
                </c:pt>
                <c:pt idx="5">
                  <c:v>4.1500000000000004</c:v>
                </c:pt>
              </c:numCache>
            </c:numRef>
          </c:xVal>
          <c:yVal>
            <c:numRef>
              <c:f>WT_Glucose!$M$6:$M$11</c:f>
              <c:numCache>
                <c:formatCode>0.000</c:formatCode>
                <c:ptCount val="6"/>
                <c:pt idx="0" formatCode="0.0000">
                  <c:v>2.2565827898741432E-2</c:v>
                </c:pt>
                <c:pt idx="1">
                  <c:v>0.11394335230683679</c:v>
                </c:pt>
                <c:pt idx="2">
                  <c:v>0.25446751046707633</c:v>
                </c:pt>
                <c:pt idx="3">
                  <c:v>0.31736679193950718</c:v>
                </c:pt>
                <c:pt idx="4">
                  <c:v>0.37045140442244978</c:v>
                </c:pt>
                <c:pt idx="5">
                  <c:v>0.49968708261840383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0-4591-AFCC-41438EB7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20831"/>
        <c:axId val="549057103"/>
      </c:scatterChart>
      <c:valAx>
        <c:axId val="1309420831"/>
        <c:scaling>
          <c:orientation val="minMax"/>
          <c:max val="4.5"/>
          <c:min val="2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7103"/>
        <c:crosses val="autoZero"/>
        <c:crossBetween val="midCat"/>
      </c:valAx>
      <c:valAx>
        <c:axId val="549057103"/>
        <c:scaling>
          <c:orientation val="minMax"/>
          <c:max val="0.8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</a:t>
                </a:r>
                <a:r>
                  <a:rPr lang="en-US" baseline="0"/>
                  <a:t> (avg. CDW (mg/mL))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</a:t>
            </a:r>
            <a:r>
              <a:rPr lang="en-US" baseline="0"/>
              <a:t> mutant in D-glucose minimal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83573928258968"/>
                  <c:y val="-5.3459583374862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Mutant_Glucose!$N$6:$N$12</c:f>
                <c:numCache>
                  <c:formatCode>General</c:formatCode>
                  <c:ptCount val="7"/>
                  <c:pt idx="0">
                    <c:v>5.8143228526026908E-2</c:v>
                  </c:pt>
                  <c:pt idx="1">
                    <c:v>6.7349687852771956E-2</c:v>
                  </c:pt>
                  <c:pt idx="2">
                    <c:v>8.1507681475193078E-2</c:v>
                  </c:pt>
                  <c:pt idx="3">
                    <c:v>3.7749100601146744E-2</c:v>
                  </c:pt>
                  <c:pt idx="4">
                    <c:v>0.11704538654002659</c:v>
                  </c:pt>
                  <c:pt idx="5">
                    <c:v>0.12243798897176401</c:v>
                  </c:pt>
                  <c:pt idx="6">
                    <c:v>4.109499840982541E-2</c:v>
                  </c:pt>
                </c:numCache>
              </c:numRef>
            </c:plus>
            <c:minus>
              <c:numRef>
                <c:f>Mutant_Glucose!$N$6:$N$12</c:f>
                <c:numCache>
                  <c:formatCode>General</c:formatCode>
                  <c:ptCount val="7"/>
                  <c:pt idx="0">
                    <c:v>5.8143228526026908E-2</c:v>
                  </c:pt>
                  <c:pt idx="1">
                    <c:v>6.7349687852771956E-2</c:v>
                  </c:pt>
                  <c:pt idx="2">
                    <c:v>8.1507681475193078E-2</c:v>
                  </c:pt>
                  <c:pt idx="3">
                    <c:v>3.7749100601146744E-2</c:v>
                  </c:pt>
                  <c:pt idx="4">
                    <c:v>0.11704538654002659</c:v>
                  </c:pt>
                  <c:pt idx="5">
                    <c:v>0.12243798897176401</c:v>
                  </c:pt>
                  <c:pt idx="6">
                    <c:v>4.109499840982541E-2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Mutant_Glucose!$D$7:$D$12</c:f>
              <c:numCache>
                <c:formatCode>0.00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7.0000000000000018</c:v>
                </c:pt>
                <c:pt idx="4">
                  <c:v>7.5000000000000018</c:v>
                </c:pt>
                <c:pt idx="5">
                  <c:v>8.2500000000000018</c:v>
                </c:pt>
              </c:numCache>
            </c:numRef>
          </c:xVal>
          <c:yVal>
            <c:numRef>
              <c:f>Mutant_Glucose!$M$7:$M$12</c:f>
              <c:numCache>
                <c:formatCode>0.000</c:formatCode>
                <c:ptCount val="6"/>
                <c:pt idx="0">
                  <c:v>-0.10976533369364343</c:v>
                </c:pt>
                <c:pt idx="1">
                  <c:v>-9.330588873923118E-2</c:v>
                </c:pt>
                <c:pt idx="2">
                  <c:v>5.5633124272835302E-2</c:v>
                </c:pt>
                <c:pt idx="3">
                  <c:v>0.22010808804005513</c:v>
                </c:pt>
                <c:pt idx="4">
                  <c:v>7.797319385865667E-2</c:v>
                </c:pt>
                <c:pt idx="5">
                  <c:v>0.2355284469075489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0-4302-A51E-7F94A3B7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20831"/>
        <c:axId val="549057103"/>
      </c:scatterChart>
      <c:valAx>
        <c:axId val="1309420831"/>
        <c:scaling>
          <c:orientation val="minMax"/>
          <c:max val="8.5"/>
          <c:min val="4.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7103"/>
        <c:crosses val="autoZero"/>
        <c:crossBetween val="midCat"/>
      </c:valAx>
      <c:valAx>
        <c:axId val="549057103"/>
        <c:scaling>
          <c:orientation val="minMax"/>
          <c:max val="0.4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</a:t>
                </a:r>
                <a:r>
                  <a:rPr lang="en-US" baseline="0"/>
                  <a:t> (avg. CDW (mg/mL))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46265576026298"/>
                  <c:y val="-0.25208807232429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Mutant_Glucose!$D$7:$D$12</c:f>
              <c:numCache>
                <c:formatCode>0.00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7.0000000000000018</c:v>
                </c:pt>
                <c:pt idx="4">
                  <c:v>7.5000000000000018</c:v>
                </c:pt>
                <c:pt idx="5">
                  <c:v>8.2500000000000018</c:v>
                </c:pt>
              </c:numCache>
            </c:numRef>
          </c:xVal>
          <c:yVal>
            <c:numRef>
              <c:f>Mutant_Glucose!$J$7:$J$12</c:f>
              <c:numCache>
                <c:formatCode>General</c:formatCode>
                <c:ptCount val="6"/>
                <c:pt idx="0">
                  <c:v>-0.11350927482751812</c:v>
                </c:pt>
                <c:pt idx="1">
                  <c:v>-0.18708664335714442</c:v>
                </c:pt>
                <c:pt idx="2">
                  <c:v>8.6359830674748214E-2</c:v>
                </c:pt>
                <c:pt idx="3">
                  <c:v>7.554696139253074E-2</c:v>
                </c:pt>
                <c:pt idx="4">
                  <c:v>-6.5501548756432285E-2</c:v>
                </c:pt>
                <c:pt idx="5">
                  <c:v>0.20411998265592479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7-4512-B62D-5BC8F52373D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88013148841831"/>
                  <c:y val="8.11679790026246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Mutant_Glucose!$D$7:$D$12</c:f>
              <c:numCache>
                <c:formatCode>0.00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7.0000000000000018</c:v>
                </c:pt>
                <c:pt idx="4">
                  <c:v>7.5000000000000018</c:v>
                </c:pt>
                <c:pt idx="5">
                  <c:v>8.2500000000000018</c:v>
                </c:pt>
              </c:numCache>
            </c:numRef>
          </c:xVal>
          <c:yVal>
            <c:numRef>
              <c:f>Mutant_Glucose!$K$7:$K$12</c:f>
              <c:numCache>
                <c:formatCode>General</c:formatCode>
                <c:ptCount val="6"/>
                <c:pt idx="0">
                  <c:v>-4.5757490560675115E-2</c:v>
                </c:pt>
                <c:pt idx="1">
                  <c:v>-2.6872146400301365E-2</c:v>
                </c:pt>
                <c:pt idx="2">
                  <c:v>1.2837224705172217E-2</c:v>
                </c:pt>
                <c:pt idx="3">
                  <c:v>0.28780172993022601</c:v>
                </c:pt>
                <c:pt idx="4">
                  <c:v>8.9905111439397931E-2</c:v>
                </c:pt>
                <c:pt idx="5">
                  <c:v>0.21748394421390627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7-4512-B62D-5BC8F52373DB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88013148841831"/>
                  <c:y val="0.29166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Mutant_Glucose!$D$7:$D$12</c:f>
              <c:numCache>
                <c:formatCode>0.00</c:formatCode>
                <c:ptCount val="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7.0000000000000018</c:v>
                </c:pt>
                <c:pt idx="4">
                  <c:v>7.5000000000000018</c:v>
                </c:pt>
                <c:pt idx="5">
                  <c:v>8.2500000000000018</c:v>
                </c:pt>
              </c:numCache>
            </c:numRef>
          </c:xVal>
          <c:yVal>
            <c:numRef>
              <c:f>Mutant_Glucose!$L$7:$L$12</c:f>
              <c:numCache>
                <c:formatCode>General</c:formatCode>
                <c:ptCount val="6"/>
                <c:pt idx="0">
                  <c:v>-0.18045606445813131</c:v>
                </c:pt>
                <c:pt idx="1">
                  <c:v>-8.092190762392612E-2</c:v>
                </c:pt>
                <c:pt idx="2">
                  <c:v>6.445798922691845E-2</c:v>
                </c:pt>
                <c:pt idx="3">
                  <c:v>0.26717172840301384</c:v>
                </c:pt>
                <c:pt idx="4">
                  <c:v>0.17609125905568124</c:v>
                </c:pt>
                <c:pt idx="5">
                  <c:v>0.28103336724772754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C7-4512-B62D-5BC8F523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56207"/>
        <c:axId val="2114661007"/>
      </c:scatterChart>
      <c:valAx>
        <c:axId val="2114656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1007"/>
        <c:crosses val="autoZero"/>
        <c:crossBetween val="midCat"/>
      </c:valAx>
      <c:valAx>
        <c:axId val="211466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B. subtilis</a:t>
            </a:r>
            <a:r>
              <a:rPr lang="en-US" baseline="0"/>
              <a:t> 168 mutant in D-glucose + methanol minimal medium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58880139982503"/>
                  <c:y val="-6.8640734424325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Mutant_Methanol!$N$6:$N$12</c:f>
                <c:numCache>
                  <c:formatCode>General</c:formatCode>
                  <c:ptCount val="7"/>
                  <c:pt idx="0">
                    <c:v>0.13417809298385502</c:v>
                  </c:pt>
                  <c:pt idx="1">
                    <c:v>8.8664815593606047E-2</c:v>
                  </c:pt>
                  <c:pt idx="2">
                    <c:v>5.7801510467115187E-2</c:v>
                  </c:pt>
                  <c:pt idx="3">
                    <c:v>4.4337903009836102E-2</c:v>
                  </c:pt>
                  <c:pt idx="4">
                    <c:v>7.7883300231524899E-2</c:v>
                  </c:pt>
                  <c:pt idx="5">
                    <c:v>0.12901438250029257</c:v>
                  </c:pt>
                  <c:pt idx="6">
                    <c:v>3.997936884204728E-2</c:v>
                  </c:pt>
                </c:numCache>
              </c:numRef>
            </c:plus>
            <c:minus>
              <c:numRef>
                <c:f>Mutant_Methanol!$N$6:$N$12</c:f>
                <c:numCache>
                  <c:formatCode>General</c:formatCode>
                  <c:ptCount val="7"/>
                  <c:pt idx="0">
                    <c:v>0.13417809298385502</c:v>
                  </c:pt>
                  <c:pt idx="1">
                    <c:v>8.8664815593606047E-2</c:v>
                  </c:pt>
                  <c:pt idx="2">
                    <c:v>5.7801510467115187E-2</c:v>
                  </c:pt>
                  <c:pt idx="3">
                    <c:v>4.4337903009836102E-2</c:v>
                  </c:pt>
                  <c:pt idx="4">
                    <c:v>7.7883300231524899E-2</c:v>
                  </c:pt>
                  <c:pt idx="5">
                    <c:v>0.12901438250029257</c:v>
                  </c:pt>
                  <c:pt idx="6">
                    <c:v>3.997936884204728E-2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Mutant_Methanol!$D$7:$D$12</c:f>
              <c:numCache>
                <c:formatCode>General</c:formatCode>
                <c:ptCount val="6"/>
                <c:pt idx="0">
                  <c:v>5.65</c:v>
                </c:pt>
                <c:pt idx="1">
                  <c:v>6.65</c:v>
                </c:pt>
                <c:pt idx="2">
                  <c:v>7.15</c:v>
                </c:pt>
                <c:pt idx="3">
                  <c:v>8.15</c:v>
                </c:pt>
                <c:pt idx="4" formatCode="0.00">
                  <c:v>8.4</c:v>
                </c:pt>
                <c:pt idx="5">
                  <c:v>9.65</c:v>
                </c:pt>
              </c:numCache>
            </c:numRef>
          </c:xVal>
          <c:yVal>
            <c:numRef>
              <c:f>Mutant_Methanol!$M$7:$M$12</c:f>
              <c:numCache>
                <c:formatCode>0.00</c:formatCode>
                <c:ptCount val="6"/>
                <c:pt idx="0">
                  <c:v>-0.36991128507179405</c:v>
                </c:pt>
                <c:pt idx="1">
                  <c:v>-0.5326385825694937</c:v>
                </c:pt>
                <c:pt idx="2">
                  <c:v>-0.22914798835785583</c:v>
                </c:pt>
                <c:pt idx="3" formatCode="0.000">
                  <c:v>2.1189299069938092E-2</c:v>
                </c:pt>
                <c:pt idx="4" formatCode="0.000">
                  <c:v>-4.7368974717254486E-2</c:v>
                </c:pt>
                <c:pt idx="5" formatCode="0.000">
                  <c:v>0.27106677228653792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1-469F-9A33-052F9901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20831"/>
        <c:axId val="549057103"/>
      </c:scatterChart>
      <c:valAx>
        <c:axId val="1309420831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57103"/>
        <c:crosses val="autoZero"/>
        <c:crossBetween val="midCat"/>
      </c:valAx>
      <c:valAx>
        <c:axId val="549057103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</a:t>
                </a:r>
                <a:r>
                  <a:rPr lang="en-US" baseline="0"/>
                  <a:t> (avg. CDW (mg/mL))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304800</xdr:colOff>
      <xdr:row>29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64B04-6889-41BB-9AB7-A3F90244E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570474</xdr:colOff>
      <xdr:row>5</xdr:row>
      <xdr:rowOff>81385</xdr:rowOff>
    </xdr:from>
    <xdr:to>
      <xdr:col>30</xdr:col>
      <xdr:colOff>281257</xdr:colOff>
      <xdr:row>20</xdr:row>
      <xdr:rowOff>22302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F2DC0-EBDA-32FA-93D8-507A1104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596546</xdr:colOff>
      <xdr:row>15</xdr:row>
      <xdr:rowOff>159103</xdr:rowOff>
    </xdr:from>
    <xdr:to>
      <xdr:col>18</xdr:col>
      <xdr:colOff>384527</xdr:colOff>
      <xdr:row>30</xdr:row>
      <xdr:rowOff>164747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8BBD1-CD05-B869-CE89-74AAFDBFC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304800</xdr:colOff>
      <xdr:row>29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544D-E3CE-4003-B948-AA557C429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409308</xdr:colOff>
      <xdr:row>14</xdr:row>
      <xdr:rowOff>55916</xdr:rowOff>
    </xdr:from>
    <xdr:to>
      <xdr:col>18</xdr:col>
      <xdr:colOff>109800</xdr:colOff>
      <xdr:row>29</xdr:row>
      <xdr:rowOff>20991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FC439-043A-7B1B-7083-101A7EDC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304800</xdr:colOff>
      <xdr:row>29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F36CE-AAD6-4B7A-B8CA-422160E2E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8</xdr:col>
      <xdr:colOff>304800</xdr:colOff>
      <xdr:row>29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86BB5-C519-46A2-842D-B1B8C3672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208368</xdr:colOff>
      <xdr:row>13</xdr:row>
      <xdr:rowOff>1773</xdr:rowOff>
    </xdr:from>
    <xdr:to>
      <xdr:col>17</xdr:col>
      <xdr:colOff>519444</xdr:colOff>
      <xdr:row>28</xdr:row>
      <xdr:rowOff>83658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52AD94-0194-2046-0156-51B8C604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14</xdr:row>
      <xdr:rowOff>106362</xdr:rowOff>
    </xdr:from>
    <xdr:to>
      <xdr:col>8</xdr:col>
      <xdr:colOff>419100</xdr:colOff>
      <xdr:row>29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54BAE-CA26-9AC1-66BB-89F05CE35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42333</xdr:colOff>
      <xdr:row>16</xdr:row>
      <xdr:rowOff>92427</xdr:rowOff>
    </xdr:from>
    <xdr:to>
      <xdr:col>19</xdr:col>
      <xdr:colOff>333963</xdr:colOff>
      <xdr:row>32</xdr:row>
      <xdr:rowOff>13405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51D8EC-E935-701B-A09D-D89AA0E8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9E28-C143-49A1-AABE-22CD5F2B7D9E}">
  <dimension ref="A1:T34"/>
  <sheetViews>
    <sheetView zoomScale="90" zoomScaleNormal="90" workbookViewId="0">
      <selection activeCell="G6" sqref="G6:G11"/>
    </sheetView>
  </sheetViews>
  <sheetFormatPr defaultRowHeight="14.5" x14ac:dyDescent="0.35"/>
  <cols>
    <col min="12" max="12" width="16.453125" bestFit="1" customWidth="1"/>
  </cols>
  <sheetData>
    <row r="1" spans="1:20" x14ac:dyDescent="0.35">
      <c r="A1" t="s">
        <v>10</v>
      </c>
      <c r="B1" s="2">
        <v>0.36736111111111108</v>
      </c>
    </row>
    <row r="2" spans="1:20" x14ac:dyDescent="0.35">
      <c r="A2" t="s">
        <v>9</v>
      </c>
      <c r="B2" s="1">
        <f>8+(49/60)</f>
        <v>8.8166666666666664</v>
      </c>
    </row>
    <row r="3" spans="1:20" ht="15" thickBot="1" x14ac:dyDescent="0.4"/>
    <row r="4" spans="1:20" ht="15" thickBot="1" x14ac:dyDescent="0.4">
      <c r="E4" s="49" t="s">
        <v>4</v>
      </c>
      <c r="F4" s="50"/>
      <c r="G4" s="51"/>
    </row>
    <row r="5" spans="1:20" ht="15" thickBot="1" x14ac:dyDescent="0.4">
      <c r="A5" s="3" t="s">
        <v>0</v>
      </c>
      <c r="B5" s="4" t="s">
        <v>1</v>
      </c>
      <c r="C5" s="4" t="s">
        <v>2</v>
      </c>
      <c r="D5" s="4" t="s">
        <v>3</v>
      </c>
      <c r="E5" s="4">
        <v>1</v>
      </c>
      <c r="F5" s="4">
        <v>2</v>
      </c>
      <c r="G5" s="4">
        <v>3</v>
      </c>
      <c r="H5" s="4" t="s">
        <v>5</v>
      </c>
      <c r="I5" s="4" t="s">
        <v>6</v>
      </c>
      <c r="J5" t="s">
        <v>22</v>
      </c>
      <c r="K5" t="s">
        <v>16</v>
      </c>
      <c r="L5" t="s">
        <v>17</v>
      </c>
      <c r="M5" s="4" t="s">
        <v>7</v>
      </c>
      <c r="N5" s="5" t="s">
        <v>8</v>
      </c>
      <c r="P5" t="s">
        <v>25</v>
      </c>
      <c r="Q5" t="s">
        <v>1</v>
      </c>
      <c r="R5" t="s">
        <v>2</v>
      </c>
      <c r="S5" t="s">
        <v>3</v>
      </c>
      <c r="T5" t="s">
        <v>26</v>
      </c>
    </row>
    <row r="6" spans="1:20" x14ac:dyDescent="0.35">
      <c r="A6" s="25">
        <v>0.48541666666666666</v>
      </c>
      <c r="B6" s="31">
        <v>11</v>
      </c>
      <c r="C6" s="32">
        <v>39</v>
      </c>
      <c r="D6" s="21">
        <f>B6+(C6/60)-$B$2</f>
        <v>2.8333333333333339</v>
      </c>
      <c r="E6" s="33">
        <v>0.97</v>
      </c>
      <c r="F6" s="33">
        <v>1.06</v>
      </c>
      <c r="G6" s="33">
        <v>1.1299999999999999</v>
      </c>
      <c r="H6" s="8">
        <f>AVERAGE(E6:G6)</f>
        <v>1.0533333333333335</v>
      </c>
      <c r="I6" s="28">
        <f>STDEV(E6:G6)</f>
        <v>8.0208062770106392E-2</v>
      </c>
      <c r="J6">
        <f>LOG(E6)</f>
        <v>-1.322826573375516E-2</v>
      </c>
      <c r="K6">
        <f t="shared" ref="K6:L6" si="0">LOG(F6)</f>
        <v>2.5305865264770262E-2</v>
      </c>
      <c r="L6">
        <f t="shared" si="0"/>
        <v>5.3078443483419682E-2</v>
      </c>
      <c r="M6" s="28">
        <f t="shared" ref="M6:M11" si="1">LOG(H6)</f>
        <v>2.2565827898741432E-2</v>
      </c>
      <c r="N6" s="29">
        <f>STDEV(LOG(E6),LOG(F6),LOG(G6))</f>
        <v>3.3298586156005429E-2</v>
      </c>
      <c r="P6" s="2">
        <v>0.3923611111111111</v>
      </c>
      <c r="Q6">
        <v>9</v>
      </c>
      <c r="R6">
        <v>25</v>
      </c>
      <c r="S6">
        <f>Q6+(R6/60)-$B$2</f>
        <v>0.59999999999999964</v>
      </c>
      <c r="T6">
        <v>0.254</v>
      </c>
    </row>
    <row r="7" spans="1:20" x14ac:dyDescent="0.35">
      <c r="A7" s="26">
        <v>0.5</v>
      </c>
      <c r="B7" s="34">
        <v>12</v>
      </c>
      <c r="C7" s="34">
        <v>0</v>
      </c>
      <c r="D7" s="14">
        <f t="shared" ref="D7:D11" si="2">B7+(C7/60)-$B$2</f>
        <v>3.1833333333333336</v>
      </c>
      <c r="E7" s="35">
        <v>1.36</v>
      </c>
      <c r="F7" s="35">
        <v>1.39</v>
      </c>
      <c r="G7" s="35">
        <v>1.1499999999999999</v>
      </c>
      <c r="H7" s="1">
        <f t="shared" ref="H7:H11" si="3">AVERAGE(E7:G7)</f>
        <v>1.3</v>
      </c>
      <c r="I7" s="12">
        <f t="shared" ref="I7:I11" si="4">STDEV(E7:G7)</f>
        <v>0.13076696830622025</v>
      </c>
      <c r="J7">
        <f t="shared" ref="J7:J11" si="5">LOG(E7)</f>
        <v>0.13353890837021754</v>
      </c>
      <c r="K7">
        <f t="shared" ref="K7:K11" si="6">LOG(F7)</f>
        <v>0.14301480025409505</v>
      </c>
      <c r="L7">
        <f t="shared" ref="L7:L11" si="7">LOG(G7)</f>
        <v>6.069784035361165E-2</v>
      </c>
      <c r="M7" s="12">
        <f t="shared" si="1"/>
        <v>0.11394335230683679</v>
      </c>
      <c r="N7" s="30">
        <f t="shared" ref="N7:N11" si="8">STDEV(LOG(E7),LOG(F7),LOG(G7))</f>
        <v>4.5040159125038066E-2</v>
      </c>
      <c r="P7" s="2">
        <v>0.4236111111111111</v>
      </c>
      <c r="Q7">
        <v>10</v>
      </c>
      <c r="R7">
        <v>10</v>
      </c>
      <c r="S7">
        <f t="shared" ref="S7:S14" si="9">Q7+(R7/60)-$B$2</f>
        <v>1.3499999999999996</v>
      </c>
      <c r="T7">
        <v>0.31900000000000001</v>
      </c>
    </row>
    <row r="8" spans="1:20" x14ac:dyDescent="0.35">
      <c r="A8" s="26">
        <v>0.50694444444444442</v>
      </c>
      <c r="B8" s="34">
        <v>12</v>
      </c>
      <c r="C8" s="34">
        <v>10</v>
      </c>
      <c r="D8" s="14">
        <f t="shared" si="2"/>
        <v>3.3499999999999996</v>
      </c>
      <c r="E8" s="35">
        <v>2.12</v>
      </c>
      <c r="F8" s="35">
        <v>1.65</v>
      </c>
      <c r="G8" s="35">
        <v>1.62</v>
      </c>
      <c r="H8" s="1">
        <f t="shared" si="3"/>
        <v>1.7966666666666669</v>
      </c>
      <c r="I8" s="12">
        <f t="shared" si="4"/>
        <v>0.2804163571073065</v>
      </c>
      <c r="J8">
        <f t="shared" si="5"/>
        <v>0.32633586092875144</v>
      </c>
      <c r="K8">
        <f t="shared" si="6"/>
        <v>0.21748394421390627</v>
      </c>
      <c r="L8">
        <f t="shared" si="7"/>
        <v>0.20951501454263097</v>
      </c>
      <c r="M8" s="12">
        <f t="shared" si="1"/>
        <v>0.25446751046707633</v>
      </c>
      <c r="N8" s="30">
        <f t="shared" si="8"/>
        <v>6.5267850384614912E-2</v>
      </c>
      <c r="P8" s="2">
        <v>0.4513888888888889</v>
      </c>
      <c r="Q8">
        <v>10</v>
      </c>
      <c r="R8">
        <v>50</v>
      </c>
      <c r="S8">
        <f t="shared" si="9"/>
        <v>2.0166666666666675</v>
      </c>
      <c r="T8">
        <v>0.48299999999999998</v>
      </c>
    </row>
    <row r="9" spans="1:20" x14ac:dyDescent="0.35">
      <c r="A9" s="26">
        <v>0.51736111111111105</v>
      </c>
      <c r="B9" s="34">
        <v>12</v>
      </c>
      <c r="C9" s="34">
        <v>25</v>
      </c>
      <c r="D9" s="14">
        <f t="shared" si="2"/>
        <v>3.5999999999999996</v>
      </c>
      <c r="E9" s="36">
        <v>2.1</v>
      </c>
      <c r="F9" s="35">
        <v>2.2599999999999998</v>
      </c>
      <c r="G9" s="35">
        <v>1.87</v>
      </c>
      <c r="H9" s="1">
        <f t="shared" si="3"/>
        <v>2.0766666666666667</v>
      </c>
      <c r="I9" s="12">
        <f t="shared" si="4"/>
        <v>0.19604421270043468</v>
      </c>
      <c r="J9">
        <f t="shared" si="5"/>
        <v>0.3222192947339193</v>
      </c>
      <c r="K9">
        <f t="shared" si="6"/>
        <v>0.35410843914740087</v>
      </c>
      <c r="L9">
        <f t="shared" si="7"/>
        <v>0.27184160653649897</v>
      </c>
      <c r="M9" s="12">
        <f t="shared" si="1"/>
        <v>0.31736679193950718</v>
      </c>
      <c r="N9" s="30">
        <f t="shared" si="8"/>
        <v>4.147822872176591E-2</v>
      </c>
      <c r="P9" s="2">
        <v>0.48541666666666666</v>
      </c>
      <c r="Q9">
        <v>11</v>
      </c>
      <c r="R9">
        <v>39</v>
      </c>
      <c r="S9">
        <f t="shared" si="9"/>
        <v>2.8333333333333339</v>
      </c>
      <c r="T9">
        <v>1.1279999999999999</v>
      </c>
    </row>
    <row r="10" spans="1:20" x14ac:dyDescent="0.35">
      <c r="A10" s="26">
        <v>0.52916666666666667</v>
      </c>
      <c r="B10" s="34">
        <v>12</v>
      </c>
      <c r="C10" s="34">
        <v>42</v>
      </c>
      <c r="D10" s="14">
        <f t="shared" si="2"/>
        <v>3.8833333333333329</v>
      </c>
      <c r="E10" s="35">
        <v>2.54</v>
      </c>
      <c r="F10" s="35">
        <v>1.95</v>
      </c>
      <c r="G10" s="35">
        <v>2.5499999999999998</v>
      </c>
      <c r="H10" s="1">
        <f t="shared" si="3"/>
        <v>2.3466666666666667</v>
      </c>
      <c r="I10" s="12">
        <f t="shared" si="4"/>
        <v>0.34355979586286428</v>
      </c>
      <c r="J10">
        <f t="shared" si="5"/>
        <v>0.40483371661993806</v>
      </c>
      <c r="K10">
        <f t="shared" si="6"/>
        <v>0.29003461136251801</v>
      </c>
      <c r="L10">
        <f t="shared" si="7"/>
        <v>0.40654018043395512</v>
      </c>
      <c r="M10" s="12">
        <f t="shared" si="1"/>
        <v>0.37045140442244978</v>
      </c>
      <c r="N10" s="30">
        <f t="shared" si="8"/>
        <v>6.6777359201194E-2</v>
      </c>
      <c r="P10" s="2">
        <v>0.5</v>
      </c>
      <c r="Q10">
        <v>12</v>
      </c>
      <c r="R10">
        <v>0</v>
      </c>
      <c r="S10">
        <f t="shared" si="9"/>
        <v>3.1833333333333336</v>
      </c>
      <c r="T10">
        <v>1.1652</v>
      </c>
    </row>
    <row r="11" spans="1:20" ht="15" thickBot="1" x14ac:dyDescent="0.4">
      <c r="A11" s="27">
        <v>0.54027777777777775</v>
      </c>
      <c r="B11" s="37">
        <v>12</v>
      </c>
      <c r="C11" s="37">
        <v>58</v>
      </c>
      <c r="D11" s="22">
        <f t="shared" si="2"/>
        <v>4.1500000000000004</v>
      </c>
      <c r="E11" s="38">
        <v>3.25</v>
      </c>
      <c r="F11" s="38">
        <v>3.28</v>
      </c>
      <c r="G11" s="38">
        <v>2.95</v>
      </c>
      <c r="H11" s="18">
        <f t="shared" si="3"/>
        <v>3.16</v>
      </c>
      <c r="I11" s="19">
        <f t="shared" si="4"/>
        <v>0.18248287590894643</v>
      </c>
      <c r="J11">
        <f t="shared" si="5"/>
        <v>0.51188336097887432</v>
      </c>
      <c r="K11">
        <f t="shared" si="6"/>
        <v>0.5158738437116791</v>
      </c>
      <c r="L11">
        <f t="shared" si="7"/>
        <v>0.46982201597816303</v>
      </c>
      <c r="M11" s="19">
        <f t="shared" si="1"/>
        <v>0.49968708261840383</v>
      </c>
      <c r="N11" s="20">
        <f t="shared" si="8"/>
        <v>2.5514216734032532E-2</v>
      </c>
      <c r="P11" s="2">
        <v>0.50694444444444442</v>
      </c>
      <c r="Q11">
        <v>12</v>
      </c>
      <c r="R11">
        <v>10</v>
      </c>
      <c r="S11">
        <f t="shared" si="9"/>
        <v>3.3499999999999996</v>
      </c>
      <c r="T11">
        <v>1.736</v>
      </c>
    </row>
    <row r="12" spans="1:20" x14ac:dyDescent="0.35">
      <c r="A12" s="23"/>
      <c r="B12" s="11"/>
      <c r="C12" s="11"/>
      <c r="D12" s="14"/>
      <c r="E12" s="11"/>
      <c r="F12" s="11"/>
      <c r="G12" s="11"/>
      <c r="H12" s="1"/>
      <c r="I12" s="1"/>
      <c r="J12" s="12"/>
      <c r="K12" s="24"/>
      <c r="P12" s="2">
        <v>0.51736111111111105</v>
      </c>
      <c r="Q12">
        <v>12</v>
      </c>
      <c r="R12">
        <v>25</v>
      </c>
      <c r="S12">
        <f t="shared" si="9"/>
        <v>3.5999999999999996</v>
      </c>
      <c r="T12">
        <v>2.3239999999999998</v>
      </c>
    </row>
    <row r="13" spans="1:20" x14ac:dyDescent="0.35">
      <c r="P13" s="2">
        <v>0.52916666666666667</v>
      </c>
      <c r="Q13">
        <v>12</v>
      </c>
      <c r="R13">
        <v>42</v>
      </c>
      <c r="S13">
        <f t="shared" si="9"/>
        <v>3.8833333333333329</v>
      </c>
      <c r="T13">
        <v>2.97</v>
      </c>
    </row>
    <row r="14" spans="1:20" x14ac:dyDescent="0.35">
      <c r="P14" s="2">
        <v>0.54027777777777775</v>
      </c>
      <c r="Q14">
        <v>12</v>
      </c>
      <c r="R14">
        <v>58</v>
      </c>
      <c r="S14">
        <f t="shared" si="9"/>
        <v>4.1500000000000004</v>
      </c>
      <c r="T14">
        <v>3.44</v>
      </c>
    </row>
    <row r="16" spans="1:20" x14ac:dyDescent="0.35">
      <c r="P16" s="2"/>
    </row>
    <row r="28" spans="11:17" x14ac:dyDescent="0.35">
      <c r="K28">
        <f>10^0.3569</f>
        <v>2.2745736305361954</v>
      </c>
    </row>
    <row r="32" spans="11:17" x14ac:dyDescent="0.35">
      <c r="M32">
        <v>1</v>
      </c>
      <c r="N32">
        <v>2</v>
      </c>
      <c r="O32">
        <v>3</v>
      </c>
      <c r="P32" t="s">
        <v>23</v>
      </c>
      <c r="Q32" t="s">
        <v>6</v>
      </c>
    </row>
    <row r="33" spans="12:19" x14ac:dyDescent="0.35">
      <c r="L33" t="s">
        <v>19</v>
      </c>
      <c r="M33">
        <f>SLOPE(J6:J11,D6:D11)</f>
        <v>0.38172690335458587</v>
      </c>
      <c r="N33">
        <f>SLOPE(K6:K11,D6:D11)</f>
        <v>0.33761126871561109</v>
      </c>
      <c r="O33">
        <f>SLOPE(L6:L11,D6:D11)</f>
        <v>0.35090843859606452</v>
      </c>
      <c r="P33">
        <f>AVERAGE(M33:O33)</f>
        <v>0.35674887022208718</v>
      </c>
      <c r="Q33">
        <f>STDEV(M33:O33)</f>
        <v>2.2630295757757164E-2</v>
      </c>
      <c r="S33">
        <f>P33+(2*Q33)</f>
        <v>0.40200946173760149</v>
      </c>
    </row>
    <row r="34" spans="12:19" x14ac:dyDescent="0.35">
      <c r="L34" t="s">
        <v>20</v>
      </c>
      <c r="M34">
        <f>INTERCEPT(J6:J11,$D6:$D11)</f>
        <v>-1.0551136824247263</v>
      </c>
      <c r="N34">
        <f>INTERCEPT(K6:K11,$D6:$D11)</f>
        <v>-0.92400252317891063</v>
      </c>
      <c r="O34">
        <f>INTERCEPT(L6:L11,$D6:$D11)</f>
        <v>-0.98293035153151265</v>
      </c>
      <c r="P34">
        <f>AVERAGE(M34:O34)</f>
        <v>-0.98734885237838321</v>
      </c>
      <c r="S34">
        <f>P33-2*Q33</f>
        <v>0.31148827870657286</v>
      </c>
    </row>
  </sheetData>
  <mergeCells count="1">
    <mergeCell ref="E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67BE-042B-49CF-9B44-69D17BB28305}">
  <dimension ref="A1:W33"/>
  <sheetViews>
    <sheetView zoomScale="72" workbookViewId="0">
      <selection activeCell="G6" sqref="G6:G12"/>
    </sheetView>
  </sheetViews>
  <sheetFormatPr defaultRowHeight="14.5" x14ac:dyDescent="0.35"/>
  <sheetData>
    <row r="1" spans="1:23" x14ac:dyDescent="0.35">
      <c r="A1" t="s">
        <v>10</v>
      </c>
      <c r="B1" s="2">
        <v>0.38541666666666669</v>
      </c>
    </row>
    <row r="2" spans="1:23" x14ac:dyDescent="0.35">
      <c r="A2" t="s">
        <v>9</v>
      </c>
      <c r="B2" s="1">
        <f>9+(15/60)</f>
        <v>9.25</v>
      </c>
    </row>
    <row r="3" spans="1:23" ht="15" thickBot="1" x14ac:dyDescent="0.4"/>
    <row r="4" spans="1:23" ht="15" thickBot="1" x14ac:dyDescent="0.4">
      <c r="E4" s="49" t="s">
        <v>4</v>
      </c>
      <c r="F4" s="50"/>
      <c r="G4" s="51"/>
      <c r="P4" t="s">
        <v>3</v>
      </c>
      <c r="Q4" t="s">
        <v>26</v>
      </c>
    </row>
    <row r="5" spans="1:23" ht="15" thickBot="1" x14ac:dyDescent="0.4">
      <c r="A5" s="39" t="s">
        <v>0</v>
      </c>
      <c r="B5" s="40" t="s">
        <v>1</v>
      </c>
      <c r="C5" s="40" t="s">
        <v>2</v>
      </c>
      <c r="D5" s="40" t="s">
        <v>3</v>
      </c>
      <c r="E5" s="40">
        <v>1</v>
      </c>
      <c r="F5" s="40">
        <v>2</v>
      </c>
      <c r="G5" s="40">
        <v>3</v>
      </c>
      <c r="H5" s="40" t="s">
        <v>5</v>
      </c>
      <c r="I5" s="40" t="s">
        <v>6</v>
      </c>
      <c r="J5" t="s">
        <v>15</v>
      </c>
      <c r="K5" t="s">
        <v>16</v>
      </c>
      <c r="L5" t="s">
        <v>17</v>
      </c>
      <c r="M5" s="40" t="s">
        <v>7</v>
      </c>
      <c r="N5" s="41" t="s">
        <v>8</v>
      </c>
      <c r="P5">
        <v>0.3</v>
      </c>
      <c r="Q5">
        <v>0.23499999999999999</v>
      </c>
      <c r="W5" s="2"/>
    </row>
    <row r="6" spans="1:23" x14ac:dyDescent="0.35">
      <c r="A6" s="25">
        <v>0.4826388888888889</v>
      </c>
      <c r="B6" s="40">
        <v>11</v>
      </c>
      <c r="C6" s="40">
        <v>35</v>
      </c>
      <c r="D6" s="21">
        <f>B6+(C6/60)-$B$2</f>
        <v>2.3333333333333339</v>
      </c>
      <c r="E6" s="44">
        <v>0.56000000000000005</v>
      </c>
      <c r="F6" s="44">
        <v>0.43</v>
      </c>
      <c r="G6" s="44">
        <v>0.52</v>
      </c>
      <c r="H6" s="8">
        <f>AVERAGE(E6:G6)</f>
        <v>0.5033333333333333</v>
      </c>
      <c r="I6" s="28">
        <f>STDEV(E6:G6)</f>
        <v>6.6583281184794438E-2</v>
      </c>
      <c r="J6">
        <f>LOG(E6)</f>
        <v>-0.25181197299379954</v>
      </c>
      <c r="K6">
        <f>LOG(F6)</f>
        <v>-0.36653154442041347</v>
      </c>
      <c r="L6">
        <f t="shared" ref="L6" si="0">LOG(G6)</f>
        <v>-0.28399665636520083</v>
      </c>
      <c r="M6" s="28">
        <f t="shared" ref="M6:M12" si="1">LOG(H6)</f>
        <v>-0.298144307426493</v>
      </c>
      <c r="N6" s="29">
        <f t="shared" ref="N6:N12" si="2">STDEV(LOG(E6),LOG(F6),LOG(G6))</f>
        <v>5.917268747531771E-2</v>
      </c>
      <c r="P6">
        <v>1.3</v>
      </c>
      <c r="Q6">
        <v>0.32700000000000001</v>
      </c>
      <c r="W6" s="2"/>
    </row>
    <row r="7" spans="1:23" x14ac:dyDescent="0.35">
      <c r="A7" s="42">
        <v>0.49652777777777773</v>
      </c>
      <c r="B7">
        <v>11</v>
      </c>
      <c r="C7">
        <v>55</v>
      </c>
      <c r="D7" s="14">
        <f t="shared" ref="D7:D12" si="3">B7+(C7/60)-$B$2</f>
        <v>2.6666666666666661</v>
      </c>
      <c r="E7" s="36">
        <v>0.11</v>
      </c>
      <c r="F7" s="36">
        <v>0.5</v>
      </c>
      <c r="G7" s="36">
        <v>0.44</v>
      </c>
      <c r="H7" s="1">
        <f t="shared" ref="H7:H12" si="4">AVERAGE(E7:G7)</f>
        <v>0.35000000000000003</v>
      </c>
      <c r="I7" s="12">
        <f t="shared" ref="I7:I12" si="5">STDEV(E7:G7)</f>
        <v>0.21</v>
      </c>
      <c r="J7">
        <f t="shared" ref="J7:J12" si="6">LOG(E7)</f>
        <v>-0.95860731484177497</v>
      </c>
      <c r="K7">
        <f t="shared" ref="K7:K12" si="7">LOG(F7)</f>
        <v>-0.3010299956639812</v>
      </c>
      <c r="L7">
        <f t="shared" ref="L7:L12" si="8">LOG(G7)</f>
        <v>-0.35654732351381258</v>
      </c>
      <c r="M7" s="12">
        <f t="shared" si="1"/>
        <v>-0.45593195564972433</v>
      </c>
      <c r="N7" s="30">
        <f t="shared" si="2"/>
        <v>0.36468395850527568</v>
      </c>
      <c r="P7">
        <v>2.2999999999999998</v>
      </c>
      <c r="Q7">
        <v>0.59</v>
      </c>
      <c r="W7" s="2"/>
    </row>
    <row r="8" spans="1:23" x14ac:dyDescent="0.35">
      <c r="A8" s="26">
        <v>0.50694444444444442</v>
      </c>
      <c r="B8">
        <v>12</v>
      </c>
      <c r="C8">
        <v>10</v>
      </c>
      <c r="D8" s="14">
        <f t="shared" si="3"/>
        <v>2.9166666666666661</v>
      </c>
      <c r="E8" s="36">
        <v>0.75</v>
      </c>
      <c r="F8" s="36">
        <v>0.79</v>
      </c>
      <c r="G8" s="36">
        <v>0.74</v>
      </c>
      <c r="H8" s="1">
        <f t="shared" si="4"/>
        <v>0.76000000000000012</v>
      </c>
      <c r="I8" s="12">
        <f t="shared" si="5"/>
        <v>2.6457513110645932E-2</v>
      </c>
      <c r="J8">
        <f t="shared" si="6"/>
        <v>-0.12493873660829995</v>
      </c>
      <c r="K8">
        <f t="shared" si="7"/>
        <v>-0.10237290870955855</v>
      </c>
      <c r="L8">
        <f t="shared" si="8"/>
        <v>-0.13076828026902382</v>
      </c>
      <c r="M8" s="12">
        <f t="shared" si="1"/>
        <v>-0.11918640771920858</v>
      </c>
      <c r="N8" s="30">
        <f t="shared" si="2"/>
        <v>1.4997206929114092E-2</v>
      </c>
      <c r="P8">
        <v>2.7</v>
      </c>
      <c r="Q8">
        <v>0.83399999999999996</v>
      </c>
      <c r="W8" s="2"/>
    </row>
    <row r="9" spans="1:23" x14ac:dyDescent="0.35">
      <c r="A9" s="26">
        <v>0.52083333333333337</v>
      </c>
      <c r="B9">
        <v>12</v>
      </c>
      <c r="C9">
        <v>30</v>
      </c>
      <c r="D9" s="14">
        <f t="shared" si="3"/>
        <v>3.25</v>
      </c>
      <c r="E9" s="36">
        <v>0.62</v>
      </c>
      <c r="F9" s="36">
        <v>0.61</v>
      </c>
      <c r="G9" s="36">
        <v>0.6</v>
      </c>
      <c r="H9" s="1">
        <f t="shared" si="4"/>
        <v>0.61</v>
      </c>
      <c r="I9" s="12">
        <f t="shared" si="5"/>
        <v>1.0000000000000009E-2</v>
      </c>
      <c r="J9">
        <f t="shared" si="6"/>
        <v>-0.20760831050174613</v>
      </c>
      <c r="K9">
        <f t="shared" si="7"/>
        <v>-0.21467016498923297</v>
      </c>
      <c r="L9">
        <f t="shared" si="8"/>
        <v>-0.22184874961635639</v>
      </c>
      <c r="M9" s="12">
        <f t="shared" si="1"/>
        <v>-0.21467016498923297</v>
      </c>
      <c r="N9" s="30">
        <f t="shared" si="2"/>
        <v>7.1202992941323817E-3</v>
      </c>
      <c r="P9">
        <v>2.9</v>
      </c>
      <c r="Q9">
        <v>0.93400000000000005</v>
      </c>
      <c r="W9" s="2"/>
    </row>
    <row r="10" spans="1:23" x14ac:dyDescent="0.35">
      <c r="A10" s="26">
        <v>0.54861111111111105</v>
      </c>
      <c r="B10">
        <v>13</v>
      </c>
      <c r="C10">
        <v>10</v>
      </c>
      <c r="D10" s="14">
        <f t="shared" si="3"/>
        <v>3.9166666666666661</v>
      </c>
      <c r="E10" s="36">
        <v>1.56</v>
      </c>
      <c r="F10" s="36">
        <v>1.44</v>
      </c>
      <c r="G10" s="36">
        <v>1.45</v>
      </c>
      <c r="H10" s="1">
        <f t="shared" si="4"/>
        <v>1.4833333333333334</v>
      </c>
      <c r="I10" s="12">
        <f t="shared" si="5"/>
        <v>6.6583281184793994E-2</v>
      </c>
      <c r="J10">
        <f t="shared" si="6"/>
        <v>0.19312459835446161</v>
      </c>
      <c r="K10">
        <f t="shared" si="7"/>
        <v>0.15836249209524964</v>
      </c>
      <c r="L10">
        <f t="shared" si="8"/>
        <v>0.16136800223497488</v>
      </c>
      <c r="M10" s="12">
        <f t="shared" si="1"/>
        <v>0.17123875626126916</v>
      </c>
      <c r="N10" s="30">
        <f t="shared" si="2"/>
        <v>1.9261007761247138E-2</v>
      </c>
      <c r="P10">
        <v>3.3</v>
      </c>
      <c r="Q10">
        <v>1.3080000000000001</v>
      </c>
      <c r="W10" s="2"/>
    </row>
    <row r="11" spans="1:23" x14ac:dyDescent="0.35">
      <c r="A11" s="26">
        <v>0.5625</v>
      </c>
      <c r="B11">
        <v>13</v>
      </c>
      <c r="C11">
        <v>30</v>
      </c>
      <c r="D11" s="14">
        <f t="shared" si="3"/>
        <v>4.25</v>
      </c>
      <c r="E11" s="36">
        <v>1.4</v>
      </c>
      <c r="F11" s="36">
        <v>1.63</v>
      </c>
      <c r="G11" s="36">
        <v>1.69</v>
      </c>
      <c r="H11" s="1">
        <f t="shared" si="4"/>
        <v>1.5733333333333333</v>
      </c>
      <c r="I11" s="12">
        <f t="shared" si="5"/>
        <v>0.1530795000427338</v>
      </c>
      <c r="J11">
        <f t="shared" si="6"/>
        <v>0.14612803567823801</v>
      </c>
      <c r="K11">
        <f t="shared" si="7"/>
        <v>0.21218760440395779</v>
      </c>
      <c r="L11">
        <f t="shared" si="8"/>
        <v>0.22788670461367352</v>
      </c>
      <c r="M11" s="12">
        <f t="shared" si="1"/>
        <v>0.19682074391442531</v>
      </c>
      <c r="N11" s="30">
        <f t="shared" si="2"/>
        <v>4.338741813344224E-2</v>
      </c>
      <c r="P11">
        <v>3.6</v>
      </c>
      <c r="Q11">
        <v>1.748</v>
      </c>
      <c r="W11" s="2"/>
    </row>
    <row r="12" spans="1:23" ht="15" thickBot="1" x14ac:dyDescent="0.4">
      <c r="A12" s="27">
        <v>0.57638888888888895</v>
      </c>
      <c r="B12" s="43">
        <v>13</v>
      </c>
      <c r="C12" s="43">
        <v>50</v>
      </c>
      <c r="D12" s="22">
        <f t="shared" si="3"/>
        <v>4.5833333333333339</v>
      </c>
      <c r="E12" s="45">
        <v>2.15</v>
      </c>
      <c r="F12" s="45">
        <v>2.17</v>
      </c>
      <c r="G12" s="45">
        <v>2.61</v>
      </c>
      <c r="H12" s="18">
        <f t="shared" si="4"/>
        <v>2.31</v>
      </c>
      <c r="I12" s="18">
        <f t="shared" si="5"/>
        <v>0.26</v>
      </c>
      <c r="J12">
        <f t="shared" si="6"/>
        <v>0.33243845991560533</v>
      </c>
      <c r="K12">
        <f t="shared" si="7"/>
        <v>0.33645973384852951</v>
      </c>
      <c r="L12">
        <f t="shared" si="8"/>
        <v>0.41664050733828095</v>
      </c>
      <c r="M12" s="19">
        <f t="shared" si="1"/>
        <v>0.36361197989214433</v>
      </c>
      <c r="N12" s="20">
        <f t="shared" si="2"/>
        <v>4.7495810116312487E-2</v>
      </c>
      <c r="P12">
        <v>3.9</v>
      </c>
      <c r="Q12">
        <v>2.3039999999999998</v>
      </c>
      <c r="W12" s="2"/>
    </row>
    <row r="13" spans="1:23" x14ac:dyDescent="0.35">
      <c r="P13">
        <v>4.3</v>
      </c>
      <c r="Q13">
        <v>2.8919999999999999</v>
      </c>
      <c r="W13" s="2"/>
    </row>
    <row r="14" spans="1:23" x14ac:dyDescent="0.35">
      <c r="P14">
        <v>4.5999999999999996</v>
      </c>
      <c r="Q14">
        <v>4</v>
      </c>
      <c r="W14" s="2"/>
    </row>
    <row r="15" spans="1:23" x14ac:dyDescent="0.35">
      <c r="W15" s="2"/>
    </row>
    <row r="31" spans="12:20" x14ac:dyDescent="0.35">
      <c r="M31">
        <v>1</v>
      </c>
      <c r="N31">
        <v>2</v>
      </c>
      <c r="O31">
        <v>3</v>
      </c>
      <c r="P31" t="s">
        <v>24</v>
      </c>
      <c r="Q31" t="s">
        <v>6</v>
      </c>
    </row>
    <row r="32" spans="12:20" x14ac:dyDescent="0.35">
      <c r="L32" t="s">
        <v>19</v>
      </c>
      <c r="M32">
        <f>SLOPE(J6:J12,$D6:$D12)</f>
        <v>0.39241228763105374</v>
      </c>
      <c r="N32">
        <f t="shared" ref="N32:O32" si="9">SLOPE(K6:K12,$D6:$D12)</f>
        <v>0.31447418182316733</v>
      </c>
      <c r="O32">
        <f t="shared" si="9"/>
        <v>0.33201090265275818</v>
      </c>
      <c r="P32">
        <f>AVERAGE(M32:O32)</f>
        <v>0.34629912403565971</v>
      </c>
      <c r="Q32">
        <f>STDEV(M32:O32)</f>
        <v>4.0886452975838199E-2</v>
      </c>
      <c r="T32">
        <f>P32+2*Q32</f>
        <v>0.42807202998733612</v>
      </c>
    </row>
    <row r="33" spans="12:20" x14ac:dyDescent="0.35">
      <c r="L33" t="s">
        <v>20</v>
      </c>
      <c r="M33">
        <f>INTERCEPT(J6:J12,$D6:$D12)</f>
        <v>-1.4652098743104787</v>
      </c>
      <c r="N33">
        <f t="shared" ref="N33:O33" si="10">INTERCEPT(K6:K12,$D6:$D12)</f>
        <v>-1.1141098521961239</v>
      </c>
      <c r="O33">
        <f t="shared" si="10"/>
        <v>-1.1611228405746568</v>
      </c>
      <c r="P33">
        <f>AVERAGE(M33:O33)</f>
        <v>-1.2468141890270863</v>
      </c>
      <c r="T33">
        <f>P32-2*Q32</f>
        <v>0.2645262180839833</v>
      </c>
    </row>
  </sheetData>
  <mergeCells count="1">
    <mergeCell ref="E4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1D87-1D40-4E6A-BC16-192521F5090E}">
  <dimension ref="A1:W33"/>
  <sheetViews>
    <sheetView tabSelected="1" zoomScale="86" workbookViewId="0">
      <selection activeCell="G6" sqref="G6:G12"/>
    </sheetView>
  </sheetViews>
  <sheetFormatPr defaultRowHeight="14.5" x14ac:dyDescent="0.35"/>
  <sheetData>
    <row r="1" spans="1:23" x14ac:dyDescent="0.35">
      <c r="A1" t="s">
        <v>10</v>
      </c>
      <c r="B1" s="2">
        <v>0.38194444444444442</v>
      </c>
    </row>
    <row r="2" spans="1:23" x14ac:dyDescent="0.35">
      <c r="A2" t="s">
        <v>9</v>
      </c>
      <c r="B2" s="1">
        <f>9+(10/60)</f>
        <v>9.1666666666666661</v>
      </c>
    </row>
    <row r="3" spans="1:23" ht="15" thickBot="1" x14ac:dyDescent="0.4"/>
    <row r="4" spans="1:23" ht="15" thickBot="1" x14ac:dyDescent="0.4">
      <c r="E4" s="49" t="s">
        <v>4</v>
      </c>
      <c r="F4" s="50"/>
      <c r="G4" s="51"/>
      <c r="S4" t="s">
        <v>27</v>
      </c>
      <c r="T4" t="s">
        <v>28</v>
      </c>
      <c r="U4" t="s">
        <v>29</v>
      </c>
      <c r="V4" t="s">
        <v>3</v>
      </c>
    </row>
    <row r="5" spans="1:23" ht="15" thickBot="1" x14ac:dyDescent="0.4">
      <c r="A5" s="3" t="s">
        <v>0</v>
      </c>
      <c r="B5" s="4" t="s">
        <v>1</v>
      </c>
      <c r="C5" s="4" t="s">
        <v>2</v>
      </c>
      <c r="D5" s="4" t="s">
        <v>3</v>
      </c>
      <c r="E5" s="4">
        <v>1</v>
      </c>
      <c r="F5" s="4">
        <v>2</v>
      </c>
      <c r="G5" s="4">
        <v>3</v>
      </c>
      <c r="H5" s="4" t="s">
        <v>5</v>
      </c>
      <c r="I5" s="4" t="s">
        <v>6</v>
      </c>
      <c r="J5" t="s">
        <v>15</v>
      </c>
      <c r="K5" t="s">
        <v>16</v>
      </c>
      <c r="L5" t="s">
        <v>17</v>
      </c>
      <c r="M5" s="4" t="s">
        <v>7</v>
      </c>
      <c r="N5" s="5" t="s">
        <v>8</v>
      </c>
      <c r="P5" t="s">
        <v>11</v>
      </c>
      <c r="S5" s="2">
        <v>0.38194444444444442</v>
      </c>
      <c r="T5">
        <v>9</v>
      </c>
      <c r="U5">
        <v>10</v>
      </c>
      <c r="V5">
        <f>T5+(U5/60)-$B$2</f>
        <v>0</v>
      </c>
      <c r="W5">
        <v>0.20499999999999999</v>
      </c>
    </row>
    <row r="6" spans="1:23" x14ac:dyDescent="0.35">
      <c r="A6" s="6">
        <v>0.59027777777777779</v>
      </c>
      <c r="B6" s="31">
        <v>14</v>
      </c>
      <c r="C6" s="32">
        <v>10</v>
      </c>
      <c r="D6" s="21">
        <f>B6+(C6/60)-$B$2</f>
        <v>5</v>
      </c>
      <c r="E6" s="7">
        <v>1.58</v>
      </c>
      <c r="F6" s="7">
        <v>1.41</v>
      </c>
      <c r="G6" s="7">
        <v>1.21</v>
      </c>
      <c r="H6" s="8">
        <f>AVERAGE(E6:G6)</f>
        <v>1.4000000000000001</v>
      </c>
      <c r="I6" s="28">
        <f>STDEV(E6:G6)</f>
        <v>0.18520259177452253</v>
      </c>
      <c r="J6">
        <f>LOG(E6)</f>
        <v>0.19865708695442263</v>
      </c>
      <c r="K6">
        <f t="shared" ref="K6:L6" si="0">LOG(F6)</f>
        <v>0.14921911265537988</v>
      </c>
      <c r="L6">
        <f t="shared" si="0"/>
        <v>8.2785370316450071E-2</v>
      </c>
      <c r="M6" s="28">
        <f t="shared" ref="M6:M12" si="1">LOG(H6)</f>
        <v>0.14612803567823807</v>
      </c>
      <c r="N6" s="29">
        <f t="shared" ref="N6:N12" si="2">STDEV(LOG(E6),LOG(F6),LOG(G6))</f>
        <v>5.8143228526026908E-2</v>
      </c>
      <c r="P6" t="s">
        <v>12</v>
      </c>
      <c r="S6" s="2">
        <v>0.4236111111111111</v>
      </c>
      <c r="T6">
        <v>10</v>
      </c>
      <c r="U6">
        <v>10</v>
      </c>
      <c r="V6">
        <f t="shared" ref="V6:V17" si="3">T6+(U6/60)-$B$2</f>
        <v>1</v>
      </c>
      <c r="W6">
        <v>0.28499999999999998</v>
      </c>
    </row>
    <row r="7" spans="1:23" x14ac:dyDescent="0.35">
      <c r="A7" s="10">
        <v>0.61111111111111105</v>
      </c>
      <c r="B7" s="34">
        <v>14</v>
      </c>
      <c r="C7" s="34">
        <v>40</v>
      </c>
      <c r="D7" s="14">
        <f t="shared" ref="D7:D12" si="4">B7+(C7/60)-$B$2</f>
        <v>5.5</v>
      </c>
      <c r="E7" s="11">
        <v>0.77</v>
      </c>
      <c r="F7" s="11">
        <v>0.9</v>
      </c>
      <c r="G7" s="11">
        <v>0.66</v>
      </c>
      <c r="H7" s="1">
        <f t="shared" ref="H7:H12" si="5">AVERAGE(E7:G7)</f>
        <v>0.77666666666666673</v>
      </c>
      <c r="I7" s="12">
        <f t="shared" ref="I7:I12" si="6">STDEV(E7:G7)</f>
        <v>0.12013880860626719</v>
      </c>
      <c r="J7">
        <f t="shared" ref="J7:J12" si="7">LOG(E7)</f>
        <v>-0.11350927482751812</v>
      </c>
      <c r="K7">
        <f t="shared" ref="K7:K12" si="8">LOG(F7)</f>
        <v>-4.5757490560675115E-2</v>
      </c>
      <c r="L7">
        <f t="shared" ref="L7:L12" si="9">LOG(G7)</f>
        <v>-0.18045606445813131</v>
      </c>
      <c r="M7" s="12">
        <f t="shared" si="1"/>
        <v>-0.10976533369364343</v>
      </c>
      <c r="N7" s="30">
        <f t="shared" si="2"/>
        <v>6.7349687852771956E-2</v>
      </c>
      <c r="P7" t="s">
        <v>13</v>
      </c>
      <c r="S7" s="2">
        <v>0.46527777777777773</v>
      </c>
      <c r="T7">
        <v>11</v>
      </c>
      <c r="U7">
        <v>10</v>
      </c>
      <c r="V7">
        <f t="shared" si="3"/>
        <v>2</v>
      </c>
      <c r="W7">
        <v>0.371</v>
      </c>
    </row>
    <row r="8" spans="1:23" x14ac:dyDescent="0.35">
      <c r="A8" s="10">
        <v>0.63194444444444442</v>
      </c>
      <c r="B8" s="34">
        <v>15</v>
      </c>
      <c r="C8" s="34">
        <v>10</v>
      </c>
      <c r="D8" s="14">
        <f t="shared" si="4"/>
        <v>6</v>
      </c>
      <c r="E8" s="11">
        <v>0.65</v>
      </c>
      <c r="F8" s="11">
        <v>0.94</v>
      </c>
      <c r="G8" s="11">
        <v>0.83</v>
      </c>
      <c r="H8" s="1">
        <f t="shared" si="5"/>
        <v>0.80666666666666664</v>
      </c>
      <c r="I8" s="12">
        <f t="shared" si="6"/>
        <v>0.14640127503998526</v>
      </c>
      <c r="J8">
        <f t="shared" si="7"/>
        <v>-0.18708664335714442</v>
      </c>
      <c r="K8">
        <f t="shared" si="8"/>
        <v>-2.6872146400301365E-2</v>
      </c>
      <c r="L8">
        <f t="shared" si="9"/>
        <v>-8.092190762392612E-2</v>
      </c>
      <c r="M8" s="12">
        <f t="shared" si="1"/>
        <v>-9.330588873923118E-2</v>
      </c>
      <c r="N8" s="30">
        <f t="shared" si="2"/>
        <v>8.1507681475193078E-2</v>
      </c>
      <c r="P8" t="s">
        <v>14</v>
      </c>
      <c r="S8" s="2">
        <v>0.51041666666666663</v>
      </c>
      <c r="T8">
        <v>12</v>
      </c>
      <c r="U8">
        <v>15</v>
      </c>
      <c r="V8">
        <f t="shared" si="3"/>
        <v>3.0833333333333339</v>
      </c>
      <c r="W8">
        <v>0.49299999999999999</v>
      </c>
    </row>
    <row r="9" spans="1:23" x14ac:dyDescent="0.35">
      <c r="A9" s="10">
        <v>0.65277777777777779</v>
      </c>
      <c r="B9" s="34">
        <v>15</v>
      </c>
      <c r="C9" s="34">
        <v>40</v>
      </c>
      <c r="D9" s="14">
        <f t="shared" si="4"/>
        <v>6.5</v>
      </c>
      <c r="E9" s="11">
        <v>1.22</v>
      </c>
      <c r="F9" s="11">
        <v>1.03</v>
      </c>
      <c r="G9" s="11">
        <v>1.1599999999999999</v>
      </c>
      <c r="H9" s="1">
        <f t="shared" si="5"/>
        <v>1.1366666666666667</v>
      </c>
      <c r="I9" s="12">
        <f t="shared" si="6"/>
        <v>9.712534856222306E-2</v>
      </c>
      <c r="J9">
        <f t="shared" si="7"/>
        <v>8.6359830674748214E-2</v>
      </c>
      <c r="K9">
        <f t="shared" si="8"/>
        <v>1.2837224705172217E-2</v>
      </c>
      <c r="L9">
        <f t="shared" si="9"/>
        <v>6.445798922691845E-2</v>
      </c>
      <c r="M9" s="12">
        <f t="shared" si="1"/>
        <v>5.5633124272835302E-2</v>
      </c>
      <c r="N9" s="30">
        <f t="shared" si="2"/>
        <v>3.7749100601146744E-2</v>
      </c>
      <c r="S9" s="2">
        <v>0.54861111111111105</v>
      </c>
      <c r="T9">
        <v>13</v>
      </c>
      <c r="U9">
        <v>10</v>
      </c>
      <c r="V9">
        <f t="shared" si="3"/>
        <v>4</v>
      </c>
      <c r="W9">
        <v>0.63</v>
      </c>
    </row>
    <row r="10" spans="1:23" x14ac:dyDescent="0.35">
      <c r="A10" s="10">
        <v>0.67361111111111116</v>
      </c>
      <c r="B10" s="34">
        <v>16</v>
      </c>
      <c r="C10" s="34">
        <v>10</v>
      </c>
      <c r="D10" s="14">
        <f t="shared" si="4"/>
        <v>7.0000000000000018</v>
      </c>
      <c r="E10" s="11">
        <v>1.19</v>
      </c>
      <c r="F10" s="11">
        <v>1.94</v>
      </c>
      <c r="G10" s="11">
        <v>1.85</v>
      </c>
      <c r="H10" s="1">
        <f t="shared" si="5"/>
        <v>1.6600000000000001</v>
      </c>
      <c r="I10" s="12">
        <f t="shared" si="6"/>
        <v>0.40951190458886427</v>
      </c>
      <c r="J10">
        <f t="shared" si="7"/>
        <v>7.554696139253074E-2</v>
      </c>
      <c r="K10">
        <f t="shared" si="8"/>
        <v>0.28780172993022601</v>
      </c>
      <c r="L10">
        <f t="shared" si="9"/>
        <v>0.26717172840301384</v>
      </c>
      <c r="M10" s="12">
        <f t="shared" si="1"/>
        <v>0.22010808804005513</v>
      </c>
      <c r="N10" s="30">
        <f t="shared" si="2"/>
        <v>0.11704538654002659</v>
      </c>
      <c r="S10" s="2">
        <v>0.59027777777777779</v>
      </c>
      <c r="T10">
        <v>14</v>
      </c>
      <c r="U10">
        <v>10</v>
      </c>
      <c r="V10">
        <f t="shared" si="3"/>
        <v>5</v>
      </c>
      <c r="W10">
        <v>1.028</v>
      </c>
    </row>
    <row r="11" spans="1:23" x14ac:dyDescent="0.35">
      <c r="A11" s="10">
        <v>0.69444444444444453</v>
      </c>
      <c r="B11" s="34">
        <v>16</v>
      </c>
      <c r="C11" s="34">
        <v>40</v>
      </c>
      <c r="D11" s="14">
        <f t="shared" si="4"/>
        <v>7.5000000000000018</v>
      </c>
      <c r="E11" s="11">
        <v>0.86</v>
      </c>
      <c r="F11" s="11">
        <v>1.23</v>
      </c>
      <c r="G11" s="11">
        <v>1.5</v>
      </c>
      <c r="H11" s="1">
        <f t="shared" si="5"/>
        <v>1.1966666666666665</v>
      </c>
      <c r="I11" s="12">
        <f t="shared" si="6"/>
        <v>0.32129944496269097</v>
      </c>
      <c r="J11">
        <f t="shared" si="7"/>
        <v>-6.5501548756432285E-2</v>
      </c>
      <c r="K11">
        <f t="shared" si="8"/>
        <v>8.9905111439397931E-2</v>
      </c>
      <c r="L11">
        <f t="shared" si="9"/>
        <v>0.17609125905568124</v>
      </c>
      <c r="M11" s="12">
        <f t="shared" si="1"/>
        <v>7.797319385865667E-2</v>
      </c>
      <c r="N11" s="30">
        <f t="shared" si="2"/>
        <v>0.12243798897176401</v>
      </c>
      <c r="S11" s="2">
        <v>0.61111111111111105</v>
      </c>
      <c r="T11">
        <v>14</v>
      </c>
      <c r="U11">
        <v>40</v>
      </c>
      <c r="V11">
        <f t="shared" si="3"/>
        <v>5.5</v>
      </c>
      <c r="W11">
        <v>1.1359999999999999</v>
      </c>
    </row>
    <row r="12" spans="1:23" ht="15" thickBot="1" x14ac:dyDescent="0.4">
      <c r="A12" s="16">
        <v>0.72569444444444453</v>
      </c>
      <c r="B12" s="37">
        <v>17</v>
      </c>
      <c r="C12" s="37">
        <v>25</v>
      </c>
      <c r="D12" s="22">
        <f t="shared" si="4"/>
        <v>8.2500000000000018</v>
      </c>
      <c r="E12" s="17">
        <v>1.6</v>
      </c>
      <c r="F12" s="17">
        <v>1.65</v>
      </c>
      <c r="G12" s="17">
        <v>1.91</v>
      </c>
      <c r="H12" s="18">
        <f t="shared" si="5"/>
        <v>1.72</v>
      </c>
      <c r="I12" s="18">
        <f t="shared" si="6"/>
        <v>0.16643316977093234</v>
      </c>
      <c r="J12">
        <f t="shared" si="7"/>
        <v>0.20411998265592479</v>
      </c>
      <c r="K12">
        <f t="shared" si="8"/>
        <v>0.21748394421390627</v>
      </c>
      <c r="L12">
        <f t="shared" si="9"/>
        <v>0.28103336724772754</v>
      </c>
      <c r="M12" s="19">
        <f t="shared" si="1"/>
        <v>0.2355284469075489</v>
      </c>
      <c r="N12" s="20">
        <f t="shared" si="2"/>
        <v>4.109499840982541E-2</v>
      </c>
      <c r="S12" s="2">
        <v>0.63194444444444442</v>
      </c>
      <c r="T12">
        <v>15</v>
      </c>
      <c r="U12">
        <v>10</v>
      </c>
      <c r="V12">
        <f t="shared" si="3"/>
        <v>6</v>
      </c>
      <c r="W12">
        <v>1.468</v>
      </c>
    </row>
    <row r="13" spans="1:23" x14ac:dyDescent="0.35">
      <c r="S13" s="2">
        <v>0.65277777777777779</v>
      </c>
      <c r="T13">
        <v>15</v>
      </c>
      <c r="U13">
        <v>40</v>
      </c>
      <c r="V13">
        <f t="shared" si="3"/>
        <v>6.5</v>
      </c>
      <c r="W13">
        <v>1.68</v>
      </c>
    </row>
    <row r="14" spans="1:23" x14ac:dyDescent="0.35">
      <c r="S14" s="2">
        <v>0.67361111111111116</v>
      </c>
      <c r="T14">
        <v>16</v>
      </c>
      <c r="U14">
        <v>10</v>
      </c>
      <c r="V14">
        <f t="shared" si="3"/>
        <v>7.0000000000000018</v>
      </c>
      <c r="W14">
        <v>1.9159999999999999</v>
      </c>
    </row>
    <row r="15" spans="1:23" x14ac:dyDescent="0.35">
      <c r="S15" s="2">
        <v>0.69444444444444453</v>
      </c>
      <c r="T15">
        <v>16</v>
      </c>
      <c r="U15">
        <v>40</v>
      </c>
      <c r="V15">
        <f t="shared" si="3"/>
        <v>7.5000000000000018</v>
      </c>
      <c r="W15">
        <v>2.2040000000000002</v>
      </c>
    </row>
    <row r="16" spans="1:23" x14ac:dyDescent="0.35">
      <c r="S16" s="2">
        <v>0.71527777777777779</v>
      </c>
      <c r="T16">
        <v>17</v>
      </c>
      <c r="U16">
        <v>10</v>
      </c>
      <c r="V16">
        <f t="shared" si="3"/>
        <v>8.0000000000000018</v>
      </c>
      <c r="W16">
        <v>2.91</v>
      </c>
    </row>
    <row r="17" spans="12:23" x14ac:dyDescent="0.35">
      <c r="S17" s="2">
        <v>0.72569444444444453</v>
      </c>
      <c r="T17">
        <v>17</v>
      </c>
      <c r="U17">
        <v>25</v>
      </c>
      <c r="V17">
        <f t="shared" si="3"/>
        <v>8.2500000000000018</v>
      </c>
      <c r="W17">
        <v>2.99</v>
      </c>
    </row>
    <row r="31" spans="12:23" x14ac:dyDescent="0.35">
      <c r="M31">
        <v>1</v>
      </c>
      <c r="N31">
        <v>2</v>
      </c>
      <c r="O31">
        <v>3</v>
      </c>
      <c r="P31" t="s">
        <v>24</v>
      </c>
      <c r="Q31" t="s">
        <v>6</v>
      </c>
    </row>
    <row r="32" spans="12:23" x14ac:dyDescent="0.35">
      <c r="L32" t="s">
        <v>19</v>
      </c>
      <c r="M32">
        <f>SLOPE(J7:J12,$D7:$D12)</f>
        <v>0.10620472412186577</v>
      </c>
      <c r="N32">
        <f>SLOPE(K7:K12,$D7:$D12)</f>
        <v>0.10242083305284994</v>
      </c>
      <c r="O32">
        <f>SLOPE(L7:L12,$D7:$D12)</f>
        <v>0.1719259894276316</v>
      </c>
      <c r="P32">
        <f>AVERAGE(M32:O32)</f>
        <v>0.12685051553411578</v>
      </c>
      <c r="Q32">
        <f>STDEV(M32:O32)</f>
        <v>3.9082326158371324E-2</v>
      </c>
      <c r="T32">
        <f>P32+2*Q32</f>
        <v>0.20501516785085844</v>
      </c>
    </row>
    <row r="33" spans="12:20" x14ac:dyDescent="0.35">
      <c r="L33" t="s">
        <v>20</v>
      </c>
      <c r="M33">
        <f>INTERCEPT(J7:J12,$D7:$D12)</f>
        <v>-0.72131886669732015</v>
      </c>
      <c r="N33">
        <f>INTERCEPT(K7:K12,$D7:$D12)</f>
        <v>-0.60637509559598479</v>
      </c>
      <c r="O33">
        <f>INTERCEPT(L7:L12,$D7:$D12)</f>
        <v>-1.0797679495541175</v>
      </c>
      <c r="P33">
        <f>AVERAGE(M33:O33)</f>
        <v>-0.80248730394914081</v>
      </c>
      <c r="T33">
        <f>P32-2*Q32</f>
        <v>4.8685863217373129E-2</v>
      </c>
    </row>
  </sheetData>
  <mergeCells count="1">
    <mergeCell ref="E4:G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CD83-0CFC-40FF-8A72-E58C3DE40C72}">
  <dimension ref="A1:AE24"/>
  <sheetViews>
    <sheetView zoomScale="81" workbookViewId="0">
      <selection activeCell="G6" sqref="G6:G12"/>
    </sheetView>
  </sheetViews>
  <sheetFormatPr defaultRowHeight="14.5" x14ac:dyDescent="0.35"/>
  <cols>
    <col min="10" max="10" width="9" bestFit="1" customWidth="1"/>
  </cols>
  <sheetData>
    <row r="1" spans="1:31" x14ac:dyDescent="0.35">
      <c r="A1" t="s">
        <v>10</v>
      </c>
      <c r="B1" s="2">
        <v>0.37916666666666665</v>
      </c>
    </row>
    <row r="2" spans="1:31" x14ac:dyDescent="0.35">
      <c r="A2" t="s">
        <v>9</v>
      </c>
      <c r="B2" s="1">
        <f>9+(6/60)</f>
        <v>9.1</v>
      </c>
    </row>
    <row r="3" spans="1:31" ht="15" thickBot="1" x14ac:dyDescent="0.4"/>
    <row r="4" spans="1:31" ht="15" thickBot="1" x14ac:dyDescent="0.4">
      <c r="E4" s="49" t="s">
        <v>4</v>
      </c>
      <c r="F4" s="50"/>
      <c r="G4" s="51"/>
      <c r="AA4" t="s">
        <v>30</v>
      </c>
      <c r="AB4" t="s">
        <v>28</v>
      </c>
      <c r="AC4" t="s">
        <v>29</v>
      </c>
      <c r="AD4" t="s">
        <v>3</v>
      </c>
      <c r="AE4" t="s">
        <v>26</v>
      </c>
    </row>
    <row r="5" spans="1:31" ht="15" thickBot="1" x14ac:dyDescent="0.4">
      <c r="A5" s="3" t="s">
        <v>0</v>
      </c>
      <c r="B5" s="4" t="s">
        <v>1</v>
      </c>
      <c r="C5" s="4" t="s">
        <v>2</v>
      </c>
      <c r="D5" s="4" t="s">
        <v>3</v>
      </c>
      <c r="E5" s="4">
        <v>1</v>
      </c>
      <c r="F5" s="4">
        <v>2</v>
      </c>
      <c r="G5" s="4">
        <v>3</v>
      </c>
      <c r="H5" s="4" t="s">
        <v>5</v>
      </c>
      <c r="I5" s="4" t="s">
        <v>6</v>
      </c>
      <c r="J5" t="s">
        <v>15</v>
      </c>
      <c r="K5" t="s">
        <v>16</v>
      </c>
      <c r="L5" t="s">
        <v>17</v>
      </c>
      <c r="M5" s="4" t="s">
        <v>7</v>
      </c>
      <c r="N5" s="5" t="s">
        <v>8</v>
      </c>
      <c r="Q5" t="s">
        <v>11</v>
      </c>
      <c r="AA5" s="47">
        <v>0.38680555555555557</v>
      </c>
      <c r="AB5">
        <v>9</v>
      </c>
      <c r="AC5">
        <v>17</v>
      </c>
      <c r="AD5">
        <f>AB5+(AC5/60)-$B$2</f>
        <v>0.18333333333333357</v>
      </c>
      <c r="AE5">
        <v>0.23400000000000001</v>
      </c>
    </row>
    <row r="6" spans="1:31" x14ac:dyDescent="0.35">
      <c r="A6" s="6">
        <v>0.59375</v>
      </c>
      <c r="B6" s="7">
        <v>14</v>
      </c>
      <c r="C6" s="7">
        <v>15</v>
      </c>
      <c r="D6" s="7">
        <f>B6+(C6/60)-$B$2</f>
        <v>5.15</v>
      </c>
      <c r="E6" s="7">
        <v>0.89</v>
      </c>
      <c r="F6" s="7">
        <v>0.48</v>
      </c>
      <c r="G6" s="7">
        <v>0.64</v>
      </c>
      <c r="H6" s="8">
        <f>AVERAGE(E6:G6)</f>
        <v>0.67</v>
      </c>
      <c r="I6" s="8">
        <f>STDEV(E6:G6)</f>
        <v>0.20663978319771789</v>
      </c>
      <c r="J6">
        <f>LOG(E6)</f>
        <v>-5.0609993355087209E-2</v>
      </c>
      <c r="K6">
        <f>LOG(F6)</f>
        <v>-0.31875876262441277</v>
      </c>
      <c r="L6">
        <f t="shared" ref="L6" si="0">LOG(G6)</f>
        <v>-0.19382002601611281</v>
      </c>
      <c r="M6" s="8">
        <f t="shared" ref="M6:M12" si="1">LOG(H6)</f>
        <v>-0.17392519729917355</v>
      </c>
      <c r="N6" s="9">
        <f>STDEV(LOG(E6),LOG(F6),LOG(G6))</f>
        <v>0.13417809298385502</v>
      </c>
      <c r="Q6" t="s">
        <v>12</v>
      </c>
      <c r="AA6" s="2">
        <v>0.42638888888888887</v>
      </c>
      <c r="AB6">
        <v>10</v>
      </c>
      <c r="AC6">
        <v>14</v>
      </c>
      <c r="AD6">
        <f t="shared" ref="AD6:AD24" si="2">AB6+(AC6/60)-$B$2</f>
        <v>1.1333333333333329</v>
      </c>
      <c r="AE6">
        <v>0.32600000000000001</v>
      </c>
    </row>
    <row r="7" spans="1:31" x14ac:dyDescent="0.35">
      <c r="A7" s="10">
        <v>0.61458333333333337</v>
      </c>
      <c r="B7" s="11">
        <v>14</v>
      </c>
      <c r="C7" s="11">
        <v>45</v>
      </c>
      <c r="D7" s="11">
        <f t="shared" ref="D7:D12" si="3">B7+(C7/60)-$B$2</f>
        <v>5.65</v>
      </c>
      <c r="E7" s="11">
        <v>0.39</v>
      </c>
      <c r="F7" s="11">
        <v>0.53</v>
      </c>
      <c r="G7" s="11">
        <v>0.36</v>
      </c>
      <c r="H7" s="1">
        <f t="shared" ref="H7:H12" si="4">AVERAGE(E7:G7)</f>
        <v>0.42666666666666669</v>
      </c>
      <c r="I7" s="12">
        <f t="shared" ref="I7:I12" si="5">STDEV(E7:G7)</f>
        <v>9.0737717258774567E-2</v>
      </c>
      <c r="J7">
        <f t="shared" ref="J7:J12" si="6">LOG(E7)</f>
        <v>-0.40893539297350079</v>
      </c>
      <c r="K7">
        <f t="shared" ref="K7:K12" si="7">LOG(F7)</f>
        <v>-0.27572413039921095</v>
      </c>
      <c r="L7">
        <f t="shared" ref="L7:L12" si="8">LOG(G7)</f>
        <v>-0.44369749923271273</v>
      </c>
      <c r="M7" s="1">
        <f t="shared" si="1"/>
        <v>-0.36991128507179405</v>
      </c>
      <c r="N7" s="13">
        <f t="shared" ref="N7:N12" si="9">STDEV(LOG(E7),LOG(F7),LOG(G7))</f>
        <v>8.8664815593606047E-2</v>
      </c>
      <c r="Q7" t="s">
        <v>18</v>
      </c>
      <c r="AA7" s="2">
        <v>0.4680555555555555</v>
      </c>
      <c r="AB7">
        <v>11</v>
      </c>
      <c r="AC7">
        <v>14</v>
      </c>
      <c r="AD7">
        <f t="shared" si="2"/>
        <v>2.1333333333333329</v>
      </c>
      <c r="AE7">
        <v>0.39900000000000002</v>
      </c>
    </row>
    <row r="8" spans="1:31" x14ac:dyDescent="0.35">
      <c r="A8" s="10">
        <v>0.65625</v>
      </c>
      <c r="B8" s="11">
        <v>15</v>
      </c>
      <c r="C8" s="11">
        <v>45</v>
      </c>
      <c r="D8" s="11">
        <f t="shared" si="3"/>
        <v>6.65</v>
      </c>
      <c r="E8" s="11">
        <v>0.27</v>
      </c>
      <c r="F8" s="11">
        <v>0.34</v>
      </c>
      <c r="G8" s="11">
        <v>0.27</v>
      </c>
      <c r="H8" s="1">
        <f t="shared" si="4"/>
        <v>0.29333333333333339</v>
      </c>
      <c r="I8" s="12">
        <f t="shared" si="5"/>
        <v>4.0414518843273635E-2</v>
      </c>
      <c r="J8">
        <f t="shared" si="6"/>
        <v>-0.56863623584101264</v>
      </c>
      <c r="K8">
        <f t="shared" si="7"/>
        <v>-0.46852108295774486</v>
      </c>
      <c r="L8">
        <f t="shared" si="8"/>
        <v>-0.56863623584101264</v>
      </c>
      <c r="M8" s="1">
        <f t="shared" si="1"/>
        <v>-0.5326385825694937</v>
      </c>
      <c r="N8" s="13">
        <f t="shared" si="9"/>
        <v>5.7801510467115187E-2</v>
      </c>
      <c r="Q8" t="s">
        <v>14</v>
      </c>
      <c r="AA8" s="2">
        <v>0.51041666666666663</v>
      </c>
      <c r="AB8">
        <v>12</v>
      </c>
      <c r="AC8">
        <v>15</v>
      </c>
      <c r="AD8">
        <f t="shared" si="2"/>
        <v>3.1500000000000004</v>
      </c>
      <c r="AE8">
        <v>0.48799999999999999</v>
      </c>
    </row>
    <row r="9" spans="1:31" x14ac:dyDescent="0.35">
      <c r="A9" s="10">
        <v>0.67708333333333337</v>
      </c>
      <c r="B9" s="11">
        <v>16</v>
      </c>
      <c r="C9" s="11">
        <v>15</v>
      </c>
      <c r="D9" s="11">
        <f t="shared" si="3"/>
        <v>7.15</v>
      </c>
      <c r="E9" s="11">
        <v>0.59</v>
      </c>
      <c r="F9" s="11">
        <v>0.53</v>
      </c>
      <c r="G9" s="11">
        <v>0.65</v>
      </c>
      <c r="H9" s="1">
        <f t="shared" si="4"/>
        <v>0.59</v>
      </c>
      <c r="I9" s="12">
        <f t="shared" si="5"/>
        <v>0.06</v>
      </c>
      <c r="J9">
        <f t="shared" si="6"/>
        <v>-0.22914798835785583</v>
      </c>
      <c r="K9">
        <f t="shared" si="7"/>
        <v>-0.27572413039921095</v>
      </c>
      <c r="L9">
        <f t="shared" si="8"/>
        <v>-0.18708664335714442</v>
      </c>
      <c r="M9" s="1">
        <f t="shared" si="1"/>
        <v>-0.22914798835785583</v>
      </c>
      <c r="N9" s="13">
        <f t="shared" si="9"/>
        <v>4.4337903009836102E-2</v>
      </c>
      <c r="AA9" s="2">
        <v>0.55486111111111114</v>
      </c>
      <c r="AB9">
        <v>13</v>
      </c>
      <c r="AC9">
        <v>19</v>
      </c>
      <c r="AD9">
        <f t="shared" si="2"/>
        <v>4.2166666666666668</v>
      </c>
      <c r="AE9">
        <v>0.625</v>
      </c>
    </row>
    <row r="10" spans="1:31" x14ac:dyDescent="0.35">
      <c r="A10" s="10">
        <v>0.71875</v>
      </c>
      <c r="B10" s="11">
        <v>17</v>
      </c>
      <c r="C10" s="11">
        <v>15</v>
      </c>
      <c r="D10" s="11">
        <f t="shared" si="3"/>
        <v>8.15</v>
      </c>
      <c r="E10" s="14">
        <v>1.1000000000000001</v>
      </c>
      <c r="F10" s="14">
        <v>1.2</v>
      </c>
      <c r="G10" s="11">
        <v>0.85</v>
      </c>
      <c r="H10" s="1">
        <f t="shared" si="4"/>
        <v>1.05</v>
      </c>
      <c r="I10" s="1">
        <f t="shared" si="5"/>
        <v>0.18027756377320062</v>
      </c>
      <c r="J10">
        <f t="shared" si="6"/>
        <v>4.1392685158225077E-2</v>
      </c>
      <c r="K10">
        <f t="shared" si="7"/>
        <v>7.9181246047624818E-2</v>
      </c>
      <c r="L10">
        <f t="shared" si="8"/>
        <v>-7.0581074285707285E-2</v>
      </c>
      <c r="M10" s="12">
        <f t="shared" si="1"/>
        <v>2.1189299069938092E-2</v>
      </c>
      <c r="N10" s="13">
        <f t="shared" si="9"/>
        <v>7.7883300231524899E-2</v>
      </c>
      <c r="AA10" s="2">
        <v>0.59375</v>
      </c>
      <c r="AB10">
        <v>14</v>
      </c>
      <c r="AC10">
        <v>15</v>
      </c>
      <c r="AD10">
        <f t="shared" si="2"/>
        <v>5.15</v>
      </c>
      <c r="AE10">
        <v>0.81200000000000006</v>
      </c>
    </row>
    <row r="11" spans="1:31" x14ac:dyDescent="0.35">
      <c r="A11" s="10">
        <v>0.72916666666666663</v>
      </c>
      <c r="B11" s="11">
        <v>17</v>
      </c>
      <c r="C11" s="11">
        <v>30</v>
      </c>
      <c r="D11" s="14">
        <f t="shared" si="3"/>
        <v>8.4</v>
      </c>
      <c r="E11" s="11">
        <v>0.77</v>
      </c>
      <c r="F11" s="11">
        <v>1.22</v>
      </c>
      <c r="G11" s="14">
        <v>0.7</v>
      </c>
      <c r="H11" s="1">
        <f t="shared" si="4"/>
        <v>0.89666666666666661</v>
      </c>
      <c r="I11" s="1">
        <f t="shared" si="5"/>
        <v>0.28219378684395802</v>
      </c>
      <c r="J11">
        <f t="shared" si="6"/>
        <v>-0.11350927482751812</v>
      </c>
      <c r="K11">
        <f t="shared" si="7"/>
        <v>8.6359830674748214E-2</v>
      </c>
      <c r="L11">
        <f t="shared" si="8"/>
        <v>-0.15490195998574319</v>
      </c>
      <c r="M11" s="12">
        <f t="shared" si="1"/>
        <v>-4.7368974717254486E-2</v>
      </c>
      <c r="N11" s="15">
        <f t="shared" si="9"/>
        <v>0.12901438250029257</v>
      </c>
      <c r="AA11" s="2">
        <v>0.61458333333333337</v>
      </c>
      <c r="AB11">
        <v>14</v>
      </c>
      <c r="AC11">
        <v>45</v>
      </c>
      <c r="AD11">
        <f t="shared" si="2"/>
        <v>5.65</v>
      </c>
      <c r="AE11">
        <v>0.96599999999999997</v>
      </c>
    </row>
    <row r="12" spans="1:31" ht="15" thickBot="1" x14ac:dyDescent="0.4">
      <c r="A12" s="16">
        <v>0.78125</v>
      </c>
      <c r="B12" s="17">
        <v>18</v>
      </c>
      <c r="C12" s="17">
        <v>45</v>
      </c>
      <c r="D12" s="17">
        <f t="shared" si="3"/>
        <v>9.65</v>
      </c>
      <c r="E12" s="17">
        <v>2.0299999999999998</v>
      </c>
      <c r="F12" s="17">
        <v>1.88</v>
      </c>
      <c r="G12" s="17">
        <v>1.69</v>
      </c>
      <c r="H12" s="18">
        <f t="shared" si="4"/>
        <v>1.8666666666666665</v>
      </c>
      <c r="I12" s="18">
        <f t="shared" si="5"/>
        <v>0.17039170558842737</v>
      </c>
      <c r="J12">
        <f t="shared" si="6"/>
        <v>0.30749603791321289</v>
      </c>
      <c r="K12">
        <f t="shared" si="7"/>
        <v>0.27415784926367981</v>
      </c>
      <c r="L12">
        <f t="shared" si="8"/>
        <v>0.22788670461367352</v>
      </c>
      <c r="M12" s="19">
        <f t="shared" si="1"/>
        <v>0.27106677228653792</v>
      </c>
      <c r="N12" s="20">
        <f t="shared" si="9"/>
        <v>3.997936884204728E-2</v>
      </c>
      <c r="AA12" s="2">
        <v>0.63541666666666663</v>
      </c>
      <c r="AB12">
        <v>15</v>
      </c>
      <c r="AC12">
        <v>15</v>
      </c>
      <c r="AD12">
        <f t="shared" si="2"/>
        <v>6.15</v>
      </c>
      <c r="AE12">
        <v>1.1040000000000001</v>
      </c>
    </row>
    <row r="13" spans="1:31" x14ac:dyDescent="0.35">
      <c r="AA13" s="2">
        <v>0.65625</v>
      </c>
      <c r="AB13">
        <v>15</v>
      </c>
      <c r="AC13">
        <v>45</v>
      </c>
      <c r="AD13">
        <f t="shared" si="2"/>
        <v>6.65</v>
      </c>
      <c r="AE13">
        <v>1.212</v>
      </c>
    </row>
    <row r="14" spans="1:31" x14ac:dyDescent="0.35">
      <c r="AA14" s="2">
        <v>0.67708333333333337</v>
      </c>
      <c r="AB14">
        <v>16</v>
      </c>
      <c r="AC14">
        <v>15</v>
      </c>
      <c r="AD14">
        <f t="shared" si="2"/>
        <v>7.15</v>
      </c>
      <c r="AE14">
        <v>1.38</v>
      </c>
    </row>
    <row r="15" spans="1:31" x14ac:dyDescent="0.35">
      <c r="AA15" s="2">
        <v>0.69791666666666663</v>
      </c>
      <c r="AB15">
        <v>16</v>
      </c>
      <c r="AC15">
        <v>45</v>
      </c>
      <c r="AD15">
        <f t="shared" si="2"/>
        <v>7.65</v>
      </c>
      <c r="AE15">
        <v>1.5720000000000001</v>
      </c>
    </row>
    <row r="16" spans="1:31" x14ac:dyDescent="0.35">
      <c r="AA16" s="2">
        <v>0.71875</v>
      </c>
      <c r="AB16">
        <v>17</v>
      </c>
      <c r="AC16">
        <v>15</v>
      </c>
      <c r="AD16">
        <f t="shared" si="2"/>
        <v>8.15</v>
      </c>
      <c r="AE16">
        <v>2.0760000000000001</v>
      </c>
    </row>
    <row r="17" spans="20:31" x14ac:dyDescent="0.35">
      <c r="AA17" s="2">
        <v>0.72916666666666663</v>
      </c>
      <c r="AB17">
        <v>17</v>
      </c>
      <c r="AC17">
        <v>30</v>
      </c>
      <c r="AD17">
        <f t="shared" si="2"/>
        <v>8.4</v>
      </c>
      <c r="AE17">
        <v>1.89</v>
      </c>
    </row>
    <row r="18" spans="20:31" x14ac:dyDescent="0.35">
      <c r="U18">
        <v>1</v>
      </c>
      <c r="V18">
        <v>2</v>
      </c>
      <c r="W18">
        <v>3</v>
      </c>
      <c r="X18" t="s">
        <v>21</v>
      </c>
      <c r="Y18" t="s">
        <v>6</v>
      </c>
      <c r="AA18" s="2">
        <v>0.75</v>
      </c>
      <c r="AB18">
        <v>18</v>
      </c>
      <c r="AC18">
        <v>0</v>
      </c>
      <c r="AD18">
        <f t="shared" si="2"/>
        <v>8.9</v>
      </c>
      <c r="AE18">
        <v>2.0299999999999998</v>
      </c>
    </row>
    <row r="19" spans="20:31" x14ac:dyDescent="0.35">
      <c r="T19" t="s">
        <v>19</v>
      </c>
      <c r="U19">
        <f>SLOPE(J7:J12,$D7:$D12)</f>
        <v>0.20007444273208602</v>
      </c>
      <c r="V19">
        <f>SLOPE(K7:K12,$D7:$D12)</f>
        <v>0.17770740752970784</v>
      </c>
      <c r="W19">
        <f t="shared" ref="W19" si="10">SLOPE(L7:L12,$D7:$D12)</f>
        <v>0.17946580843869875</v>
      </c>
      <c r="X19">
        <f>AVERAGE(U19:W19)</f>
        <v>0.18574921956683088</v>
      </c>
      <c r="Y19">
        <f>STDEV(U19:W19)</f>
        <v>1.2437122154660904E-2</v>
      </c>
      <c r="AA19" s="2">
        <v>0.77083333333333337</v>
      </c>
      <c r="AB19">
        <v>18</v>
      </c>
      <c r="AC19">
        <v>30</v>
      </c>
      <c r="AD19">
        <f t="shared" si="2"/>
        <v>9.4</v>
      </c>
      <c r="AE19">
        <v>2.2400000000000002</v>
      </c>
    </row>
    <row r="20" spans="20:31" x14ac:dyDescent="0.35">
      <c r="T20" t="s">
        <v>20</v>
      </c>
      <c r="U20">
        <f>INTERCEPT(J7:J12,$D7:$D12)</f>
        <v>-1.6841230799413627</v>
      </c>
      <c r="V20">
        <f t="shared" ref="V20:W20" si="11">INTERCEPT(K7:K12,$D7:$D12)</f>
        <v>-1.4487689285835461</v>
      </c>
      <c r="W20">
        <f t="shared" si="11"/>
        <v>-1.5649384772192076</v>
      </c>
      <c r="X20">
        <f>AVERAGE(U20:W20)</f>
        <v>-1.5659434952480389</v>
      </c>
      <c r="AA20" s="2">
        <v>0.78125</v>
      </c>
      <c r="AB20">
        <v>18</v>
      </c>
      <c r="AC20">
        <v>45</v>
      </c>
      <c r="AD20">
        <f t="shared" si="2"/>
        <v>9.65</v>
      </c>
      <c r="AE20">
        <v>2.4500000000000002</v>
      </c>
    </row>
    <row r="21" spans="20:31" x14ac:dyDescent="0.35">
      <c r="AA21" s="2">
        <v>0.79166666666666663</v>
      </c>
      <c r="AB21">
        <v>19</v>
      </c>
      <c r="AC21">
        <v>0</v>
      </c>
      <c r="AD21">
        <f t="shared" si="2"/>
        <v>9.9</v>
      </c>
      <c r="AE21">
        <v>2.6</v>
      </c>
    </row>
    <row r="22" spans="20:31" x14ac:dyDescent="0.35">
      <c r="AA22" s="2">
        <v>0.80208333333333337</v>
      </c>
      <c r="AB22">
        <v>19</v>
      </c>
      <c r="AC22">
        <v>15</v>
      </c>
      <c r="AD22">
        <f t="shared" si="2"/>
        <v>10.15</v>
      </c>
      <c r="AE22">
        <v>2.71</v>
      </c>
    </row>
    <row r="23" spans="20:31" x14ac:dyDescent="0.35">
      <c r="AA23" s="2">
        <v>0.8125</v>
      </c>
      <c r="AB23">
        <v>19</v>
      </c>
      <c r="AC23">
        <v>30</v>
      </c>
      <c r="AD23">
        <f t="shared" si="2"/>
        <v>10.4</v>
      </c>
      <c r="AE23">
        <v>2.8</v>
      </c>
    </row>
    <row r="24" spans="20:31" x14ac:dyDescent="0.35">
      <c r="AA24" s="2">
        <v>0.82291666666666663</v>
      </c>
      <c r="AB24">
        <v>19</v>
      </c>
      <c r="AC24">
        <v>45</v>
      </c>
      <c r="AD24">
        <f t="shared" si="2"/>
        <v>10.65</v>
      </c>
      <c r="AE24">
        <v>3</v>
      </c>
    </row>
  </sheetData>
  <mergeCells count="1">
    <mergeCell ref="E4:G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4E09-8EC2-47D2-8029-25D4EB96B023}">
  <dimension ref="A1:M26"/>
  <sheetViews>
    <sheetView workbookViewId="0">
      <selection activeCell="A21" sqref="A21:F26"/>
    </sheetView>
  </sheetViews>
  <sheetFormatPr defaultRowHeight="14.5" x14ac:dyDescent="0.35"/>
  <sheetData>
    <row r="1" spans="3:13" x14ac:dyDescent="0.35">
      <c r="C1" s="46" t="s">
        <v>32</v>
      </c>
      <c r="D1" s="46" t="s">
        <v>31</v>
      </c>
      <c r="G1" t="s">
        <v>33</v>
      </c>
    </row>
    <row r="2" spans="3:13" x14ac:dyDescent="0.35">
      <c r="C2">
        <v>0.10620472412186577</v>
      </c>
      <c r="D2">
        <v>0.20007444273208602</v>
      </c>
    </row>
    <row r="3" spans="3:13" ht="15" thickBot="1" x14ac:dyDescent="0.4">
      <c r="C3">
        <v>0.10242083305284994</v>
      </c>
      <c r="D3">
        <v>0.17770740752970784</v>
      </c>
      <c r="G3" t="s">
        <v>34</v>
      </c>
    </row>
    <row r="4" spans="3:13" x14ac:dyDescent="0.35">
      <c r="C4">
        <v>0.1719259894276316</v>
      </c>
      <c r="D4">
        <v>0.17946580843869875</v>
      </c>
      <c r="G4" s="48" t="s">
        <v>35</v>
      </c>
      <c r="H4" s="48" t="s">
        <v>36</v>
      </c>
      <c r="I4" s="48" t="s">
        <v>37</v>
      </c>
      <c r="J4" s="48" t="s">
        <v>21</v>
      </c>
      <c r="K4" s="48" t="s">
        <v>38</v>
      </c>
    </row>
    <row r="5" spans="3:13" x14ac:dyDescent="0.35">
      <c r="G5" t="s">
        <v>39</v>
      </c>
      <c r="H5">
        <v>3</v>
      </c>
      <c r="I5">
        <v>0.3805515466023473</v>
      </c>
      <c r="J5">
        <v>0.12685051553411578</v>
      </c>
      <c r="K5">
        <v>1.5274282179493157E-3</v>
      </c>
    </row>
    <row r="6" spans="3:13" ht="15" thickBot="1" x14ac:dyDescent="0.4">
      <c r="G6" s="43" t="s">
        <v>40</v>
      </c>
      <c r="H6" s="43">
        <v>3</v>
      </c>
      <c r="I6" s="43">
        <v>0.55724765870049264</v>
      </c>
      <c r="J6" s="43">
        <v>0.18574921956683088</v>
      </c>
      <c r="K6" s="43">
        <v>1.5468200748995709E-4</v>
      </c>
    </row>
    <row r="9" spans="3:13" ht="15" thickBot="1" x14ac:dyDescent="0.4">
      <c r="G9" t="s">
        <v>41</v>
      </c>
    </row>
    <row r="10" spans="3:13" x14ac:dyDescent="0.35">
      <c r="G10" s="48" t="s">
        <v>42</v>
      </c>
      <c r="H10" s="48" t="s">
        <v>43</v>
      </c>
      <c r="I10" s="48" t="s">
        <v>44</v>
      </c>
      <c r="J10" s="48" t="s">
        <v>45</v>
      </c>
      <c r="K10" s="48" t="s">
        <v>46</v>
      </c>
      <c r="L10" s="48" t="s">
        <v>47</v>
      </c>
      <c r="M10" s="48" t="s">
        <v>48</v>
      </c>
    </row>
    <row r="11" spans="3:13" x14ac:dyDescent="0.35">
      <c r="G11" t="s">
        <v>49</v>
      </c>
      <c r="H11">
        <v>5.2035860051000572E-3</v>
      </c>
      <c r="I11">
        <v>1</v>
      </c>
      <c r="J11">
        <v>5.2035860051000572E-3</v>
      </c>
      <c r="K11">
        <v>6.1869738693743157</v>
      </c>
      <c r="L11">
        <v>6.7675208742330656E-2</v>
      </c>
      <c r="M11">
        <v>7.708647422176786</v>
      </c>
    </row>
    <row r="12" spans="3:13" x14ac:dyDescent="0.35">
      <c r="G12" t="s">
        <v>50</v>
      </c>
      <c r="H12">
        <v>3.3642204508785439E-3</v>
      </c>
      <c r="I12">
        <v>4</v>
      </c>
      <c r="J12">
        <v>8.4105511271963598E-4</v>
      </c>
    </row>
    <row r="14" spans="3:13" ht="15" thickBot="1" x14ac:dyDescent="0.4">
      <c r="G14" s="43" t="s">
        <v>51</v>
      </c>
      <c r="H14" s="43">
        <v>8.5678064559786011E-3</v>
      </c>
      <c r="I14" s="43">
        <v>5</v>
      </c>
      <c r="J14" s="43"/>
      <c r="K14" s="43"/>
      <c r="L14" s="43"/>
      <c r="M14" s="43"/>
    </row>
    <row r="21" spans="1:6" x14ac:dyDescent="0.35">
      <c r="C21" t="s">
        <v>55</v>
      </c>
    </row>
    <row r="22" spans="1:6" x14ac:dyDescent="0.35">
      <c r="A22" t="s">
        <v>54</v>
      </c>
      <c r="B22">
        <v>1</v>
      </c>
      <c r="C22">
        <v>2</v>
      </c>
      <c r="D22">
        <v>3</v>
      </c>
      <c r="E22" t="s">
        <v>56</v>
      </c>
      <c r="F22" t="s">
        <v>6</v>
      </c>
    </row>
    <row r="23" spans="1:6" x14ac:dyDescent="0.35">
      <c r="A23" t="s">
        <v>52</v>
      </c>
      <c r="B23" s="1">
        <v>0.38172690335458587</v>
      </c>
      <c r="C23" s="1">
        <v>0.33761126871561109</v>
      </c>
      <c r="D23" s="1">
        <v>0.35090843859606452</v>
      </c>
      <c r="E23" s="1">
        <v>0.35674887022208718</v>
      </c>
      <c r="F23" s="1">
        <v>2.2630295757757164E-2</v>
      </c>
    </row>
    <row r="24" spans="1:6" x14ac:dyDescent="0.35">
      <c r="A24" t="s">
        <v>53</v>
      </c>
      <c r="B24" s="1">
        <v>0.39241228763105374</v>
      </c>
      <c r="C24" s="1">
        <v>0.31447418182316733</v>
      </c>
      <c r="D24" s="1">
        <v>0.33201090265275818</v>
      </c>
      <c r="E24" s="1">
        <v>0.34629912403565971</v>
      </c>
      <c r="F24" s="1">
        <v>4.0886452975838199E-2</v>
      </c>
    </row>
    <row r="25" spans="1:6" x14ac:dyDescent="0.35">
      <c r="A25" t="s">
        <v>32</v>
      </c>
      <c r="B25" s="1">
        <v>0.10620472412186577</v>
      </c>
      <c r="C25" s="1">
        <v>0.10242083305284994</v>
      </c>
      <c r="D25" s="1">
        <v>0.1719259894276316</v>
      </c>
      <c r="E25" s="1">
        <v>0.12685051553411578</v>
      </c>
      <c r="F25" s="1">
        <v>3.9082326158371324E-2</v>
      </c>
    </row>
    <row r="26" spans="1:6" x14ac:dyDescent="0.35">
      <c r="A26" t="s">
        <v>31</v>
      </c>
      <c r="B26" s="1">
        <v>0.20007444273208602</v>
      </c>
      <c r="C26" s="1">
        <v>0.17770740752970784</v>
      </c>
      <c r="D26" s="1">
        <v>0.17946580843869875</v>
      </c>
      <c r="E26" s="1">
        <v>0.18574921956683088</v>
      </c>
      <c r="F26" s="1">
        <v>1.2437122154660904E-2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WT_Glucose</vt:lpstr>
      <vt:lpstr>WT_Methanol</vt:lpstr>
      <vt:lpstr>Mutant_Glucose</vt:lpstr>
      <vt:lpstr>Mutant_Methanol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Sandvik</dc:creator>
  <cp:lastModifiedBy>Linn Sandvik</cp:lastModifiedBy>
  <dcterms:created xsi:type="dcterms:W3CDTF">2023-03-16T14:49:42Z</dcterms:created>
  <dcterms:modified xsi:type="dcterms:W3CDTF">2023-05-18T11:54:37Z</dcterms:modified>
</cp:coreProperties>
</file>