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1d096ae6de7328/5. klasse V/Master/Vedlegg/"/>
    </mc:Choice>
  </mc:AlternateContent>
  <xr:revisionPtr revIDLastSave="4184" documentId="8_{31E55177-F121-4070-95C3-1C775D97E86C}" xr6:coauthVersionLast="47" xr6:coauthVersionMax="47" xr10:uidLastSave="{597E29AC-8227-44C2-B8BC-686336C44785}"/>
  <bookViews>
    <workbookView minimized="1" xWindow="2760" yWindow="4330" windowWidth="11760" windowHeight="1450" xr2:uid="{C40A3D07-F1CB-450C-8C0C-73A516A560D0}"/>
  </bookViews>
  <sheets>
    <sheet name="WT_Glucose" sheetId="1" r:id="rId1"/>
    <sheet name="WT_Methanol" sheetId="2" r:id="rId2"/>
    <sheet name="Mutant_Glucose" sheetId="3" r:id="rId3"/>
    <sheet name="Mutant_Methanol" sheetId="4" r:id="rId4"/>
    <sheet name="Results" sheetId="7" r:id="rId5"/>
  </sheets>
  <definedNames>
    <definedName name="ExternalData_1" localSheetId="2" hidden="1">Mutant_Glucose!$A$2:$AA$33</definedName>
    <definedName name="ExternalData_1" localSheetId="1" hidden="1">WT_Methanol!$A$2:$AA$27</definedName>
    <definedName name="ExternalData_2" localSheetId="0" hidden="1">WT_Glucose!$A$2:$AA$24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6" i="1" l="1"/>
  <c r="S115" i="1"/>
  <c r="S114" i="1"/>
  <c r="S113" i="1"/>
  <c r="R116" i="1"/>
  <c r="R115" i="1"/>
  <c r="R114" i="1"/>
  <c r="R113" i="1"/>
  <c r="F108" i="3"/>
  <c r="F90" i="1" l="1"/>
  <c r="E93" i="1"/>
  <c r="G108" i="3"/>
  <c r="F96" i="2"/>
  <c r="S96" i="2"/>
  <c r="Y90" i="1"/>
  <c r="V90" i="1"/>
  <c r="S90" i="1"/>
  <c r="P90" i="1"/>
  <c r="M90" i="1"/>
  <c r="G90" i="1"/>
  <c r="S128" i="4"/>
  <c r="R128" i="4"/>
  <c r="Q139" i="4"/>
  <c r="O128" i="4"/>
  <c r="L128" i="4"/>
  <c r="I128" i="4"/>
  <c r="F128" i="4"/>
  <c r="Q116" i="3"/>
  <c r="R108" i="3"/>
  <c r="O108" i="3"/>
  <c r="L108" i="3"/>
  <c r="R96" i="2"/>
  <c r="O96" i="2"/>
  <c r="L96" i="2"/>
  <c r="I96" i="2"/>
  <c r="X90" i="1"/>
  <c r="R90" i="1"/>
  <c r="L90" i="1"/>
  <c r="E96" i="2"/>
  <c r="A91" i="1"/>
  <c r="A90" i="1"/>
  <c r="G43" i="2" a="1"/>
  <c r="G43" i="2" s="1"/>
  <c r="E90" i="1"/>
  <c r="H79" i="1"/>
  <c r="G79" i="1"/>
  <c r="E91" i="1"/>
  <c r="F66" i="1"/>
  <c r="A128" i="4"/>
  <c r="E41" i="1" l="1" a="1"/>
  <c r="E41" i="1" s="1"/>
  <c r="A107" i="1"/>
  <c r="G103" i="1"/>
  <c r="F104" i="1"/>
  <c r="F103" i="1"/>
  <c r="A104" i="1"/>
  <c r="D113" i="1"/>
  <c r="AA78" i="1" a="1"/>
  <c r="AA78" i="1" s="1"/>
  <c r="CG42" i="1" a="1"/>
  <c r="CG42" i="1" s="1"/>
  <c r="CH42" i="1" a="1"/>
  <c r="CH42" i="1" s="1"/>
  <c r="CI42" i="1" a="1"/>
  <c r="CI42" i="1" s="1"/>
  <c r="CG43" i="1" a="1"/>
  <c r="CG43" i="1" s="1"/>
  <c r="CH43" i="1" a="1"/>
  <c r="CH43" i="1" s="1"/>
  <c r="CI43" i="1" a="1"/>
  <c r="CI43" i="1" s="1"/>
  <c r="CG44" i="1" a="1"/>
  <c r="CG44" i="1" s="1"/>
  <c r="CH44" i="1" a="1"/>
  <c r="CH44" i="1" s="1"/>
  <c r="CI44" i="1" a="1"/>
  <c r="CI44" i="1" s="1"/>
  <c r="CG45" i="1" a="1"/>
  <c r="CG45" i="1" s="1"/>
  <c r="CH45" i="1" a="1"/>
  <c r="CH45" i="1" s="1"/>
  <c r="CI45" i="1" a="1"/>
  <c r="CI45" i="1" s="1"/>
  <c r="CG46" i="1" a="1"/>
  <c r="CG46" i="1" s="1"/>
  <c r="CH46" i="1" a="1"/>
  <c r="CH46" i="1" s="1"/>
  <c r="CI46" i="1" a="1"/>
  <c r="CI46" i="1" s="1"/>
  <c r="CG47" i="1" a="1"/>
  <c r="CG47" i="1" s="1"/>
  <c r="CH47" i="1" a="1"/>
  <c r="CH47" i="1" s="1"/>
  <c r="CI47" i="1" a="1"/>
  <c r="CI47" i="1" s="1"/>
  <c r="CH41" i="1" a="1"/>
  <c r="CH41" i="1" s="1"/>
  <c r="CI41" i="1" a="1"/>
  <c r="CI41" i="1" s="1"/>
  <c r="CB42" i="1" a="1"/>
  <c r="CB42" i="1" s="1"/>
  <c r="CC42" i="1" a="1"/>
  <c r="CC42" i="1" s="1"/>
  <c r="CD42" i="1" a="1"/>
  <c r="CD42" i="1" s="1"/>
  <c r="CB43" i="1" a="1"/>
  <c r="CB43" i="1" s="1"/>
  <c r="CC43" i="1" a="1"/>
  <c r="CC43" i="1" s="1"/>
  <c r="CD43" i="1" a="1"/>
  <c r="CD43" i="1" s="1"/>
  <c r="CB44" i="1" a="1"/>
  <c r="CB44" i="1" s="1"/>
  <c r="CC44" i="1" a="1"/>
  <c r="CC44" i="1" s="1"/>
  <c r="CD44" i="1" a="1"/>
  <c r="CD44" i="1" s="1"/>
  <c r="CB45" i="1" a="1"/>
  <c r="CB45" i="1" s="1"/>
  <c r="CC45" i="1" a="1"/>
  <c r="CC45" i="1" s="1"/>
  <c r="CD45" i="1" a="1"/>
  <c r="CD45" i="1" s="1"/>
  <c r="CB46" i="1" a="1"/>
  <c r="CB46" i="1" s="1"/>
  <c r="CC46" i="1" a="1"/>
  <c r="CC46" i="1" s="1"/>
  <c r="CD46" i="1" a="1"/>
  <c r="CD46" i="1" s="1"/>
  <c r="CB47" i="1" a="1"/>
  <c r="CB47" i="1" s="1"/>
  <c r="CC47" i="1" a="1"/>
  <c r="CC47" i="1" s="1"/>
  <c r="CD47" i="1" a="1"/>
  <c r="CD47" i="1" s="1"/>
  <c r="CC41" i="1" a="1"/>
  <c r="CC41" i="1" s="1"/>
  <c r="CD41" i="1" a="1"/>
  <c r="CD41" i="1" s="1"/>
  <c r="BW42" i="1" a="1"/>
  <c r="BW42" i="1" s="1"/>
  <c r="BX42" i="1" a="1"/>
  <c r="BX42" i="1" s="1"/>
  <c r="BY42" i="1" a="1"/>
  <c r="BY42" i="1" s="1"/>
  <c r="BW43" i="1" a="1"/>
  <c r="BW43" i="1" s="1"/>
  <c r="BX43" i="1" a="1"/>
  <c r="BX43" i="1" s="1"/>
  <c r="BY43" i="1" a="1"/>
  <c r="BY43" i="1" s="1"/>
  <c r="BW44" i="1" a="1"/>
  <c r="BW44" i="1" s="1"/>
  <c r="BX44" i="1" a="1"/>
  <c r="BX44" i="1" s="1"/>
  <c r="BY44" i="1" a="1"/>
  <c r="BY44" i="1" s="1"/>
  <c r="BW45" i="1" a="1"/>
  <c r="BW45" i="1" s="1"/>
  <c r="BX45" i="1" a="1"/>
  <c r="BX45" i="1" s="1"/>
  <c r="BY45" i="1" a="1"/>
  <c r="BY45" i="1" s="1"/>
  <c r="BW46" i="1" a="1"/>
  <c r="BW46" i="1" s="1"/>
  <c r="BX46" i="1" a="1"/>
  <c r="BX46" i="1" s="1"/>
  <c r="BY46" i="1" a="1"/>
  <c r="BY46" i="1" s="1"/>
  <c r="BW47" i="1" a="1"/>
  <c r="BW47" i="1" s="1"/>
  <c r="BX47" i="1" a="1"/>
  <c r="BX47" i="1" s="1"/>
  <c r="BY47" i="1" a="1"/>
  <c r="BY47" i="1" s="1"/>
  <c r="BX41" i="1" a="1"/>
  <c r="BX41" i="1" s="1"/>
  <c r="BY41" i="1" a="1"/>
  <c r="BY41" i="1" s="1"/>
  <c r="BR42" i="1" a="1"/>
  <c r="BR42" i="1" s="1"/>
  <c r="BS42" i="1" a="1"/>
  <c r="BS42" i="1" s="1"/>
  <c r="BT42" i="1" a="1"/>
  <c r="BT42" i="1" s="1"/>
  <c r="BR43" i="1" a="1"/>
  <c r="BR43" i="1" s="1"/>
  <c r="BS43" i="1" a="1"/>
  <c r="BS43" i="1" s="1"/>
  <c r="BT43" i="1" a="1"/>
  <c r="BT43" i="1" s="1"/>
  <c r="BR44" i="1" a="1"/>
  <c r="BR44" i="1" s="1"/>
  <c r="BS44" i="1" a="1"/>
  <c r="BS44" i="1" s="1"/>
  <c r="BT44" i="1" a="1"/>
  <c r="BT44" i="1" s="1"/>
  <c r="BR45" i="1" a="1"/>
  <c r="BR45" i="1" s="1"/>
  <c r="BS45" i="1" a="1"/>
  <c r="BS45" i="1" s="1"/>
  <c r="BT45" i="1" a="1"/>
  <c r="BT45" i="1" s="1"/>
  <c r="BR46" i="1" a="1"/>
  <c r="BR46" i="1" s="1"/>
  <c r="BS46" i="1" a="1"/>
  <c r="BS46" i="1" s="1"/>
  <c r="BT46" i="1" a="1"/>
  <c r="BT46" i="1" s="1"/>
  <c r="BR47" i="1" a="1"/>
  <c r="BR47" i="1" s="1"/>
  <c r="BS47" i="1" a="1"/>
  <c r="BS47" i="1" s="1"/>
  <c r="BT47" i="1" a="1"/>
  <c r="BT47" i="1" s="1"/>
  <c r="BS41" i="1" a="1"/>
  <c r="BS41" i="1" s="1"/>
  <c r="BT41" i="1" a="1"/>
  <c r="BT41" i="1" s="1"/>
  <c r="BM42" i="1" a="1"/>
  <c r="BM42" i="1" s="1"/>
  <c r="BN42" i="1" a="1"/>
  <c r="BN42" i="1" s="1"/>
  <c r="BO42" i="1" a="1"/>
  <c r="BO42" i="1" s="1"/>
  <c r="BM43" i="1" a="1"/>
  <c r="BM43" i="1" s="1"/>
  <c r="BN43" i="1" a="1"/>
  <c r="BN43" i="1" s="1"/>
  <c r="BO43" i="1" a="1"/>
  <c r="BO43" i="1" s="1"/>
  <c r="BM44" i="1" a="1"/>
  <c r="BM44" i="1" s="1"/>
  <c r="BN44" i="1" a="1"/>
  <c r="BN44" i="1" s="1"/>
  <c r="BO44" i="1" a="1"/>
  <c r="BO44" i="1" s="1"/>
  <c r="BM45" i="1" a="1"/>
  <c r="BM45" i="1" s="1"/>
  <c r="BN45" i="1" a="1"/>
  <c r="BN45" i="1" s="1"/>
  <c r="BO45" i="1" a="1"/>
  <c r="BO45" i="1" s="1"/>
  <c r="BM46" i="1" a="1"/>
  <c r="BM46" i="1" s="1"/>
  <c r="BN46" i="1" a="1"/>
  <c r="BN46" i="1" s="1"/>
  <c r="BO46" i="1" a="1"/>
  <c r="BO46" i="1" s="1"/>
  <c r="BM47" i="1" a="1"/>
  <c r="BM47" i="1" s="1"/>
  <c r="BN47" i="1" a="1"/>
  <c r="BN47" i="1" s="1"/>
  <c r="BO47" i="1" a="1"/>
  <c r="BO47" i="1" s="1"/>
  <c r="BN41" i="1" a="1"/>
  <c r="BN41" i="1" s="1"/>
  <c r="BO41" i="1" a="1"/>
  <c r="BO41" i="1" s="1"/>
  <c r="BH42" i="1" a="1"/>
  <c r="BH42" i="1" s="1"/>
  <c r="BI42" i="1" a="1"/>
  <c r="BI42" i="1" s="1"/>
  <c r="BJ42" i="1" a="1"/>
  <c r="BJ42" i="1" s="1"/>
  <c r="BH43" i="1" a="1"/>
  <c r="BH43" i="1" s="1"/>
  <c r="BI43" i="1" a="1"/>
  <c r="BI43" i="1" s="1"/>
  <c r="BJ43" i="1" a="1"/>
  <c r="BJ43" i="1" s="1"/>
  <c r="BH44" i="1" a="1"/>
  <c r="BH44" i="1" s="1"/>
  <c r="BI44" i="1" a="1"/>
  <c r="BI44" i="1" s="1"/>
  <c r="BJ44" i="1" a="1"/>
  <c r="BJ44" i="1" s="1"/>
  <c r="BH45" i="1" a="1"/>
  <c r="BH45" i="1" s="1"/>
  <c r="BI45" i="1" a="1"/>
  <c r="BI45" i="1" s="1"/>
  <c r="BJ45" i="1" a="1"/>
  <c r="BJ45" i="1" s="1"/>
  <c r="BH46" i="1" a="1"/>
  <c r="BH46" i="1" s="1"/>
  <c r="BI46" i="1" a="1"/>
  <c r="BI46" i="1" s="1"/>
  <c r="BJ46" i="1" a="1"/>
  <c r="BJ46" i="1" s="1"/>
  <c r="BH47" i="1" a="1"/>
  <c r="BH47" i="1" s="1"/>
  <c r="BI47" i="1" a="1"/>
  <c r="BI47" i="1" s="1"/>
  <c r="BJ47" i="1" a="1"/>
  <c r="BJ47" i="1" s="1"/>
  <c r="BI41" i="1" a="1"/>
  <c r="BI41" i="1" s="1"/>
  <c r="BJ41" i="1" a="1"/>
  <c r="BJ41" i="1" s="1"/>
  <c r="BC42" i="1" a="1"/>
  <c r="BC42" i="1" s="1"/>
  <c r="BD42" i="1" a="1"/>
  <c r="BD42" i="1" s="1"/>
  <c r="BE42" i="1" a="1"/>
  <c r="BE42" i="1" s="1"/>
  <c r="BC43" i="1" a="1"/>
  <c r="BC43" i="1" s="1"/>
  <c r="BD43" i="1" a="1"/>
  <c r="BD43" i="1" s="1"/>
  <c r="BE43" i="1" a="1"/>
  <c r="BE43" i="1" s="1"/>
  <c r="BC44" i="1" a="1"/>
  <c r="BC44" i="1" s="1"/>
  <c r="BD44" i="1" a="1"/>
  <c r="BD44" i="1" s="1"/>
  <c r="BE44" i="1" a="1"/>
  <c r="BE44" i="1" s="1"/>
  <c r="BC45" i="1" a="1"/>
  <c r="BC45" i="1" s="1"/>
  <c r="BD45" i="1" a="1"/>
  <c r="BD45" i="1" s="1"/>
  <c r="BE45" i="1" a="1"/>
  <c r="BE45" i="1" s="1"/>
  <c r="BC46" i="1" a="1"/>
  <c r="BC46" i="1" s="1"/>
  <c r="BD46" i="1" a="1"/>
  <c r="BD46" i="1" s="1"/>
  <c r="BE46" i="1" a="1"/>
  <c r="BE46" i="1" s="1"/>
  <c r="BC47" i="1" a="1"/>
  <c r="BC47" i="1" s="1"/>
  <c r="BD47" i="1" a="1"/>
  <c r="BD47" i="1" s="1"/>
  <c r="BE47" i="1" a="1"/>
  <c r="BE47" i="1" s="1"/>
  <c r="BD41" i="1" a="1"/>
  <c r="BD41" i="1" s="1"/>
  <c r="BE41" i="1" a="1"/>
  <c r="BE41" i="1" s="1"/>
  <c r="AX42" i="1" a="1"/>
  <c r="AX42" i="1" s="1"/>
  <c r="AY42" i="1" a="1"/>
  <c r="AY42" i="1" s="1"/>
  <c r="AZ42" i="1" a="1"/>
  <c r="AZ42" i="1" s="1"/>
  <c r="AX43" i="1" a="1"/>
  <c r="AX43" i="1" s="1"/>
  <c r="AY43" i="1" a="1"/>
  <c r="AY43" i="1" s="1"/>
  <c r="AZ43" i="1" a="1"/>
  <c r="AZ43" i="1" s="1"/>
  <c r="AX44" i="1" a="1"/>
  <c r="AX44" i="1" s="1"/>
  <c r="AY44" i="1" a="1"/>
  <c r="AY44" i="1" s="1"/>
  <c r="AZ44" i="1" a="1"/>
  <c r="AZ44" i="1" s="1"/>
  <c r="AX45" i="1" a="1"/>
  <c r="AX45" i="1" s="1"/>
  <c r="AY45" i="1" a="1"/>
  <c r="AY45" i="1" s="1"/>
  <c r="AZ45" i="1" a="1"/>
  <c r="AZ45" i="1" s="1"/>
  <c r="AX46" i="1" a="1"/>
  <c r="AX46" i="1" s="1"/>
  <c r="AY46" i="1" a="1"/>
  <c r="AY46" i="1" s="1"/>
  <c r="AZ46" i="1" a="1"/>
  <c r="AZ46" i="1" s="1"/>
  <c r="AX47" i="1" a="1"/>
  <c r="AX47" i="1" s="1"/>
  <c r="AY47" i="1" a="1"/>
  <c r="AY47" i="1" s="1"/>
  <c r="AZ47" i="1" a="1"/>
  <c r="AZ47" i="1" s="1"/>
  <c r="AS42" i="1" a="1"/>
  <c r="AS42" i="1" s="1"/>
  <c r="AT42" i="1" a="1"/>
  <c r="AT42" i="1" s="1"/>
  <c r="AU42" i="1" a="1"/>
  <c r="AU42" i="1" s="1"/>
  <c r="AS43" i="1" a="1"/>
  <c r="AS43" i="1" s="1"/>
  <c r="AT43" i="1" a="1"/>
  <c r="AT43" i="1" s="1"/>
  <c r="AU43" i="1" a="1"/>
  <c r="AU43" i="1" s="1"/>
  <c r="AS44" i="1" a="1"/>
  <c r="AS44" i="1" s="1"/>
  <c r="AT44" i="1" a="1"/>
  <c r="AT44" i="1" s="1"/>
  <c r="AU44" i="1" a="1"/>
  <c r="AU44" i="1" s="1"/>
  <c r="AS45" i="1" a="1"/>
  <c r="AS45" i="1" s="1"/>
  <c r="AT45" i="1" a="1"/>
  <c r="AT45" i="1" s="1"/>
  <c r="AU45" i="1" a="1"/>
  <c r="AU45" i="1" s="1"/>
  <c r="AS46" i="1" a="1"/>
  <c r="AS46" i="1" s="1"/>
  <c r="AT46" i="1" a="1"/>
  <c r="AT46" i="1" s="1"/>
  <c r="AU46" i="1" a="1"/>
  <c r="AU46" i="1" s="1"/>
  <c r="AS47" i="1" a="1"/>
  <c r="AS47" i="1" s="1"/>
  <c r="AT47" i="1" a="1"/>
  <c r="AT47" i="1" s="1"/>
  <c r="AU47" i="1" a="1"/>
  <c r="AU47" i="1" s="1"/>
  <c r="AT41" i="1" a="1"/>
  <c r="AT41" i="1" s="1"/>
  <c r="AU41" i="1" a="1"/>
  <c r="AU41" i="1" s="1"/>
  <c r="AS41" i="1" a="1"/>
  <c r="AS41" i="1" s="1"/>
  <c r="CG41" i="1" a="1"/>
  <c r="CG41" i="1" s="1"/>
  <c r="CB41" i="1" a="1"/>
  <c r="CB41" i="1" s="1"/>
  <c r="BW41" i="1" a="1"/>
  <c r="BW41" i="1" s="1"/>
  <c r="BR41" i="1" a="1"/>
  <c r="BR41" i="1" s="1"/>
  <c r="BM41" i="1" a="1"/>
  <c r="BM41" i="1" s="1"/>
  <c r="BH41" i="1" a="1"/>
  <c r="BH41" i="1" s="1"/>
  <c r="BC41" i="1" a="1"/>
  <c r="BC41" i="1" s="1"/>
  <c r="AN41" i="1" a="1"/>
  <c r="AN41" i="1"/>
  <c r="Y106" i="1"/>
  <c r="Z106" i="1" s="1"/>
  <c r="Y104" i="1"/>
  <c r="Z104" i="1" s="1"/>
  <c r="Y110" i="1"/>
  <c r="Z110" i="1" s="1"/>
  <c r="E26" i="1"/>
  <c r="Y107" i="1" s="1"/>
  <c r="Z107" i="1" s="1"/>
  <c r="D26" i="1"/>
  <c r="F26" i="1"/>
  <c r="G26" i="1"/>
  <c r="H26" i="1"/>
  <c r="I26" i="1"/>
  <c r="J26" i="1"/>
  <c r="K26" i="1"/>
  <c r="L26" i="1"/>
  <c r="Y108" i="1" s="1"/>
  <c r="Z108" i="1" s="1"/>
  <c r="M26" i="1"/>
  <c r="Y109" i="1" s="1"/>
  <c r="Z109" i="1" s="1"/>
  <c r="N26" i="1"/>
  <c r="Y103" i="1" s="1"/>
  <c r="Z103" i="1" s="1"/>
  <c r="O26" i="1"/>
  <c r="P26" i="1"/>
  <c r="Q26" i="1"/>
  <c r="R26" i="1"/>
  <c r="S26" i="1"/>
  <c r="T26" i="1"/>
  <c r="Y112" i="1" s="1"/>
  <c r="Z112" i="1" s="1"/>
  <c r="U26" i="1"/>
  <c r="V26" i="1"/>
  <c r="W26" i="1"/>
  <c r="Y105" i="1" s="1"/>
  <c r="Z105" i="1" s="1"/>
  <c r="X26" i="1"/>
  <c r="Y111" i="1" s="1"/>
  <c r="Z111" i="1" s="1"/>
  <c r="Y26" i="1"/>
  <c r="Z26" i="1"/>
  <c r="C26" i="1"/>
  <c r="AA103" i="1" l="1"/>
  <c r="AW45" i="1"/>
  <c r="AV45" i="1"/>
  <c r="Q83" i="1" s="1"/>
  <c r="AW41" i="1"/>
  <c r="AV41" i="1"/>
  <c r="AW43" i="1"/>
  <c r="AV43" i="1"/>
  <c r="Q81" i="1" s="1"/>
  <c r="AW46" i="1"/>
  <c r="AV46" i="1"/>
  <c r="Q84" i="1" s="1"/>
  <c r="AW44" i="1"/>
  <c r="AV44" i="1"/>
  <c r="Q82" i="1" s="1"/>
  <c r="AW47" i="1"/>
  <c r="AV47" i="1"/>
  <c r="Q85" i="1" s="1"/>
  <c r="AW42" i="1"/>
  <c r="AV42" i="1"/>
  <c r="Q80" i="1" s="1"/>
  <c r="CK46" i="1"/>
  <c r="CJ46" i="1"/>
  <c r="Y84" i="1" s="1"/>
  <c r="CK41" i="1"/>
  <c r="CJ41" i="1"/>
  <c r="CK44" i="1"/>
  <c r="CJ44" i="1"/>
  <c r="Y82" i="1" s="1"/>
  <c r="CK47" i="1"/>
  <c r="CJ47" i="1"/>
  <c r="Y85" i="1" s="1"/>
  <c r="CK43" i="1"/>
  <c r="CJ43" i="1"/>
  <c r="Y81" i="1" s="1"/>
  <c r="CK42" i="1"/>
  <c r="CJ42" i="1"/>
  <c r="Y80" i="1" s="1"/>
  <c r="CK45" i="1"/>
  <c r="CJ45" i="1"/>
  <c r="Y83" i="1" s="1"/>
  <c r="AI83" i="1" s="1"/>
  <c r="Q115" i="1" s="1"/>
  <c r="CF41" i="1"/>
  <c r="CE41" i="1"/>
  <c r="CF43" i="1"/>
  <c r="CE43" i="1"/>
  <c r="X81" i="1" s="1"/>
  <c r="CF46" i="1"/>
  <c r="CE46" i="1"/>
  <c r="X84" i="1" s="1"/>
  <c r="CF44" i="1"/>
  <c r="CE44" i="1"/>
  <c r="X82" i="1" s="1"/>
  <c r="CF47" i="1"/>
  <c r="CE47" i="1"/>
  <c r="X85" i="1" s="1"/>
  <c r="CF42" i="1"/>
  <c r="CE42" i="1"/>
  <c r="X80" i="1" s="1"/>
  <c r="CF45" i="1"/>
  <c r="CE45" i="1"/>
  <c r="X83" i="1" s="1"/>
  <c r="CA41" i="1"/>
  <c r="BZ41" i="1"/>
  <c r="CA44" i="1"/>
  <c r="BZ44" i="1"/>
  <c r="W82" i="1" s="1"/>
  <c r="CA43" i="1"/>
  <c r="BZ43" i="1"/>
  <c r="W81" i="1" s="1"/>
  <c r="CA47" i="1"/>
  <c r="BZ47" i="1"/>
  <c r="W85" i="1" s="1"/>
  <c r="CA42" i="1"/>
  <c r="BZ42" i="1"/>
  <c r="W80" i="1" s="1"/>
  <c r="CA46" i="1"/>
  <c r="BZ46" i="1"/>
  <c r="W84" i="1" s="1"/>
  <c r="CA45" i="1"/>
  <c r="BZ45" i="1"/>
  <c r="W83" i="1" s="1"/>
  <c r="BV47" i="1"/>
  <c r="BU47" i="1"/>
  <c r="V85" i="1" s="1"/>
  <c r="BV43" i="1"/>
  <c r="BU43" i="1"/>
  <c r="V81" i="1" s="1"/>
  <c r="BV46" i="1"/>
  <c r="BU46" i="1"/>
  <c r="V84" i="1" s="1"/>
  <c r="BV41" i="1"/>
  <c r="BU41" i="1"/>
  <c r="BV44" i="1"/>
  <c r="BU44" i="1"/>
  <c r="V82" i="1" s="1"/>
  <c r="BV42" i="1"/>
  <c r="BU42" i="1"/>
  <c r="V80" i="1" s="1"/>
  <c r="BV45" i="1"/>
  <c r="BU45" i="1"/>
  <c r="V83" i="1" s="1"/>
  <c r="BQ44" i="1"/>
  <c r="BP44" i="1"/>
  <c r="U82" i="1" s="1"/>
  <c r="BQ42" i="1"/>
  <c r="BP42" i="1"/>
  <c r="U80" i="1" s="1"/>
  <c r="BQ46" i="1"/>
  <c r="BP46" i="1"/>
  <c r="U84" i="1" s="1"/>
  <c r="BQ45" i="1"/>
  <c r="BP45" i="1"/>
  <c r="U83" i="1" s="1"/>
  <c r="BQ41" i="1"/>
  <c r="BP41" i="1"/>
  <c r="BQ43" i="1"/>
  <c r="BP43" i="1"/>
  <c r="U81" i="1" s="1"/>
  <c r="AE81" i="1" s="1"/>
  <c r="M113" i="1" s="1"/>
  <c r="BQ47" i="1"/>
  <c r="BP47" i="1"/>
  <c r="U85" i="1" s="1"/>
  <c r="BL46" i="1"/>
  <c r="BK46" i="1"/>
  <c r="T84" i="1" s="1"/>
  <c r="BL41" i="1"/>
  <c r="BK41" i="1"/>
  <c r="BL44" i="1"/>
  <c r="BK44" i="1"/>
  <c r="T82" i="1" s="1"/>
  <c r="BL43" i="1"/>
  <c r="BK43" i="1"/>
  <c r="T81" i="1" s="1"/>
  <c r="BL42" i="1"/>
  <c r="BK42" i="1"/>
  <c r="T80" i="1" s="1"/>
  <c r="BL47" i="1"/>
  <c r="BK47" i="1"/>
  <c r="T85" i="1" s="1"/>
  <c r="BL45" i="1"/>
  <c r="BK45" i="1"/>
  <c r="T83" i="1" s="1"/>
  <c r="AD83" i="1" s="1"/>
  <c r="L115" i="1" s="1"/>
  <c r="BG41" i="1"/>
  <c r="BF41" i="1"/>
  <c r="BG43" i="1"/>
  <c r="BF43" i="1"/>
  <c r="S81" i="1" s="1"/>
  <c r="BG46" i="1"/>
  <c r="BF46" i="1"/>
  <c r="S84" i="1" s="1"/>
  <c r="BG44" i="1"/>
  <c r="BF44" i="1"/>
  <c r="S82" i="1" s="1"/>
  <c r="BG47" i="1"/>
  <c r="BF47" i="1"/>
  <c r="S85" i="1" s="1"/>
  <c r="BG42" i="1"/>
  <c r="BF42" i="1"/>
  <c r="S80" i="1" s="1"/>
  <c r="BG45" i="1"/>
  <c r="BF45" i="1"/>
  <c r="S83" i="1" s="1"/>
  <c r="BB43" i="1"/>
  <c r="BA43" i="1"/>
  <c r="R81" i="1" s="1"/>
  <c r="BB46" i="1"/>
  <c r="BA46" i="1"/>
  <c r="R84" i="1" s="1"/>
  <c r="BB41" i="1"/>
  <c r="BA41" i="1"/>
  <c r="BB44" i="1"/>
  <c r="BA44" i="1"/>
  <c r="R82" i="1" s="1"/>
  <c r="BB47" i="1"/>
  <c r="BA47" i="1"/>
  <c r="R85" i="1" s="1"/>
  <c r="BB42" i="1"/>
  <c r="BA42" i="1"/>
  <c r="R80" i="1" s="1"/>
  <c r="BB45" i="1"/>
  <c r="BA45" i="1"/>
  <c r="R83" i="1" s="1"/>
  <c r="AC85" i="1" l="1"/>
  <c r="AH82" i="1"/>
  <c r="P114" i="1" s="1"/>
  <c r="AE83" i="1"/>
  <c r="M115" i="1" s="1"/>
  <c r="AA85" i="1"/>
  <c r="AE85" i="1"/>
  <c r="AE84" i="1"/>
  <c r="M116" i="1" s="1"/>
  <c r="AB83" i="1"/>
  <c r="J115" i="1" s="1"/>
  <c r="AF83" i="1"/>
  <c r="N115" i="1" s="1"/>
  <c r="AG84" i="1"/>
  <c r="O116" i="1" s="1"/>
  <c r="AG82" i="1"/>
  <c r="O114" i="1" s="1"/>
  <c r="AH85" i="1"/>
  <c r="AI85" i="1"/>
  <c r="AA81" i="1"/>
  <c r="I113" i="1" s="1"/>
  <c r="AE82" i="1"/>
  <c r="M114" i="1" s="1"/>
  <c r="AA84" i="1"/>
  <c r="I116" i="1" s="1"/>
  <c r="AF82" i="1"/>
  <c r="N114" i="1" s="1"/>
  <c r="AF81" i="1"/>
  <c r="N113" i="1" s="1"/>
  <c r="AI82" i="1"/>
  <c r="Q114" i="1" s="1"/>
  <c r="AF84" i="1"/>
  <c r="N116" i="1" s="1"/>
  <c r="AF85" i="1"/>
  <c r="AG85" i="1"/>
  <c r="AA82" i="1"/>
  <c r="I114" i="1" s="1"/>
  <c r="AA83" i="1"/>
  <c r="I115" i="1" s="1"/>
  <c r="AG83" i="1"/>
  <c r="O115" i="1" s="1"/>
  <c r="AG81" i="1"/>
  <c r="O113" i="1" s="1"/>
  <c r="AB84" i="1"/>
  <c r="J116" i="1" s="1"/>
  <c r="AD81" i="1"/>
  <c r="L113" i="1" s="1"/>
  <c r="AC82" i="1"/>
  <c r="K114" i="1" s="1"/>
  <c r="AB82" i="1"/>
  <c r="J114" i="1" s="1"/>
  <c r="AC83" i="1"/>
  <c r="K115" i="1" s="1"/>
  <c r="AD85" i="1"/>
  <c r="AI81" i="1"/>
  <c r="Q113" i="1" s="1"/>
  <c r="AC81" i="1"/>
  <c r="K113" i="1" s="1"/>
  <c r="AD84" i="1"/>
  <c r="L116" i="1" s="1"/>
  <c r="AB85" i="1"/>
  <c r="AB81" i="1"/>
  <c r="J113" i="1" s="1"/>
  <c r="AD82" i="1"/>
  <c r="L114" i="1" s="1"/>
  <c r="AH83" i="1"/>
  <c r="P115" i="1" s="1"/>
  <c r="AH84" i="1"/>
  <c r="P116" i="1" s="1"/>
  <c r="AC84" i="1"/>
  <c r="K116" i="1" s="1"/>
  <c r="AH81" i="1"/>
  <c r="P113" i="1" s="1"/>
  <c r="AI84" i="1"/>
  <c r="Q116" i="1" s="1"/>
  <c r="Q79" i="1"/>
  <c r="H114" i="1"/>
  <c r="H115" i="1"/>
  <c r="H116" i="1"/>
  <c r="H113" i="1"/>
  <c r="G114" i="1"/>
  <c r="G115" i="1"/>
  <c r="G116" i="1"/>
  <c r="G113" i="1"/>
  <c r="E113" i="1"/>
  <c r="E114" i="1"/>
  <c r="E115" i="1"/>
  <c r="E116" i="1"/>
  <c r="T58" i="4" a="1"/>
  <c r="T58" i="4" s="1"/>
  <c r="U58" i="4" a="1"/>
  <c r="U58" i="4" s="1"/>
  <c r="V58" i="4" a="1"/>
  <c r="V58" i="4" s="1"/>
  <c r="T59" i="4" a="1"/>
  <c r="T59" i="4" s="1"/>
  <c r="U59" i="4" a="1"/>
  <c r="U59" i="4" s="1"/>
  <c r="V59" i="4" a="1"/>
  <c r="V59" i="4" s="1"/>
  <c r="T60" i="4" a="1"/>
  <c r="T60" i="4" s="1"/>
  <c r="U60" i="4" a="1"/>
  <c r="U60" i="4" s="1"/>
  <c r="V60" i="4" a="1"/>
  <c r="V60" i="4" s="1"/>
  <c r="T61" i="4" a="1"/>
  <c r="T61" i="4" s="1"/>
  <c r="U61" i="4" a="1"/>
  <c r="U61" i="4" s="1"/>
  <c r="V61" i="4" a="1"/>
  <c r="V61" i="4" s="1"/>
  <c r="T62" i="4" a="1"/>
  <c r="T62" i="4" s="1"/>
  <c r="U62" i="4" a="1"/>
  <c r="U62" i="4" s="1"/>
  <c r="V62" i="4" a="1"/>
  <c r="V62" i="4" s="1"/>
  <c r="T63" i="4" a="1"/>
  <c r="T63" i="4" s="1"/>
  <c r="U63" i="4" a="1"/>
  <c r="U63" i="4" s="1"/>
  <c r="V63" i="4" a="1"/>
  <c r="V63" i="4" s="1"/>
  <c r="T64" i="4" a="1"/>
  <c r="T64" i="4" s="1"/>
  <c r="U64" i="4" a="1"/>
  <c r="U64" i="4" s="1"/>
  <c r="V64" i="4" a="1"/>
  <c r="V64" i="4" s="1"/>
  <c r="T65" i="4" a="1"/>
  <c r="T65" i="4" s="1"/>
  <c r="U65" i="4" a="1"/>
  <c r="U65" i="4" s="1"/>
  <c r="V65" i="4" a="1"/>
  <c r="V65" i="4" s="1"/>
  <c r="T66" i="4" a="1"/>
  <c r="T66" i="4" s="1"/>
  <c r="U66" i="4" a="1"/>
  <c r="U66" i="4" s="1"/>
  <c r="V66" i="4" a="1"/>
  <c r="V66" i="4" s="1"/>
  <c r="T67" i="4" a="1"/>
  <c r="T67" i="4" s="1"/>
  <c r="U67" i="4" a="1"/>
  <c r="U67" i="4" s="1"/>
  <c r="V67" i="4" a="1"/>
  <c r="V67" i="4" s="1"/>
  <c r="T68" i="4" a="1"/>
  <c r="T68" i="4" s="1"/>
  <c r="U68" i="4" a="1"/>
  <c r="U68" i="4" s="1"/>
  <c r="V68" i="4" a="1"/>
  <c r="V68" i="4" s="1"/>
  <c r="T69" i="4" a="1"/>
  <c r="T69" i="4" s="1"/>
  <c r="U69" i="4" a="1"/>
  <c r="U69" i="4" s="1"/>
  <c r="V69" i="4" a="1"/>
  <c r="V69" i="4" s="1"/>
  <c r="U57" i="4" a="1"/>
  <c r="U57" i="4" s="1"/>
  <c r="V57" i="4" a="1"/>
  <c r="V57" i="4" s="1"/>
  <c r="T57" i="4" a="1"/>
  <c r="T57" i="4" s="1"/>
  <c r="T76" i="4" s="1"/>
  <c r="T50" i="3" a="1"/>
  <c r="T50" i="3" s="1"/>
  <c r="U50" i="3" a="1"/>
  <c r="U50" i="3" s="1"/>
  <c r="V50" i="3" a="1"/>
  <c r="V50" i="3" s="1"/>
  <c r="T51" i="3" a="1"/>
  <c r="T51" i="3" s="1"/>
  <c r="U51" i="3" a="1"/>
  <c r="U51" i="3" s="1"/>
  <c r="V51" i="3" a="1"/>
  <c r="V51" i="3" s="1"/>
  <c r="T52" i="3" a="1"/>
  <c r="T52" i="3" s="1"/>
  <c r="U52" i="3" a="1"/>
  <c r="U52" i="3" s="1"/>
  <c r="V52" i="3" a="1"/>
  <c r="V52" i="3" s="1"/>
  <c r="T53" i="3" a="1"/>
  <c r="T53" i="3" s="1"/>
  <c r="U53" i="3" a="1"/>
  <c r="U53" i="3" s="1"/>
  <c r="V53" i="3" a="1"/>
  <c r="V53" i="3" s="1"/>
  <c r="T54" i="3" a="1"/>
  <c r="T54" i="3" s="1"/>
  <c r="U54" i="3" a="1"/>
  <c r="U54" i="3" s="1"/>
  <c r="V54" i="3" a="1"/>
  <c r="V54" i="3" s="1"/>
  <c r="T55" i="3" a="1"/>
  <c r="T55" i="3" s="1"/>
  <c r="U55" i="3" a="1"/>
  <c r="U55" i="3" s="1"/>
  <c r="V55" i="3" a="1"/>
  <c r="V55" i="3" s="1"/>
  <c r="T56" i="3" a="1"/>
  <c r="T56" i="3" s="1"/>
  <c r="U56" i="3" a="1"/>
  <c r="U56" i="3" s="1"/>
  <c r="V56" i="3" a="1"/>
  <c r="V56" i="3" s="1"/>
  <c r="T57" i="3" a="1"/>
  <c r="T57" i="3" s="1"/>
  <c r="U57" i="3" a="1"/>
  <c r="U57" i="3" s="1"/>
  <c r="V57" i="3" a="1"/>
  <c r="V57" i="3" s="1"/>
  <c r="T58" i="3" a="1"/>
  <c r="T58" i="3" s="1"/>
  <c r="U58" i="3" a="1"/>
  <c r="U58" i="3" s="1"/>
  <c r="V58" i="3" a="1"/>
  <c r="V58" i="3" s="1"/>
  <c r="U49" i="3" a="1"/>
  <c r="U49" i="3" s="1"/>
  <c r="V49" i="3" a="1"/>
  <c r="V49" i="3" s="1"/>
  <c r="T49" i="3" a="1"/>
  <c r="T49" i="3" s="1"/>
  <c r="N96" i="2"/>
  <c r="T77" i="2"/>
  <c r="T76" i="2"/>
  <c r="T70" i="2"/>
  <c r="T44" i="2" a="1"/>
  <c r="T44" i="2" s="1"/>
  <c r="U44" i="2" a="1"/>
  <c r="U44" i="2" s="1"/>
  <c r="V44" i="2" a="1"/>
  <c r="V44" i="2" s="1"/>
  <c r="T45" i="2" a="1"/>
  <c r="T45" i="2" s="1"/>
  <c r="U45" i="2" a="1"/>
  <c r="U45" i="2" s="1"/>
  <c r="V45" i="2" a="1"/>
  <c r="V45" i="2" s="1"/>
  <c r="T46" i="2" a="1"/>
  <c r="T46" i="2" s="1"/>
  <c r="U46" i="2" a="1"/>
  <c r="U46" i="2" s="1"/>
  <c r="V46" i="2" a="1"/>
  <c r="V46" i="2" s="1"/>
  <c r="T47" i="2" a="1"/>
  <c r="T47" i="2" s="1"/>
  <c r="U47" i="2" a="1"/>
  <c r="U47" i="2" s="1"/>
  <c r="V47" i="2" a="1"/>
  <c r="V47" i="2" s="1"/>
  <c r="T48" i="2" a="1"/>
  <c r="T48" i="2" s="1"/>
  <c r="U48" i="2" a="1"/>
  <c r="U48" i="2" s="1"/>
  <c r="V48" i="2" a="1"/>
  <c r="V48" i="2" s="1"/>
  <c r="T49" i="2" a="1"/>
  <c r="T49" i="2" s="1"/>
  <c r="U49" i="2" a="1"/>
  <c r="U49" i="2" s="1"/>
  <c r="V49" i="2" a="1"/>
  <c r="V49" i="2" s="1"/>
  <c r="T50" i="2" a="1"/>
  <c r="T50" i="2" s="1"/>
  <c r="U50" i="2" a="1"/>
  <c r="U50" i="2" s="1"/>
  <c r="V50" i="2" a="1"/>
  <c r="V50" i="2" s="1"/>
  <c r="U43" i="2" a="1"/>
  <c r="U43" i="2" s="1"/>
  <c r="V43" i="2" a="1"/>
  <c r="V43" i="2" s="1"/>
  <c r="T43" i="2" a="1"/>
  <c r="T43" i="2" s="1"/>
  <c r="E129" i="4"/>
  <c r="E130" i="4"/>
  <c r="E131" i="4"/>
  <c r="E132" i="4"/>
  <c r="E133" i="4"/>
  <c r="E134" i="4"/>
  <c r="E135" i="4"/>
  <c r="E136" i="4"/>
  <c r="E137" i="4"/>
  <c r="E138" i="4"/>
  <c r="E139" i="4"/>
  <c r="H129" i="4"/>
  <c r="H130" i="4"/>
  <c r="H131" i="4"/>
  <c r="H132" i="4"/>
  <c r="H133" i="4"/>
  <c r="H134" i="4"/>
  <c r="H135" i="4"/>
  <c r="H136" i="4"/>
  <c r="H137" i="4"/>
  <c r="H138" i="4"/>
  <c r="H139" i="4"/>
  <c r="H128" i="4"/>
  <c r="E128" i="4"/>
  <c r="F111" i="4"/>
  <c r="F110" i="4"/>
  <c r="E110" i="4"/>
  <c r="E95" i="4"/>
  <c r="E96" i="4"/>
  <c r="E97" i="4"/>
  <c r="E98" i="4"/>
  <c r="E99" i="4"/>
  <c r="E100" i="4"/>
  <c r="E101" i="4"/>
  <c r="E102" i="4"/>
  <c r="E103" i="4"/>
  <c r="E104" i="4"/>
  <c r="E105" i="4"/>
  <c r="E106" i="4"/>
  <c r="E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94" i="4"/>
  <c r="T113" i="1" l="1"/>
  <c r="T115" i="1"/>
  <c r="T114" i="1"/>
  <c r="T116" i="1"/>
  <c r="Q129" i="4"/>
  <c r="Q130" i="4"/>
  <c r="Q131" i="4"/>
  <c r="Q132" i="4"/>
  <c r="Q133" i="4"/>
  <c r="Q134" i="4"/>
  <c r="Q135" i="4"/>
  <c r="Q136" i="4"/>
  <c r="Q137" i="4"/>
  <c r="Q138" i="4"/>
  <c r="Q128" i="4"/>
  <c r="K128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10" i="4"/>
  <c r="Z95" i="4"/>
  <c r="Z96" i="4"/>
  <c r="Z97" i="4"/>
  <c r="Z98" i="4"/>
  <c r="Z99" i="4"/>
  <c r="Z100" i="4"/>
  <c r="Z101" i="4"/>
  <c r="Z102" i="4"/>
  <c r="Z103" i="4"/>
  <c r="Z104" i="4"/>
  <c r="Z105" i="4"/>
  <c r="Z106" i="4"/>
  <c r="Z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94" i="4"/>
  <c r="U101" i="4"/>
  <c r="H117" i="4" s="1"/>
  <c r="T95" i="4"/>
  <c r="U95" i="4" s="1"/>
  <c r="H111" i="4" s="1"/>
  <c r="N128" i="4" s="1"/>
  <c r="T96" i="4"/>
  <c r="U96" i="4" s="1"/>
  <c r="H112" i="4" s="1"/>
  <c r="T97" i="4"/>
  <c r="U97" i="4" s="1"/>
  <c r="H113" i="4" s="1"/>
  <c r="N130" i="4" s="1"/>
  <c r="T98" i="4"/>
  <c r="U98" i="4" s="1"/>
  <c r="H114" i="4" s="1"/>
  <c r="N131" i="4" s="1"/>
  <c r="T99" i="4"/>
  <c r="U99" i="4" s="1"/>
  <c r="H115" i="4" s="1"/>
  <c r="N132" i="4" s="1"/>
  <c r="T100" i="4"/>
  <c r="U100" i="4" s="1"/>
  <c r="H116" i="4" s="1"/>
  <c r="N133" i="4" s="1"/>
  <c r="T101" i="4"/>
  <c r="T102" i="4"/>
  <c r="U102" i="4" s="1"/>
  <c r="H118" i="4" s="1"/>
  <c r="N135" i="4" s="1"/>
  <c r="T103" i="4"/>
  <c r="U103" i="4" s="1"/>
  <c r="H119" i="4" s="1"/>
  <c r="N136" i="4" s="1"/>
  <c r="T104" i="4"/>
  <c r="U104" i="4" s="1"/>
  <c r="H120" i="4" s="1"/>
  <c r="T105" i="4"/>
  <c r="U105" i="4" s="1"/>
  <c r="H121" i="4" s="1"/>
  <c r="N138" i="4" s="1"/>
  <c r="T106" i="4"/>
  <c r="U106" i="4" s="1"/>
  <c r="H122" i="4" s="1"/>
  <c r="N139" i="4" s="1"/>
  <c r="T94" i="4"/>
  <c r="U94" i="4" s="1"/>
  <c r="H110" i="4" s="1"/>
  <c r="O94" i="4"/>
  <c r="Y77" i="4"/>
  <c r="Z77" i="4"/>
  <c r="AA77" i="4"/>
  <c r="Y78" i="4"/>
  <c r="Z78" i="4"/>
  <c r="AA78" i="4"/>
  <c r="Y79" i="4"/>
  <c r="Z79" i="4"/>
  <c r="AA79" i="4"/>
  <c r="Y80" i="4"/>
  <c r="Z80" i="4"/>
  <c r="AA80" i="4"/>
  <c r="Y81" i="4"/>
  <c r="Z81" i="4"/>
  <c r="AA81" i="4"/>
  <c r="Y82" i="4"/>
  <c r="Z82" i="4"/>
  <c r="AA82" i="4"/>
  <c r="Y83" i="4"/>
  <c r="Z83" i="4"/>
  <c r="AA83" i="4"/>
  <c r="Y84" i="4"/>
  <c r="Z84" i="4"/>
  <c r="AA84" i="4"/>
  <c r="Y85" i="4"/>
  <c r="Z85" i="4"/>
  <c r="AA85" i="4"/>
  <c r="Y86" i="4"/>
  <c r="Z86" i="4"/>
  <c r="AA86" i="4"/>
  <c r="Y87" i="4"/>
  <c r="Z87" i="4"/>
  <c r="AA87" i="4"/>
  <c r="Y88" i="4"/>
  <c r="Z88" i="4"/>
  <c r="AA88" i="4"/>
  <c r="Z76" i="4"/>
  <c r="AA76" i="4"/>
  <c r="Y76" i="4"/>
  <c r="Y58" i="4" a="1"/>
  <c r="Y58" i="4" s="1"/>
  <c r="Z58" i="4" a="1"/>
  <c r="Z58" i="4" s="1"/>
  <c r="AA58" i="4" a="1"/>
  <c r="AA58" i="4"/>
  <c r="Y59" i="4" a="1"/>
  <c r="Y59" i="4"/>
  <c r="Z59" i="4" a="1"/>
  <c r="Z59" i="4" s="1"/>
  <c r="AA59" i="4" a="1"/>
  <c r="AA59" i="4" s="1"/>
  <c r="Y60" i="4" a="1"/>
  <c r="Y60" i="4"/>
  <c r="Z60" i="4" a="1"/>
  <c r="Z60" i="4"/>
  <c r="AA60" i="4" a="1"/>
  <c r="AA60" i="4" s="1"/>
  <c r="Y61" i="4" a="1"/>
  <c r="Y61" i="4" s="1"/>
  <c r="Z61" i="4" a="1"/>
  <c r="Z61" i="4"/>
  <c r="AA61" i="4" a="1"/>
  <c r="AA61" i="4"/>
  <c r="Y62" i="4" a="1"/>
  <c r="Y62" i="4" s="1"/>
  <c r="Z62" i="4" a="1"/>
  <c r="Z62" i="4" s="1"/>
  <c r="AA62" i="4" a="1"/>
  <c r="AA62" i="4"/>
  <c r="Y63" i="4" a="1"/>
  <c r="Y63" i="4"/>
  <c r="Z63" i="4" a="1"/>
  <c r="Z63" i="4" s="1"/>
  <c r="AA63" i="4" a="1"/>
  <c r="AA63" i="4" s="1"/>
  <c r="Y64" i="4" a="1"/>
  <c r="Y64" i="4"/>
  <c r="Z64" i="4" a="1"/>
  <c r="Z64" i="4"/>
  <c r="AA64" i="4" a="1"/>
  <c r="AA64" i="4" s="1"/>
  <c r="Y65" i="4" a="1"/>
  <c r="Y65" i="4" s="1"/>
  <c r="Z65" i="4" a="1"/>
  <c r="Z65" i="4"/>
  <c r="AA65" i="4" a="1"/>
  <c r="AA65" i="4"/>
  <c r="Y66" i="4" a="1"/>
  <c r="Y66" i="4" s="1"/>
  <c r="Z66" i="4" a="1"/>
  <c r="Z66" i="4" s="1"/>
  <c r="AA66" i="4" a="1"/>
  <c r="AA66" i="4"/>
  <c r="Y67" i="4" a="1"/>
  <c r="Y67" i="4"/>
  <c r="Z67" i="4" a="1"/>
  <c r="Z67" i="4" s="1"/>
  <c r="AA67" i="4" a="1"/>
  <c r="AA67" i="4" s="1"/>
  <c r="Y68" i="4" a="1"/>
  <c r="Y68" i="4"/>
  <c r="Z68" i="4" a="1"/>
  <c r="Z68" i="4"/>
  <c r="AA68" i="4" a="1"/>
  <c r="AA68" i="4" s="1"/>
  <c r="Y69" i="4" a="1"/>
  <c r="Y69" i="4" s="1"/>
  <c r="Z69" i="4" a="1"/>
  <c r="Z69" i="4"/>
  <c r="AA69" i="4" a="1"/>
  <c r="AA69" i="4"/>
  <c r="Z57" i="4" a="1"/>
  <c r="Z57" i="4"/>
  <c r="AA57" i="4" a="1"/>
  <c r="AA57" i="4" s="1"/>
  <c r="T77" i="4"/>
  <c r="U77" i="4"/>
  <c r="V77" i="4"/>
  <c r="T78" i="4"/>
  <c r="U78" i="4"/>
  <c r="V78" i="4"/>
  <c r="T79" i="4"/>
  <c r="U79" i="4"/>
  <c r="V79" i="4"/>
  <c r="T80" i="4"/>
  <c r="U80" i="4"/>
  <c r="V80" i="4"/>
  <c r="T81" i="4"/>
  <c r="U81" i="4"/>
  <c r="V81" i="4"/>
  <c r="T82" i="4"/>
  <c r="U82" i="4"/>
  <c r="V82" i="4"/>
  <c r="T83" i="4"/>
  <c r="U83" i="4"/>
  <c r="V83" i="4"/>
  <c r="T84" i="4"/>
  <c r="U84" i="4"/>
  <c r="V84" i="4"/>
  <c r="T85" i="4"/>
  <c r="U85" i="4"/>
  <c r="V85" i="4"/>
  <c r="T86" i="4"/>
  <c r="U86" i="4"/>
  <c r="V86" i="4"/>
  <c r="T87" i="4"/>
  <c r="U87" i="4"/>
  <c r="V87" i="4"/>
  <c r="T88" i="4"/>
  <c r="U88" i="4"/>
  <c r="V88" i="4"/>
  <c r="U76" i="4"/>
  <c r="V76" i="4"/>
  <c r="Y57" i="4" a="1"/>
  <c r="Y57" i="4" s="1"/>
  <c r="O57" i="4" a="1"/>
  <c r="O57" i="4" s="1"/>
  <c r="Q108" i="3"/>
  <c r="Q109" i="3"/>
  <c r="Q110" i="3"/>
  <c r="Q111" i="3"/>
  <c r="Q112" i="3"/>
  <c r="Q113" i="3"/>
  <c r="Q114" i="3"/>
  <c r="Q115" i="3"/>
  <c r="K108" i="3"/>
  <c r="I95" i="3"/>
  <c r="I96" i="3"/>
  <c r="I97" i="3"/>
  <c r="I98" i="3"/>
  <c r="I99" i="3"/>
  <c r="I100" i="3"/>
  <c r="I101" i="3"/>
  <c r="I102" i="3"/>
  <c r="I103" i="3"/>
  <c r="I94" i="3"/>
  <c r="T81" i="3"/>
  <c r="U81" i="3" s="1"/>
  <c r="H94" i="3" s="1"/>
  <c r="Z82" i="3"/>
  <c r="Z83" i="3"/>
  <c r="Z84" i="3"/>
  <c r="Z85" i="3"/>
  <c r="Z86" i="3"/>
  <c r="Z87" i="3"/>
  <c r="Z88" i="3"/>
  <c r="Z89" i="3"/>
  <c r="Z90" i="3"/>
  <c r="Z81" i="3"/>
  <c r="U83" i="3"/>
  <c r="H96" i="3" s="1"/>
  <c r="N109" i="3" s="1"/>
  <c r="Y82" i="3"/>
  <c r="Y83" i="3"/>
  <c r="Y84" i="3"/>
  <c r="Y85" i="3"/>
  <c r="Y86" i="3"/>
  <c r="Y87" i="3"/>
  <c r="Y88" i="3"/>
  <c r="Y89" i="3"/>
  <c r="Y90" i="3"/>
  <c r="T82" i="3"/>
  <c r="U82" i="3" s="1"/>
  <c r="H95" i="3" s="1"/>
  <c r="T83" i="3"/>
  <c r="T84" i="3"/>
  <c r="U84" i="3" s="1"/>
  <c r="H97" i="3" s="1"/>
  <c r="T85" i="3"/>
  <c r="U85" i="3" s="1"/>
  <c r="H98" i="3" s="1"/>
  <c r="T86" i="3"/>
  <c r="U86" i="3" s="1"/>
  <c r="H99" i="3" s="1"/>
  <c r="T87" i="3"/>
  <c r="U87" i="3" s="1"/>
  <c r="H100" i="3" s="1"/>
  <c r="T88" i="3"/>
  <c r="U88" i="3" s="1"/>
  <c r="H101" i="3" s="1"/>
  <c r="T89" i="3"/>
  <c r="U89" i="3" s="1"/>
  <c r="H102" i="3" s="1"/>
  <c r="N115" i="3" s="1"/>
  <c r="T90" i="3"/>
  <c r="U90" i="3" s="1"/>
  <c r="H103" i="3" s="1"/>
  <c r="Y81" i="3"/>
  <c r="O81" i="3"/>
  <c r="Y67" i="3"/>
  <c r="Z67" i="3"/>
  <c r="AA67" i="3"/>
  <c r="Y68" i="3"/>
  <c r="Z68" i="3"/>
  <c r="AA68" i="3"/>
  <c r="Y69" i="3"/>
  <c r="Z69" i="3"/>
  <c r="AA69" i="3"/>
  <c r="Y70" i="3"/>
  <c r="Z70" i="3"/>
  <c r="AA70" i="3"/>
  <c r="Y71" i="3"/>
  <c r="Z71" i="3"/>
  <c r="AA71" i="3"/>
  <c r="Y72" i="3"/>
  <c r="Z72" i="3"/>
  <c r="AA72" i="3"/>
  <c r="Y73" i="3"/>
  <c r="Z73" i="3"/>
  <c r="AA73" i="3"/>
  <c r="Y74" i="3"/>
  <c r="Z74" i="3"/>
  <c r="AA74" i="3"/>
  <c r="Y75" i="3"/>
  <c r="Z75" i="3"/>
  <c r="AA75" i="3"/>
  <c r="Z66" i="3"/>
  <c r="AA66" i="3"/>
  <c r="Y66" i="3"/>
  <c r="Y50" i="3" a="1"/>
  <c r="Y50" i="3" s="1"/>
  <c r="Z50" i="3" a="1"/>
  <c r="Z50" i="3" s="1"/>
  <c r="AA50" i="3" a="1"/>
  <c r="AA50" i="3" s="1"/>
  <c r="Y51" i="3" a="1"/>
  <c r="Y51" i="3"/>
  <c r="Z51" i="3" a="1"/>
  <c r="Z51" i="3" s="1"/>
  <c r="AA51" i="3" a="1"/>
  <c r="AA51" i="3" s="1"/>
  <c r="Y52" i="3" a="1"/>
  <c r="Y52" i="3" s="1"/>
  <c r="Z52" i="3" a="1"/>
  <c r="Z52" i="3"/>
  <c r="AA52" i="3" a="1"/>
  <c r="AA52" i="3" s="1"/>
  <c r="Y53" i="3" a="1"/>
  <c r="Y53" i="3" s="1"/>
  <c r="Z53" i="3" a="1"/>
  <c r="Z53" i="3" s="1"/>
  <c r="AA53" i="3" a="1"/>
  <c r="AA53" i="3"/>
  <c r="Y54" i="3" a="1"/>
  <c r="Y54" i="3" s="1"/>
  <c r="Z54" i="3" a="1"/>
  <c r="Z54" i="3" s="1"/>
  <c r="AA54" i="3" a="1"/>
  <c r="AA54" i="3" s="1"/>
  <c r="Y55" i="3" a="1"/>
  <c r="Y55" i="3"/>
  <c r="Z55" i="3" a="1"/>
  <c r="Z55" i="3" s="1"/>
  <c r="AA55" i="3" a="1"/>
  <c r="AA55" i="3" s="1"/>
  <c r="Y56" i="3" a="1"/>
  <c r="Y56" i="3" s="1"/>
  <c r="Z56" i="3" a="1"/>
  <c r="Z56" i="3"/>
  <c r="AA56" i="3" a="1"/>
  <c r="AA56" i="3" s="1"/>
  <c r="Y57" i="3" a="1"/>
  <c r="Y57" i="3" s="1"/>
  <c r="Z57" i="3" a="1"/>
  <c r="Z57" i="3" s="1"/>
  <c r="AA57" i="3" a="1"/>
  <c r="AA57" i="3"/>
  <c r="Y58" i="3" a="1"/>
  <c r="Y58" i="3" s="1"/>
  <c r="Z58" i="3" a="1"/>
  <c r="Z58" i="3" s="1"/>
  <c r="AA58" i="3" a="1"/>
  <c r="AA58" i="3" s="1"/>
  <c r="Z49" i="3" a="1"/>
  <c r="Z49" i="3" s="1"/>
  <c r="AA49" i="3" a="1"/>
  <c r="AA49" i="3" s="1"/>
  <c r="Y49" i="3" a="1"/>
  <c r="Y49" i="3" s="1"/>
  <c r="T66" i="3"/>
  <c r="T67" i="3"/>
  <c r="U67" i="3"/>
  <c r="V67" i="3"/>
  <c r="T68" i="3"/>
  <c r="U68" i="3"/>
  <c r="V68" i="3"/>
  <c r="T69" i="3"/>
  <c r="U69" i="3"/>
  <c r="V69" i="3"/>
  <c r="T70" i="3"/>
  <c r="U70" i="3"/>
  <c r="V70" i="3"/>
  <c r="T71" i="3"/>
  <c r="U71" i="3"/>
  <c r="V71" i="3"/>
  <c r="T72" i="3"/>
  <c r="U72" i="3"/>
  <c r="V72" i="3"/>
  <c r="T73" i="3"/>
  <c r="U73" i="3"/>
  <c r="V73" i="3"/>
  <c r="T74" i="3"/>
  <c r="U74" i="3"/>
  <c r="V74" i="3"/>
  <c r="T75" i="3"/>
  <c r="U75" i="3"/>
  <c r="V75" i="3"/>
  <c r="U66" i="3"/>
  <c r="V66" i="3"/>
  <c r="O49" i="3" a="1"/>
  <c r="O49" i="3" s="1"/>
  <c r="Q97" i="2"/>
  <c r="Q98" i="2"/>
  <c r="Q99" i="2"/>
  <c r="Q100" i="2"/>
  <c r="Q101" i="2"/>
  <c r="Q102" i="2"/>
  <c r="Q96" i="2"/>
  <c r="K96" i="2"/>
  <c r="I84" i="2"/>
  <c r="I85" i="2"/>
  <c r="I86" i="2"/>
  <c r="I87" i="2"/>
  <c r="I88" i="2"/>
  <c r="I89" i="2"/>
  <c r="I90" i="2"/>
  <c r="I83" i="2"/>
  <c r="Z71" i="2"/>
  <c r="Z72" i="2"/>
  <c r="Z73" i="2"/>
  <c r="Z74" i="2"/>
  <c r="Z75" i="2"/>
  <c r="Z76" i="2"/>
  <c r="Z77" i="2"/>
  <c r="Z70" i="2"/>
  <c r="Y71" i="2"/>
  <c r="Y72" i="2"/>
  <c r="Y73" i="2"/>
  <c r="Y74" i="2"/>
  <c r="Y75" i="2"/>
  <c r="Y76" i="2"/>
  <c r="Y77" i="2"/>
  <c r="Y70" i="2"/>
  <c r="U70" i="2"/>
  <c r="H83" i="2" s="1"/>
  <c r="T71" i="2"/>
  <c r="U71" i="2" s="1"/>
  <c r="H84" i="2" s="1"/>
  <c r="T72" i="2"/>
  <c r="U72" i="2" s="1"/>
  <c r="H85" i="2" s="1"/>
  <c r="N97" i="2" s="1"/>
  <c r="T73" i="2"/>
  <c r="U73" i="2" s="1"/>
  <c r="H86" i="2" s="1"/>
  <c r="T74" i="2"/>
  <c r="U74" i="2" s="1"/>
  <c r="H87" i="2" s="1"/>
  <c r="N99" i="2" s="1"/>
  <c r="T75" i="2"/>
  <c r="U75" i="2" s="1"/>
  <c r="H88" i="2" s="1"/>
  <c r="U76" i="2"/>
  <c r="H89" i="2" s="1"/>
  <c r="U77" i="2"/>
  <c r="H90" i="2" s="1"/>
  <c r="O70" i="2"/>
  <c r="Y59" i="2"/>
  <c r="Z59" i="2"/>
  <c r="AA59" i="2"/>
  <c r="Y60" i="2"/>
  <c r="Z60" i="2"/>
  <c r="AA60" i="2"/>
  <c r="Y61" i="2"/>
  <c r="Z61" i="2"/>
  <c r="AA61" i="2"/>
  <c r="Y62" i="2"/>
  <c r="Z62" i="2"/>
  <c r="AA62" i="2"/>
  <c r="Y63" i="2"/>
  <c r="Z63" i="2"/>
  <c r="AA63" i="2"/>
  <c r="Y64" i="2"/>
  <c r="Z64" i="2"/>
  <c r="AA64" i="2"/>
  <c r="Y65" i="2"/>
  <c r="Z65" i="2"/>
  <c r="AA65" i="2"/>
  <c r="Z58" i="2"/>
  <c r="AA58" i="2"/>
  <c r="Y58" i="2"/>
  <c r="AA48" i="2" a="1"/>
  <c r="AA48" i="2" s="1"/>
  <c r="V65" i="2"/>
  <c r="Y44" i="2" a="1"/>
  <c r="Y44" i="2" s="1"/>
  <c r="Z44" i="2" a="1"/>
  <c r="Z44" i="2" s="1"/>
  <c r="AA44" i="2" a="1"/>
  <c r="AA44" i="2" s="1"/>
  <c r="Y45" i="2" a="1"/>
  <c r="Y45" i="2"/>
  <c r="Z45" i="2" a="1"/>
  <c r="Z45" i="2" s="1"/>
  <c r="AA45" i="2" a="1"/>
  <c r="AA45" i="2" s="1"/>
  <c r="Y46" i="2" a="1"/>
  <c r="Y46" i="2" s="1"/>
  <c r="Z46" i="2" a="1"/>
  <c r="Z46" i="2"/>
  <c r="AA46" i="2" a="1"/>
  <c r="AA46" i="2" s="1"/>
  <c r="Y47" i="2" a="1"/>
  <c r="Y47" i="2" s="1"/>
  <c r="Z47" i="2" a="1"/>
  <c r="Z47" i="2" s="1"/>
  <c r="AA47" i="2" a="1"/>
  <c r="AA47" i="2"/>
  <c r="Y48" i="2" a="1"/>
  <c r="Y48" i="2" s="1"/>
  <c r="Z48" i="2" a="1"/>
  <c r="Z48" i="2" s="1"/>
  <c r="Y49" i="2" a="1"/>
  <c r="Y49" i="2"/>
  <c r="Z49" i="2" a="1"/>
  <c r="Z49" i="2" s="1"/>
  <c r="AA49" i="2" a="1"/>
  <c r="AA49" i="2" s="1"/>
  <c r="Y50" i="2" a="1"/>
  <c r="Y50" i="2" s="1"/>
  <c r="Z50" i="2" a="1"/>
  <c r="Z50" i="2"/>
  <c r="AA50" i="2" a="1"/>
  <c r="AA50" i="2" s="1"/>
  <c r="Z43" i="2" a="1"/>
  <c r="Z43" i="2" s="1"/>
  <c r="AA43" i="2" a="1"/>
  <c r="AA43" i="2" s="1"/>
  <c r="T59" i="2"/>
  <c r="U59" i="2"/>
  <c r="V59" i="2"/>
  <c r="T60" i="2"/>
  <c r="U60" i="2"/>
  <c r="V60" i="2"/>
  <c r="T61" i="2"/>
  <c r="U61" i="2"/>
  <c r="V61" i="2"/>
  <c r="T62" i="2"/>
  <c r="U62" i="2"/>
  <c r="V62" i="2"/>
  <c r="T63" i="2"/>
  <c r="U63" i="2"/>
  <c r="V63" i="2"/>
  <c r="T64" i="2"/>
  <c r="U64" i="2"/>
  <c r="V64" i="2"/>
  <c r="T65" i="2"/>
  <c r="U65" i="2"/>
  <c r="U58" i="2"/>
  <c r="V58" i="2"/>
  <c r="Y43" i="2" a="1"/>
  <c r="Y43" i="2" s="1"/>
  <c r="T58" i="2"/>
  <c r="O43" i="2" a="1"/>
  <c r="O43" i="2" s="1"/>
  <c r="AN42" i="1" a="1"/>
  <c r="AN42" i="1" s="1"/>
  <c r="AN55" i="1" s="1"/>
  <c r="AO42" i="1" a="1"/>
  <c r="AO42" i="1" s="1"/>
  <c r="AO55" i="1" s="1"/>
  <c r="AP42" i="1" a="1"/>
  <c r="AP42" i="1" s="1"/>
  <c r="AP55" i="1" s="1"/>
  <c r="AN43" i="1" a="1"/>
  <c r="AN43" i="1" s="1"/>
  <c r="AN56" i="1" s="1"/>
  <c r="AO43" i="1" a="1"/>
  <c r="AO43" i="1" s="1"/>
  <c r="AO56" i="1" s="1"/>
  <c r="AP43" i="1" a="1"/>
  <c r="AP43" i="1" s="1"/>
  <c r="AP56" i="1" s="1"/>
  <c r="AN44" i="1" a="1"/>
  <c r="AN44" i="1" s="1"/>
  <c r="AN57" i="1" s="1"/>
  <c r="AO44" i="1" a="1"/>
  <c r="AO44" i="1" s="1"/>
  <c r="AO57" i="1" s="1"/>
  <c r="AP44" i="1" a="1"/>
  <c r="AP44" i="1" s="1"/>
  <c r="AP57" i="1" s="1"/>
  <c r="AN45" i="1" a="1"/>
  <c r="AN45" i="1" s="1"/>
  <c r="AN58" i="1" s="1"/>
  <c r="AO45" i="1" a="1"/>
  <c r="AO45" i="1" s="1"/>
  <c r="AO58" i="1" s="1"/>
  <c r="AP45" i="1" a="1"/>
  <c r="AP45" i="1" s="1"/>
  <c r="AP58" i="1" s="1"/>
  <c r="AN46" i="1" a="1"/>
  <c r="AN46" i="1" s="1"/>
  <c r="AN59" i="1" s="1"/>
  <c r="AO46" i="1" a="1"/>
  <c r="AO46" i="1" s="1"/>
  <c r="AO59" i="1" s="1"/>
  <c r="AP46" i="1" a="1"/>
  <c r="AP46" i="1" s="1"/>
  <c r="AP59" i="1" s="1"/>
  <c r="AN47" i="1" a="1"/>
  <c r="AN47" i="1" s="1"/>
  <c r="AN60" i="1" s="1"/>
  <c r="AO47" i="1" a="1"/>
  <c r="AO47" i="1" s="1"/>
  <c r="AO60" i="1" s="1"/>
  <c r="AP47" i="1" a="1"/>
  <c r="AP47" i="1" s="1"/>
  <c r="AP60" i="1" s="1"/>
  <c r="AO41" i="1" a="1"/>
  <c r="AO41" i="1" s="1"/>
  <c r="AO54" i="1" s="1"/>
  <c r="AP41" i="1" a="1"/>
  <c r="AP41" i="1" s="1"/>
  <c r="AP54" i="1" s="1"/>
  <c r="AN54" i="1"/>
  <c r="AI42" i="1" a="1"/>
  <c r="AI42" i="1" s="1"/>
  <c r="AI55" i="1" s="1"/>
  <c r="AJ42" i="1" a="1"/>
  <c r="AJ42" i="1" s="1"/>
  <c r="AJ55" i="1" s="1"/>
  <c r="AK42" i="1" a="1"/>
  <c r="AK42" i="1" s="1"/>
  <c r="AK55" i="1" s="1"/>
  <c r="AI43" i="1" a="1"/>
  <c r="AI43" i="1" s="1"/>
  <c r="AI56" i="1" s="1"/>
  <c r="AJ43" i="1" a="1"/>
  <c r="AJ43" i="1" s="1"/>
  <c r="AJ56" i="1" s="1"/>
  <c r="AK43" i="1" a="1"/>
  <c r="AK43" i="1" s="1"/>
  <c r="AK56" i="1" s="1"/>
  <c r="AI44" i="1" a="1"/>
  <c r="AI44" i="1" s="1"/>
  <c r="AI57" i="1" s="1"/>
  <c r="AJ44" i="1" a="1"/>
  <c r="AJ44" i="1" s="1"/>
  <c r="AJ57" i="1" s="1"/>
  <c r="AK44" i="1" a="1"/>
  <c r="AK44" i="1" s="1"/>
  <c r="AK57" i="1" s="1"/>
  <c r="AI45" i="1" a="1"/>
  <c r="AI45" i="1" s="1"/>
  <c r="AI58" i="1" s="1"/>
  <c r="AJ45" i="1" a="1"/>
  <c r="AJ45" i="1" s="1"/>
  <c r="AJ58" i="1" s="1"/>
  <c r="AK45" i="1" a="1"/>
  <c r="AK45" i="1" s="1"/>
  <c r="AK58" i="1" s="1"/>
  <c r="AI46" i="1" a="1"/>
  <c r="AI46" i="1" s="1"/>
  <c r="AI59" i="1" s="1"/>
  <c r="AJ46" i="1" a="1"/>
  <c r="AJ46" i="1" s="1"/>
  <c r="AJ59" i="1" s="1"/>
  <c r="AK46" i="1" a="1"/>
  <c r="AK46" i="1" s="1"/>
  <c r="AK59" i="1" s="1"/>
  <c r="AI47" i="1" a="1"/>
  <c r="AI47" i="1" s="1"/>
  <c r="AI60" i="1" s="1"/>
  <c r="AJ47" i="1" a="1"/>
  <c r="AJ47" i="1" s="1"/>
  <c r="AJ60" i="1" s="1"/>
  <c r="AK47" i="1" a="1"/>
  <c r="AK47" i="1" s="1"/>
  <c r="AK60" i="1" s="1"/>
  <c r="AJ41" i="1" a="1"/>
  <c r="AJ41" i="1" s="1"/>
  <c r="AJ54" i="1" s="1"/>
  <c r="AK41" i="1" a="1"/>
  <c r="AK41" i="1" s="1"/>
  <c r="AK54" i="1" s="1"/>
  <c r="AI41" i="1" a="1"/>
  <c r="AI41" i="1" s="1"/>
  <c r="AI54" i="1" s="1"/>
  <c r="AD41" i="1" a="1"/>
  <c r="AD41" i="1" s="1"/>
  <c r="AD54" i="1" s="1"/>
  <c r="AD42" i="1" a="1"/>
  <c r="AD42" i="1" s="1"/>
  <c r="AD55" i="1" s="1"/>
  <c r="AE42" i="1" a="1"/>
  <c r="AE42" i="1" s="1"/>
  <c r="AE55" i="1" s="1"/>
  <c r="AF42" i="1" a="1"/>
  <c r="AF42" i="1" s="1"/>
  <c r="AF55" i="1" s="1"/>
  <c r="AD43" i="1" a="1"/>
  <c r="AD43" i="1" s="1"/>
  <c r="AD56" i="1" s="1"/>
  <c r="AE43" i="1" a="1"/>
  <c r="AE43" i="1" s="1"/>
  <c r="AE56" i="1" s="1"/>
  <c r="AF43" i="1" a="1"/>
  <c r="AF43" i="1" s="1"/>
  <c r="AF56" i="1" s="1"/>
  <c r="AD44" i="1" a="1"/>
  <c r="AD44" i="1" s="1"/>
  <c r="AD57" i="1" s="1"/>
  <c r="AE44" i="1" a="1"/>
  <c r="AE44" i="1" s="1"/>
  <c r="AE57" i="1" s="1"/>
  <c r="AF44" i="1" a="1"/>
  <c r="AF44" i="1" s="1"/>
  <c r="AF57" i="1" s="1"/>
  <c r="AD45" i="1" a="1"/>
  <c r="AD45" i="1" s="1"/>
  <c r="AD58" i="1" s="1"/>
  <c r="AE45" i="1" a="1"/>
  <c r="AE45" i="1" s="1"/>
  <c r="AE58" i="1" s="1"/>
  <c r="AF45" i="1" a="1"/>
  <c r="AF45" i="1" s="1"/>
  <c r="AF58" i="1" s="1"/>
  <c r="AD46" i="1" a="1"/>
  <c r="AD46" i="1" s="1"/>
  <c r="AD59" i="1" s="1"/>
  <c r="AE46" i="1" a="1"/>
  <c r="AE46" i="1" s="1"/>
  <c r="AE59" i="1" s="1"/>
  <c r="AF46" i="1" a="1"/>
  <c r="AF46" i="1" s="1"/>
  <c r="AF59" i="1" s="1"/>
  <c r="AD47" i="1" a="1"/>
  <c r="AD47" i="1" s="1"/>
  <c r="AD60" i="1" s="1"/>
  <c r="AE47" i="1" a="1"/>
  <c r="AE47" i="1" s="1"/>
  <c r="AE60" i="1" s="1"/>
  <c r="AF47" i="1" a="1"/>
  <c r="AF47" i="1" s="1"/>
  <c r="AF60" i="1" s="1"/>
  <c r="AE41" i="1" a="1"/>
  <c r="AE41" i="1" s="1"/>
  <c r="AE54" i="1" s="1"/>
  <c r="AF41" i="1" a="1"/>
  <c r="AF41" i="1" s="1"/>
  <c r="AF54" i="1" s="1"/>
  <c r="Y42" i="1" a="1"/>
  <c r="Y42" i="1" s="1"/>
  <c r="Y55" i="1" s="1"/>
  <c r="Z42" i="1" a="1"/>
  <c r="Z42" i="1" s="1"/>
  <c r="Z55" i="1" s="1"/>
  <c r="AA42" i="1" a="1"/>
  <c r="AA42" i="1" s="1"/>
  <c r="AA55" i="1" s="1"/>
  <c r="Y43" i="1" a="1"/>
  <c r="Y43" i="1" s="1"/>
  <c r="Y56" i="1" s="1"/>
  <c r="Z43" i="1" a="1"/>
  <c r="Z43" i="1" s="1"/>
  <c r="Z56" i="1" s="1"/>
  <c r="AA43" i="1" a="1"/>
  <c r="AA43" i="1" s="1"/>
  <c r="AA56" i="1" s="1"/>
  <c r="Y44" i="1" a="1"/>
  <c r="Y44" i="1" s="1"/>
  <c r="Y57" i="1" s="1"/>
  <c r="Z44" i="1" a="1"/>
  <c r="Z44" i="1" s="1"/>
  <c r="Z57" i="1" s="1"/>
  <c r="AA44" i="1" a="1"/>
  <c r="AA44" i="1" s="1"/>
  <c r="AA57" i="1" s="1"/>
  <c r="Y45" i="1" a="1"/>
  <c r="Y45" i="1" s="1"/>
  <c r="Y58" i="1" s="1"/>
  <c r="Z45" i="1" a="1"/>
  <c r="Z45" i="1" s="1"/>
  <c r="Z58" i="1" s="1"/>
  <c r="AA45" i="1" a="1"/>
  <c r="AA45" i="1" s="1"/>
  <c r="AA58" i="1" s="1"/>
  <c r="Y46" i="1" a="1"/>
  <c r="Y46" i="1" s="1"/>
  <c r="Y59" i="1" s="1"/>
  <c r="Z46" i="1" a="1"/>
  <c r="Z46" i="1" s="1"/>
  <c r="Z59" i="1" s="1"/>
  <c r="AA46" i="1" a="1"/>
  <c r="AA46" i="1" s="1"/>
  <c r="AA59" i="1" s="1"/>
  <c r="Y47" i="1" a="1"/>
  <c r="Y47" i="1" s="1"/>
  <c r="Y60" i="1" s="1"/>
  <c r="Z47" i="1" a="1"/>
  <c r="Z47" i="1" s="1"/>
  <c r="Z60" i="1" s="1"/>
  <c r="AA47" i="1" a="1"/>
  <c r="AA47" i="1" s="1"/>
  <c r="AA60" i="1" s="1"/>
  <c r="Z41" i="1" a="1"/>
  <c r="Z41" i="1" s="1"/>
  <c r="Z54" i="1" s="1"/>
  <c r="AA41" i="1" a="1"/>
  <c r="AA41" i="1" s="1"/>
  <c r="AA54" i="1" s="1"/>
  <c r="Y41" i="1" a="1"/>
  <c r="Y41" i="1" s="1"/>
  <c r="Y54" i="1" s="1"/>
  <c r="T41" i="1" a="1"/>
  <c r="T41" i="1" s="1"/>
  <c r="T54" i="1" s="1"/>
  <c r="T42" i="1" a="1"/>
  <c r="T42" i="1" s="1"/>
  <c r="T55" i="1" s="1"/>
  <c r="U42" i="1" a="1"/>
  <c r="U42" i="1" s="1"/>
  <c r="U55" i="1" s="1"/>
  <c r="V42" i="1" a="1"/>
  <c r="V42" i="1" s="1"/>
  <c r="V55" i="1" s="1"/>
  <c r="T43" i="1" a="1"/>
  <c r="T43" i="1" s="1"/>
  <c r="T56" i="1" s="1"/>
  <c r="U43" i="1" a="1"/>
  <c r="U43" i="1" s="1"/>
  <c r="U56" i="1" s="1"/>
  <c r="V43" i="1" a="1"/>
  <c r="V43" i="1" s="1"/>
  <c r="V56" i="1" s="1"/>
  <c r="T44" i="1" a="1"/>
  <c r="T44" i="1" s="1"/>
  <c r="T57" i="1" s="1"/>
  <c r="U44" i="1" a="1"/>
  <c r="U44" i="1" s="1"/>
  <c r="U57" i="1" s="1"/>
  <c r="V44" i="1" a="1"/>
  <c r="V44" i="1" s="1"/>
  <c r="V57" i="1" s="1"/>
  <c r="T45" i="1" a="1"/>
  <c r="T45" i="1" s="1"/>
  <c r="T58" i="1" s="1"/>
  <c r="U45" i="1" a="1"/>
  <c r="U45" i="1" s="1"/>
  <c r="U58" i="1" s="1"/>
  <c r="V45" i="1" a="1"/>
  <c r="V45" i="1" s="1"/>
  <c r="V58" i="1" s="1"/>
  <c r="T46" i="1" a="1"/>
  <c r="T46" i="1" s="1"/>
  <c r="T59" i="1" s="1"/>
  <c r="U46" i="1" a="1"/>
  <c r="U46" i="1" s="1"/>
  <c r="U59" i="1" s="1"/>
  <c r="V46" i="1" a="1"/>
  <c r="V46" i="1" s="1"/>
  <c r="V59" i="1" s="1"/>
  <c r="T47" i="1" a="1"/>
  <c r="T47" i="1" s="1"/>
  <c r="T60" i="1" s="1"/>
  <c r="U47" i="1" a="1"/>
  <c r="U47" i="1" s="1"/>
  <c r="U60" i="1" s="1"/>
  <c r="V47" i="1" a="1"/>
  <c r="V47" i="1" s="1"/>
  <c r="V60" i="1" s="1"/>
  <c r="U41" i="1" a="1"/>
  <c r="U41" i="1" s="1"/>
  <c r="U54" i="1" s="1"/>
  <c r="V41" i="1" a="1"/>
  <c r="V41" i="1" s="1"/>
  <c r="V54" i="1" s="1"/>
  <c r="O41" i="1" a="1"/>
  <c r="O41" i="1" s="1"/>
  <c r="O54" i="1" s="1"/>
  <c r="C129" i="4"/>
  <c r="C130" i="4"/>
  <c r="C131" i="4"/>
  <c r="C132" i="4"/>
  <c r="C133" i="4"/>
  <c r="C134" i="4"/>
  <c r="C135" i="4"/>
  <c r="C136" i="4"/>
  <c r="C137" i="4"/>
  <c r="C138" i="4"/>
  <c r="C139" i="4"/>
  <c r="C128" i="4"/>
  <c r="D108" i="3"/>
  <c r="C109" i="3"/>
  <c r="C110" i="3"/>
  <c r="C111" i="3"/>
  <c r="C112" i="3"/>
  <c r="C113" i="3"/>
  <c r="C114" i="3"/>
  <c r="C115" i="3"/>
  <c r="C116" i="3"/>
  <c r="C108" i="3"/>
  <c r="C97" i="2"/>
  <c r="C98" i="2"/>
  <c r="C99" i="2"/>
  <c r="C100" i="2"/>
  <c r="C101" i="2"/>
  <c r="C102" i="2"/>
  <c r="C96" i="2"/>
  <c r="J64" i="4" a="1"/>
  <c r="J64" i="4" s="1"/>
  <c r="J57" i="4" a="1"/>
  <c r="J57" i="4" s="1"/>
  <c r="J76" i="4" s="1"/>
  <c r="J73" i="2"/>
  <c r="J71" i="2"/>
  <c r="J70" i="2"/>
  <c r="J44" i="2" a="1"/>
  <c r="J44" i="2" s="1"/>
  <c r="J59" i="2" s="1"/>
  <c r="K44" i="2" a="1"/>
  <c r="K44" i="2" s="1"/>
  <c r="K59" i="2" s="1"/>
  <c r="L44" i="2" a="1"/>
  <c r="L44" i="2" s="1"/>
  <c r="L59" i="2" s="1"/>
  <c r="J45" i="2" a="1"/>
  <c r="J45" i="2" s="1"/>
  <c r="J60" i="2" s="1"/>
  <c r="K45" i="2" a="1"/>
  <c r="K45" i="2" s="1"/>
  <c r="K60" i="2" s="1"/>
  <c r="L45" i="2" a="1"/>
  <c r="L45" i="2" s="1"/>
  <c r="L60" i="2" s="1"/>
  <c r="J46" i="2" a="1"/>
  <c r="J46" i="2" s="1"/>
  <c r="J61" i="2" s="1"/>
  <c r="K46" i="2" a="1"/>
  <c r="K46" i="2" s="1"/>
  <c r="K61" i="2" s="1"/>
  <c r="L46" i="2" a="1"/>
  <c r="L46" i="2" s="1"/>
  <c r="L61" i="2" s="1"/>
  <c r="J47" i="2" a="1"/>
  <c r="J47" i="2" s="1"/>
  <c r="J62" i="2" s="1"/>
  <c r="K47" i="2" a="1"/>
  <c r="K47" i="2" s="1"/>
  <c r="K62" i="2" s="1"/>
  <c r="L47" i="2" a="1"/>
  <c r="L47" i="2" s="1"/>
  <c r="L62" i="2" s="1"/>
  <c r="J48" i="2" a="1"/>
  <c r="J48" i="2" s="1"/>
  <c r="J63" i="2" s="1"/>
  <c r="K48" i="2" a="1"/>
  <c r="K48" i="2" s="1"/>
  <c r="K63" i="2" s="1"/>
  <c r="L48" i="2" a="1"/>
  <c r="L48" i="2" s="1"/>
  <c r="L63" i="2" s="1"/>
  <c r="J49" i="2" a="1"/>
  <c r="J49" i="2" s="1"/>
  <c r="J64" i="2" s="1"/>
  <c r="K49" i="2" a="1"/>
  <c r="K49" i="2" s="1"/>
  <c r="K64" i="2" s="1"/>
  <c r="L49" i="2" a="1"/>
  <c r="L49" i="2" s="1"/>
  <c r="L64" i="2" s="1"/>
  <c r="J50" i="2" a="1"/>
  <c r="J50" i="2" s="1"/>
  <c r="J65" i="2" s="1"/>
  <c r="K50" i="2" a="1"/>
  <c r="K50" i="2" s="1"/>
  <c r="K65" i="2" s="1"/>
  <c r="L50" i="2" a="1"/>
  <c r="L50" i="2" s="1"/>
  <c r="L65" i="2" s="1"/>
  <c r="K43" i="2" a="1"/>
  <c r="K43" i="2" s="1"/>
  <c r="K58" i="2" s="1"/>
  <c r="L43" i="2" a="1"/>
  <c r="L43" i="2" s="1"/>
  <c r="L58" i="2" s="1"/>
  <c r="J43" i="2" a="1"/>
  <c r="J43" i="2" s="1"/>
  <c r="J58" i="2" s="1"/>
  <c r="E43" i="2" a="1"/>
  <c r="E43" i="2" s="1"/>
  <c r="J58" i="4" a="1"/>
  <c r="J58" i="4" s="1"/>
  <c r="K58" i="4" a="1"/>
  <c r="K58" i="4" s="1"/>
  <c r="L58" i="4" a="1"/>
  <c r="L58" i="4" s="1"/>
  <c r="J59" i="4" a="1"/>
  <c r="J59" i="4" s="1"/>
  <c r="K59" i="4" a="1"/>
  <c r="K59" i="4" s="1"/>
  <c r="L59" i="4" a="1"/>
  <c r="L59" i="4" s="1"/>
  <c r="J60" i="4" a="1"/>
  <c r="J60" i="4" s="1"/>
  <c r="K60" i="4" a="1"/>
  <c r="K60" i="4" s="1"/>
  <c r="L60" i="4" a="1"/>
  <c r="L60" i="4" s="1"/>
  <c r="J61" i="4" a="1"/>
  <c r="J61" i="4" s="1"/>
  <c r="K61" i="4" a="1"/>
  <c r="K61" i="4" s="1"/>
  <c r="L61" i="4" a="1"/>
  <c r="L61" i="4" s="1"/>
  <c r="J62" i="4" a="1"/>
  <c r="J62" i="4" s="1"/>
  <c r="K62" i="4" a="1"/>
  <c r="K62" i="4" s="1"/>
  <c r="L62" i="4" a="1"/>
  <c r="L62" i="4" s="1"/>
  <c r="J63" i="4" a="1"/>
  <c r="J63" i="4" s="1"/>
  <c r="K63" i="4" a="1"/>
  <c r="K63" i="4" s="1"/>
  <c r="L63" i="4" a="1"/>
  <c r="L63" i="4" s="1"/>
  <c r="K64" i="4" a="1"/>
  <c r="K64" i="4" s="1"/>
  <c r="L64" i="4" a="1"/>
  <c r="L64" i="4" s="1"/>
  <c r="J65" i="4" a="1"/>
  <c r="J65" i="4" s="1"/>
  <c r="K65" i="4" a="1"/>
  <c r="K65" i="4" s="1"/>
  <c r="L65" i="4" a="1"/>
  <c r="L65" i="4" s="1"/>
  <c r="J66" i="4" a="1"/>
  <c r="J66" i="4" s="1"/>
  <c r="K66" i="4" a="1"/>
  <c r="K66" i="4" s="1"/>
  <c r="L66" i="4" a="1"/>
  <c r="L66" i="4" s="1"/>
  <c r="J67" i="4" a="1"/>
  <c r="J67" i="4" s="1"/>
  <c r="K67" i="4" a="1"/>
  <c r="K67" i="4" s="1"/>
  <c r="L67" i="4" a="1"/>
  <c r="L67" i="4" s="1"/>
  <c r="J68" i="4" a="1"/>
  <c r="J68" i="4" s="1"/>
  <c r="K68" i="4" a="1"/>
  <c r="K68" i="4" s="1"/>
  <c r="L68" i="4" a="1"/>
  <c r="L68" i="4" s="1"/>
  <c r="J69" i="4" a="1"/>
  <c r="J69" i="4" s="1"/>
  <c r="K69" i="4" a="1"/>
  <c r="K69" i="4" s="1"/>
  <c r="L69" i="4" a="1"/>
  <c r="L69" i="4" s="1"/>
  <c r="K57" i="4" a="1"/>
  <c r="K57" i="4" s="1"/>
  <c r="L57" i="4" a="1"/>
  <c r="L57" i="4" s="1"/>
  <c r="N134" i="4" l="1"/>
  <c r="N137" i="4"/>
  <c r="N129" i="4"/>
  <c r="N112" i="3"/>
  <c r="N110" i="3"/>
  <c r="N114" i="3"/>
  <c r="N113" i="3"/>
  <c r="N111" i="3"/>
  <c r="N116" i="3"/>
  <c r="N108" i="3"/>
  <c r="N102" i="2"/>
  <c r="N98" i="2"/>
  <c r="N101" i="2"/>
  <c r="N100" i="2"/>
  <c r="X88" i="4"/>
  <c r="AC85" i="4"/>
  <c r="AB85" i="4"/>
  <c r="AC76" i="4"/>
  <c r="AB76" i="4"/>
  <c r="AC77" i="4"/>
  <c r="AB77" i="4"/>
  <c r="AC79" i="4"/>
  <c r="AB79" i="4"/>
  <c r="AC83" i="4"/>
  <c r="AB83" i="4"/>
  <c r="X87" i="4"/>
  <c r="W87" i="4"/>
  <c r="AC86" i="4"/>
  <c r="AB86" i="4"/>
  <c r="AC81" i="4"/>
  <c r="AB81" i="4"/>
  <c r="X86" i="4"/>
  <c r="W86" i="4"/>
  <c r="AC88" i="4"/>
  <c r="AB88" i="4"/>
  <c r="AC82" i="4"/>
  <c r="AB82" i="4"/>
  <c r="AC78" i="4"/>
  <c r="AB78" i="4"/>
  <c r="X80" i="4"/>
  <c r="W80" i="4"/>
  <c r="AC84" i="4"/>
  <c r="AB84" i="4"/>
  <c r="AC87" i="4"/>
  <c r="AB87" i="4"/>
  <c r="AC80" i="4"/>
  <c r="AB80" i="4"/>
  <c r="W88" i="4"/>
  <c r="AC57" i="4"/>
  <c r="AB57" i="4"/>
  <c r="AC65" i="4"/>
  <c r="AB65" i="4"/>
  <c r="AC60" i="4"/>
  <c r="AB60" i="4"/>
  <c r="AC68" i="4"/>
  <c r="AB68" i="4"/>
  <c r="AC62" i="4"/>
  <c r="AB62" i="4"/>
  <c r="AC63" i="4"/>
  <c r="AB63" i="4"/>
  <c r="AC58" i="4"/>
  <c r="AB58" i="4"/>
  <c r="AC66" i="4"/>
  <c r="AB66" i="4"/>
  <c r="AC61" i="4"/>
  <c r="AB61" i="4"/>
  <c r="AC69" i="4"/>
  <c r="AB69" i="4"/>
  <c r="AC64" i="4"/>
  <c r="AB64" i="4"/>
  <c r="AC59" i="4"/>
  <c r="AB59" i="4"/>
  <c r="AC67" i="4"/>
  <c r="AB67" i="4"/>
  <c r="X68" i="4"/>
  <c r="W68" i="4"/>
  <c r="X58" i="4"/>
  <c r="W58" i="4"/>
  <c r="X60" i="4"/>
  <c r="W60" i="4"/>
  <c r="X66" i="4"/>
  <c r="W66" i="4"/>
  <c r="X57" i="4"/>
  <c r="W57" i="4"/>
  <c r="X59" i="4"/>
  <c r="W59" i="4"/>
  <c r="X61" i="4"/>
  <c r="W61" i="4"/>
  <c r="X63" i="4"/>
  <c r="W63" i="4"/>
  <c r="X65" i="4"/>
  <c r="W65" i="4"/>
  <c r="X67" i="4"/>
  <c r="W67" i="4"/>
  <c r="X69" i="4"/>
  <c r="W69" i="4"/>
  <c r="X64" i="4"/>
  <c r="W64" i="4"/>
  <c r="X62" i="4"/>
  <c r="W62" i="4"/>
  <c r="S108" i="3"/>
  <c r="X73" i="3"/>
  <c r="W73" i="3"/>
  <c r="X74" i="3"/>
  <c r="W74" i="3"/>
  <c r="X75" i="3"/>
  <c r="W75" i="3"/>
  <c r="X68" i="3"/>
  <c r="W68" i="3"/>
  <c r="AC72" i="3"/>
  <c r="AB72" i="3"/>
  <c r="AC73" i="3"/>
  <c r="AB73" i="3"/>
  <c r="AC74" i="3"/>
  <c r="AB74" i="3"/>
  <c r="AC75" i="3"/>
  <c r="AB75" i="3"/>
  <c r="AC71" i="3"/>
  <c r="AB71" i="3"/>
  <c r="W49" i="3"/>
  <c r="AC70" i="3"/>
  <c r="AB70" i="3"/>
  <c r="AC66" i="3"/>
  <c r="AB66" i="3"/>
  <c r="AC67" i="3"/>
  <c r="AB67" i="3"/>
  <c r="AC68" i="3"/>
  <c r="AB68" i="3"/>
  <c r="AC69" i="3"/>
  <c r="AB69" i="3"/>
  <c r="AC49" i="3"/>
  <c r="AB49" i="3"/>
  <c r="AC57" i="3"/>
  <c r="AB57" i="3"/>
  <c r="AC51" i="3"/>
  <c r="AB51" i="3"/>
  <c r="AC52" i="3"/>
  <c r="AB52" i="3"/>
  <c r="AC55" i="3"/>
  <c r="AB55" i="3"/>
  <c r="AC50" i="3"/>
  <c r="AB50" i="3"/>
  <c r="AC58" i="3"/>
  <c r="AB58" i="3"/>
  <c r="AC54" i="3"/>
  <c r="AB54" i="3"/>
  <c r="AC53" i="3"/>
  <c r="AB53" i="3"/>
  <c r="AC56" i="3"/>
  <c r="AB56" i="3"/>
  <c r="X54" i="3"/>
  <c r="W54" i="3"/>
  <c r="X51" i="3"/>
  <c r="W51" i="3"/>
  <c r="X49" i="3"/>
  <c r="X57" i="3"/>
  <c r="W57" i="3"/>
  <c r="X52" i="3"/>
  <c r="W52" i="3"/>
  <c r="X55" i="3"/>
  <c r="W55" i="3"/>
  <c r="X50" i="3"/>
  <c r="W50" i="3"/>
  <c r="X58" i="3"/>
  <c r="W58" i="3"/>
  <c r="X53" i="3"/>
  <c r="W53" i="3"/>
  <c r="X56" i="3"/>
  <c r="W56" i="3"/>
  <c r="X65" i="2"/>
  <c r="W65" i="2"/>
  <c r="AC58" i="2"/>
  <c r="AB58" i="2"/>
  <c r="X60" i="2"/>
  <c r="W60" i="2"/>
  <c r="X64" i="2"/>
  <c r="W64" i="2"/>
  <c r="AC63" i="2"/>
  <c r="AB63" i="2"/>
  <c r="AC62" i="2"/>
  <c r="AB62" i="2"/>
  <c r="AC65" i="2"/>
  <c r="AB65" i="2"/>
  <c r="X59" i="2"/>
  <c r="W59" i="2"/>
  <c r="AC59" i="2"/>
  <c r="AB59" i="2"/>
  <c r="AC61" i="2"/>
  <c r="AB61" i="2"/>
  <c r="AC60" i="2"/>
  <c r="AB60" i="2"/>
  <c r="AC64" i="2"/>
  <c r="AB64" i="2"/>
  <c r="AC49" i="2"/>
  <c r="AB49" i="2"/>
  <c r="AC44" i="2"/>
  <c r="AB44" i="2"/>
  <c r="AC47" i="2"/>
  <c r="AB47" i="2"/>
  <c r="AC50" i="2"/>
  <c r="AB50" i="2"/>
  <c r="AC46" i="2"/>
  <c r="AB46" i="2"/>
  <c r="AC45" i="2"/>
  <c r="AB45" i="2"/>
  <c r="AC48" i="2"/>
  <c r="AB48" i="2"/>
  <c r="AC43" i="2"/>
  <c r="AB43" i="2"/>
  <c r="X47" i="2"/>
  <c r="W47" i="2"/>
  <c r="X43" i="2"/>
  <c r="W43" i="2"/>
  <c r="X45" i="2"/>
  <c r="W45" i="2"/>
  <c r="X49" i="2"/>
  <c r="W49" i="2"/>
  <c r="X44" i="2"/>
  <c r="W44" i="2"/>
  <c r="X46" i="2"/>
  <c r="W46" i="2"/>
  <c r="X48" i="2"/>
  <c r="W48" i="2"/>
  <c r="X50" i="2"/>
  <c r="W50" i="2"/>
  <c r="AM57" i="1"/>
  <c r="AL57" i="1"/>
  <c r="AM56" i="1"/>
  <c r="AL56" i="1"/>
  <c r="AM60" i="1"/>
  <c r="AL60" i="1"/>
  <c r="AR54" i="1"/>
  <c r="AQ54" i="1"/>
  <c r="AR57" i="1"/>
  <c r="AQ57" i="1"/>
  <c r="AM55" i="1"/>
  <c r="AL55" i="1"/>
  <c r="AM59" i="1"/>
  <c r="AL59" i="1"/>
  <c r="AR56" i="1"/>
  <c r="AQ56" i="1"/>
  <c r="AR60" i="1"/>
  <c r="AQ60" i="1"/>
  <c r="AM54" i="1"/>
  <c r="AL54" i="1"/>
  <c r="AM58" i="1"/>
  <c r="AL58" i="1"/>
  <c r="AR58" i="1"/>
  <c r="AQ58" i="1"/>
  <c r="AR55" i="1"/>
  <c r="AQ55" i="1"/>
  <c r="AR59" i="1"/>
  <c r="AQ59" i="1"/>
  <c r="AR46" i="1"/>
  <c r="AQ46" i="1"/>
  <c r="AR41" i="1"/>
  <c r="AQ41" i="1"/>
  <c r="AR44" i="1"/>
  <c r="AQ44" i="1"/>
  <c r="AR47" i="1"/>
  <c r="AQ47" i="1"/>
  <c r="AR43" i="1"/>
  <c r="AQ43" i="1"/>
  <c r="AR42" i="1"/>
  <c r="AQ42" i="1"/>
  <c r="AR45" i="1"/>
  <c r="AQ45" i="1"/>
  <c r="AM43" i="1"/>
  <c r="AL43" i="1"/>
  <c r="AM46" i="1"/>
  <c r="AL46" i="1"/>
  <c r="AM41" i="1"/>
  <c r="AL41" i="1"/>
  <c r="AM44" i="1"/>
  <c r="AL44" i="1"/>
  <c r="AM47" i="1"/>
  <c r="AL47" i="1"/>
  <c r="AM42" i="1"/>
  <c r="AL42" i="1"/>
  <c r="AM45" i="1"/>
  <c r="AL45" i="1"/>
  <c r="AC60" i="1"/>
  <c r="AB60" i="1"/>
  <c r="AC56" i="1"/>
  <c r="AB56" i="1"/>
  <c r="AH60" i="1"/>
  <c r="AG60" i="1"/>
  <c r="AH56" i="1"/>
  <c r="AG56" i="1"/>
  <c r="X56" i="1"/>
  <c r="W56" i="1"/>
  <c r="X60" i="1"/>
  <c r="W60" i="1"/>
  <c r="W41" i="1"/>
  <c r="AH43" i="1"/>
  <c r="AG43" i="1"/>
  <c r="AH46" i="1"/>
  <c r="AG46" i="1"/>
  <c r="AH41" i="1"/>
  <c r="AG41" i="1"/>
  <c r="AH44" i="1"/>
  <c r="AG44" i="1"/>
  <c r="AH47" i="1"/>
  <c r="AG47" i="1"/>
  <c r="AH42" i="1"/>
  <c r="AG42" i="1"/>
  <c r="AH45" i="1"/>
  <c r="AG45" i="1"/>
  <c r="AC43" i="1"/>
  <c r="AB43" i="1"/>
  <c r="AC46" i="1"/>
  <c r="AB46" i="1"/>
  <c r="AC41" i="1"/>
  <c r="AB41" i="1"/>
  <c r="AC44" i="1"/>
  <c r="AB44" i="1"/>
  <c r="AC47" i="1"/>
  <c r="AB47" i="1"/>
  <c r="AC42" i="1"/>
  <c r="AB42" i="1"/>
  <c r="AC45" i="1"/>
  <c r="AB45" i="1"/>
  <c r="X46" i="1"/>
  <c r="W46" i="1"/>
  <c r="X43" i="1"/>
  <c r="W43" i="1"/>
  <c r="X41" i="1"/>
  <c r="X44" i="1"/>
  <c r="W44" i="1"/>
  <c r="X47" i="1"/>
  <c r="W47" i="1"/>
  <c r="X42" i="1"/>
  <c r="W42" i="1"/>
  <c r="X45" i="1"/>
  <c r="W45" i="1"/>
  <c r="P128" i="4" l="1"/>
  <c r="P108" i="3"/>
  <c r="P96" i="2"/>
  <c r="H94" i="2" l="1"/>
  <c r="F82" i="2"/>
  <c r="F89" i="2"/>
  <c r="E57" i="4" a="1"/>
  <c r="E57" i="4" s="1"/>
  <c r="E76" i="4" s="1"/>
  <c r="E82" i="3"/>
  <c r="E81" i="3"/>
  <c r="F81" i="3" s="1"/>
  <c r="E94" i="3" s="1"/>
  <c r="E70" i="2"/>
  <c r="F70" i="2" s="1"/>
  <c r="E83" i="2" s="1"/>
  <c r="O95" i="4"/>
  <c r="P95" i="4" s="1"/>
  <c r="G111" i="4" s="1"/>
  <c r="O96" i="4"/>
  <c r="P96" i="4" s="1"/>
  <c r="G112" i="4" s="1"/>
  <c r="O97" i="4"/>
  <c r="P97" i="4" s="1"/>
  <c r="G113" i="4" s="1"/>
  <c r="O98" i="4"/>
  <c r="P98" i="4" s="1"/>
  <c r="G114" i="4" s="1"/>
  <c r="O99" i="4"/>
  <c r="P99" i="4" s="1"/>
  <c r="G115" i="4" s="1"/>
  <c r="O100" i="4"/>
  <c r="P100" i="4" s="1"/>
  <c r="G116" i="4" s="1"/>
  <c r="O101" i="4"/>
  <c r="P101" i="4" s="1"/>
  <c r="G117" i="4" s="1"/>
  <c r="O102" i="4"/>
  <c r="P102" i="4" s="1"/>
  <c r="G118" i="4" s="1"/>
  <c r="O103" i="4"/>
  <c r="P103" i="4" s="1"/>
  <c r="G119" i="4" s="1"/>
  <c r="O104" i="4"/>
  <c r="P104" i="4" s="1"/>
  <c r="G120" i="4" s="1"/>
  <c r="O105" i="4"/>
  <c r="P105" i="4" s="1"/>
  <c r="G121" i="4" s="1"/>
  <c r="O106" i="4"/>
  <c r="P106" i="4" s="1"/>
  <c r="G122" i="4" s="1"/>
  <c r="P94" i="4"/>
  <c r="G110" i="4" s="1"/>
  <c r="K94" i="4"/>
  <c r="K95" i="4"/>
  <c r="K96" i="4"/>
  <c r="F112" i="4" s="1"/>
  <c r="K97" i="4"/>
  <c r="F113" i="4" s="1"/>
  <c r="K98" i="4"/>
  <c r="F114" i="4" s="1"/>
  <c r="K99" i="4"/>
  <c r="F115" i="4" s="1"/>
  <c r="K100" i="4"/>
  <c r="F116" i="4" s="1"/>
  <c r="K101" i="4"/>
  <c r="F117" i="4" s="1"/>
  <c r="K102" i="4"/>
  <c r="F118" i="4" s="1"/>
  <c r="K103" i="4"/>
  <c r="F119" i="4" s="1"/>
  <c r="K104" i="4"/>
  <c r="F120" i="4" s="1"/>
  <c r="K105" i="4"/>
  <c r="F121" i="4" s="1"/>
  <c r="K106" i="4"/>
  <c r="F122" i="4" s="1"/>
  <c r="F94" i="4"/>
  <c r="F95" i="4"/>
  <c r="E111" i="4" s="1"/>
  <c r="F96" i="4"/>
  <c r="E112" i="4" s="1"/>
  <c r="F97" i="4"/>
  <c r="E113" i="4" s="1"/>
  <c r="F98" i="4"/>
  <c r="E114" i="4" s="1"/>
  <c r="F99" i="4"/>
  <c r="E115" i="4" s="1"/>
  <c r="F100" i="4"/>
  <c r="E116" i="4" s="1"/>
  <c r="F101" i="4"/>
  <c r="E117" i="4" s="1"/>
  <c r="F102" i="4"/>
  <c r="E118" i="4" s="1"/>
  <c r="F103" i="4"/>
  <c r="E119" i="4" s="1"/>
  <c r="F104" i="4"/>
  <c r="E120" i="4" s="1"/>
  <c r="F105" i="4"/>
  <c r="E121" i="4" s="1"/>
  <c r="F106" i="4"/>
  <c r="E122" i="4" s="1"/>
  <c r="O76" i="4"/>
  <c r="O58" i="4" a="1"/>
  <c r="O58" i="4" s="1"/>
  <c r="O77" i="4" s="1"/>
  <c r="P58" i="4" a="1"/>
  <c r="P58" i="4" s="1"/>
  <c r="P77" i="4" s="1"/>
  <c r="Q58" i="4" a="1"/>
  <c r="Q58" i="4" s="1"/>
  <c r="Q77" i="4" s="1"/>
  <c r="O59" i="4" a="1"/>
  <c r="O59" i="4" s="1"/>
  <c r="O78" i="4" s="1"/>
  <c r="P59" i="4" a="1"/>
  <c r="P59" i="4" s="1"/>
  <c r="P78" i="4" s="1"/>
  <c r="Q59" i="4" a="1"/>
  <c r="Q59" i="4" s="1"/>
  <c r="Q78" i="4" s="1"/>
  <c r="O60" i="4" a="1"/>
  <c r="O60" i="4" s="1"/>
  <c r="O79" i="4" s="1"/>
  <c r="P60" i="4" a="1"/>
  <c r="P60" i="4" s="1"/>
  <c r="P79" i="4" s="1"/>
  <c r="Q60" i="4" a="1"/>
  <c r="Q60" i="4" s="1"/>
  <c r="Q79" i="4" s="1"/>
  <c r="O61" i="4" a="1"/>
  <c r="O61" i="4" s="1"/>
  <c r="O80" i="4" s="1"/>
  <c r="P61" i="4" a="1"/>
  <c r="P61" i="4" s="1"/>
  <c r="P80" i="4" s="1"/>
  <c r="Q61" i="4" a="1"/>
  <c r="Q61" i="4" s="1"/>
  <c r="Q80" i="4" s="1"/>
  <c r="O62" i="4" a="1"/>
  <c r="O62" i="4" s="1"/>
  <c r="O81" i="4" s="1"/>
  <c r="P62" i="4" a="1"/>
  <c r="P62" i="4" s="1"/>
  <c r="P81" i="4" s="1"/>
  <c r="Q62" i="4" a="1"/>
  <c r="Q62" i="4" s="1"/>
  <c r="Q81" i="4" s="1"/>
  <c r="O63" i="4" a="1"/>
  <c r="O63" i="4" s="1"/>
  <c r="O82" i="4" s="1"/>
  <c r="P63" i="4" a="1"/>
  <c r="P63" i="4" s="1"/>
  <c r="P82" i="4" s="1"/>
  <c r="Q63" i="4" a="1"/>
  <c r="Q63" i="4" s="1"/>
  <c r="Q82" i="4" s="1"/>
  <c r="O64" i="4" a="1"/>
  <c r="O64" i="4" s="1"/>
  <c r="O83" i="4" s="1"/>
  <c r="P64" i="4" a="1"/>
  <c r="P64" i="4" s="1"/>
  <c r="P83" i="4" s="1"/>
  <c r="Q64" i="4" a="1"/>
  <c r="Q64" i="4" s="1"/>
  <c r="Q83" i="4" s="1"/>
  <c r="O65" i="4" a="1"/>
  <c r="O65" i="4" s="1"/>
  <c r="O84" i="4" s="1"/>
  <c r="P65" i="4" a="1"/>
  <c r="P65" i="4" s="1"/>
  <c r="P84" i="4" s="1"/>
  <c r="Q65" i="4" a="1"/>
  <c r="Q65" i="4" s="1"/>
  <c r="Q84" i="4" s="1"/>
  <c r="O66" i="4" a="1"/>
  <c r="O66" i="4" s="1"/>
  <c r="O85" i="4" s="1"/>
  <c r="P66" i="4" a="1"/>
  <c r="P66" i="4" s="1"/>
  <c r="P85" i="4" s="1"/>
  <c r="Q66" i="4" a="1"/>
  <c r="Q66" i="4" s="1"/>
  <c r="Q85" i="4" s="1"/>
  <c r="O67" i="4" a="1"/>
  <c r="O67" i="4" s="1"/>
  <c r="O86" i="4" s="1"/>
  <c r="P67" i="4" a="1"/>
  <c r="P67" i="4" s="1"/>
  <c r="P86" i="4" s="1"/>
  <c r="Q67" i="4" a="1"/>
  <c r="Q67" i="4" s="1"/>
  <c r="Q86" i="4" s="1"/>
  <c r="O68" i="4" a="1"/>
  <c r="O68" i="4" s="1"/>
  <c r="O87" i="4" s="1"/>
  <c r="P68" i="4" a="1"/>
  <c r="P68" i="4" s="1"/>
  <c r="P87" i="4" s="1"/>
  <c r="Q68" i="4" a="1"/>
  <c r="Q68" i="4" s="1"/>
  <c r="Q87" i="4" s="1"/>
  <c r="O69" i="4" a="1"/>
  <c r="O69" i="4" s="1"/>
  <c r="O88" i="4" s="1"/>
  <c r="P69" i="4" a="1"/>
  <c r="P69" i="4" s="1"/>
  <c r="P88" i="4" s="1"/>
  <c r="Q69" i="4" a="1"/>
  <c r="Q69" i="4" s="1"/>
  <c r="Q88" i="4" s="1"/>
  <c r="P57" i="4" a="1"/>
  <c r="P57" i="4" s="1"/>
  <c r="P76" i="4" s="1"/>
  <c r="Q57" i="4" a="1"/>
  <c r="Q57" i="4" s="1"/>
  <c r="Q76" i="4" s="1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P86" i="3"/>
  <c r="G99" i="3" s="1"/>
  <c r="O82" i="3"/>
  <c r="P82" i="3" s="1"/>
  <c r="G95" i="3" s="1"/>
  <c r="O83" i="3"/>
  <c r="P83" i="3" s="1"/>
  <c r="G96" i="3" s="1"/>
  <c r="O84" i="3"/>
  <c r="P84" i="3" s="1"/>
  <c r="G97" i="3" s="1"/>
  <c r="O85" i="3"/>
  <c r="P85" i="3" s="1"/>
  <c r="G98" i="3" s="1"/>
  <c r="O86" i="3"/>
  <c r="O87" i="3"/>
  <c r="P87" i="3" s="1"/>
  <c r="G100" i="3" s="1"/>
  <c r="O88" i="3"/>
  <c r="P88" i="3" s="1"/>
  <c r="G101" i="3" s="1"/>
  <c r="O89" i="3"/>
  <c r="P89" i="3" s="1"/>
  <c r="G102" i="3" s="1"/>
  <c r="O90" i="3"/>
  <c r="P90" i="3" s="1"/>
  <c r="G103" i="3" s="1"/>
  <c r="P81" i="3"/>
  <c r="G94" i="3" s="1"/>
  <c r="F82" i="3"/>
  <c r="E95" i="3" s="1"/>
  <c r="E83" i="3"/>
  <c r="F83" i="3" s="1"/>
  <c r="E96" i="3" s="1"/>
  <c r="E84" i="3"/>
  <c r="F84" i="3" s="1"/>
  <c r="E97" i="3" s="1"/>
  <c r="E85" i="3"/>
  <c r="F85" i="3" s="1"/>
  <c r="E98" i="3" s="1"/>
  <c r="E86" i="3"/>
  <c r="F86" i="3" s="1"/>
  <c r="E99" i="3" s="1"/>
  <c r="E87" i="3"/>
  <c r="F87" i="3" s="1"/>
  <c r="E100" i="3" s="1"/>
  <c r="E88" i="3"/>
  <c r="F88" i="3" s="1"/>
  <c r="E101" i="3" s="1"/>
  <c r="E89" i="3"/>
  <c r="F89" i="3" s="1"/>
  <c r="E102" i="3" s="1"/>
  <c r="E90" i="3"/>
  <c r="F90" i="3" s="1"/>
  <c r="E103" i="3" s="1"/>
  <c r="D90" i="3"/>
  <c r="D89" i="3"/>
  <c r="D88" i="3"/>
  <c r="D87" i="3"/>
  <c r="D86" i="3"/>
  <c r="D85" i="3"/>
  <c r="D84" i="3"/>
  <c r="D83" i="3"/>
  <c r="D82" i="3"/>
  <c r="D81" i="3"/>
  <c r="D75" i="3"/>
  <c r="D74" i="3"/>
  <c r="D73" i="3"/>
  <c r="D72" i="3"/>
  <c r="D71" i="3"/>
  <c r="D70" i="3"/>
  <c r="D69" i="3"/>
  <c r="D68" i="3"/>
  <c r="D67" i="3"/>
  <c r="D66" i="3"/>
  <c r="O50" i="3" a="1"/>
  <c r="O50" i="3" s="1"/>
  <c r="O67" i="3" s="1"/>
  <c r="P50" i="3" a="1"/>
  <c r="P50" i="3" s="1"/>
  <c r="P67" i="3" s="1"/>
  <c r="Q50" i="3" a="1"/>
  <c r="Q50" i="3" s="1"/>
  <c r="Q67" i="3" s="1"/>
  <c r="O51" i="3" a="1"/>
  <c r="O51" i="3" s="1"/>
  <c r="O68" i="3" s="1"/>
  <c r="P51" i="3" a="1"/>
  <c r="P51" i="3" s="1"/>
  <c r="P68" i="3" s="1"/>
  <c r="Q51" i="3" a="1"/>
  <c r="Q51" i="3" s="1"/>
  <c r="Q68" i="3" s="1"/>
  <c r="O52" i="3" a="1"/>
  <c r="O52" i="3" s="1"/>
  <c r="O69" i="3" s="1"/>
  <c r="P52" i="3" a="1"/>
  <c r="P52" i="3" s="1"/>
  <c r="P69" i="3" s="1"/>
  <c r="Q52" i="3" a="1"/>
  <c r="Q52" i="3" s="1"/>
  <c r="Q69" i="3" s="1"/>
  <c r="O53" i="3" a="1"/>
  <c r="O53" i="3" s="1"/>
  <c r="O70" i="3" s="1"/>
  <c r="P53" i="3" a="1"/>
  <c r="P53" i="3" s="1"/>
  <c r="P70" i="3" s="1"/>
  <c r="Q53" i="3" a="1"/>
  <c r="Q53" i="3" s="1"/>
  <c r="Q70" i="3" s="1"/>
  <c r="O54" i="3" a="1"/>
  <c r="O54" i="3" s="1"/>
  <c r="O71" i="3" s="1"/>
  <c r="P54" i="3" a="1"/>
  <c r="P54" i="3" s="1"/>
  <c r="P71" i="3" s="1"/>
  <c r="Q54" i="3" a="1"/>
  <c r="Q54" i="3" s="1"/>
  <c r="Q71" i="3" s="1"/>
  <c r="O55" i="3" a="1"/>
  <c r="O55" i="3" s="1"/>
  <c r="O72" i="3" s="1"/>
  <c r="S72" i="3" s="1"/>
  <c r="P55" i="3" a="1"/>
  <c r="P55" i="3" s="1"/>
  <c r="P72" i="3" s="1"/>
  <c r="Q55" i="3" a="1"/>
  <c r="Q55" i="3" s="1"/>
  <c r="Q72" i="3" s="1"/>
  <c r="O56" i="3" a="1"/>
  <c r="O56" i="3" s="1"/>
  <c r="O73" i="3" s="1"/>
  <c r="P56" i="3" a="1"/>
  <c r="P56" i="3" s="1"/>
  <c r="P73" i="3" s="1"/>
  <c r="Q56" i="3" a="1"/>
  <c r="Q56" i="3" s="1"/>
  <c r="Q73" i="3" s="1"/>
  <c r="O57" i="3" a="1"/>
  <c r="O57" i="3" s="1"/>
  <c r="O74" i="3" s="1"/>
  <c r="P57" i="3" a="1"/>
  <c r="P57" i="3" s="1"/>
  <c r="P74" i="3" s="1"/>
  <c r="Q57" i="3" a="1"/>
  <c r="Q57" i="3" s="1"/>
  <c r="Q74" i="3" s="1"/>
  <c r="O58" i="3" a="1"/>
  <c r="O58" i="3" s="1"/>
  <c r="O75" i="3" s="1"/>
  <c r="P58" i="3" a="1"/>
  <c r="P58" i="3" s="1"/>
  <c r="P75" i="3" s="1"/>
  <c r="Q58" i="3" a="1"/>
  <c r="Q58" i="3" s="1"/>
  <c r="Q75" i="3" s="1"/>
  <c r="P49" i="3" a="1"/>
  <c r="P49" i="3" s="1"/>
  <c r="P66" i="3" s="1"/>
  <c r="Q49" i="3" a="1"/>
  <c r="Q49" i="3" s="1"/>
  <c r="Q66" i="3" s="1"/>
  <c r="O66" i="3"/>
  <c r="E49" i="3" a="1"/>
  <c r="E49" i="3" s="1"/>
  <c r="E66" i="3" s="1"/>
  <c r="O71" i="2"/>
  <c r="P71" i="2" s="1"/>
  <c r="G84" i="2" s="1"/>
  <c r="O72" i="2"/>
  <c r="P72" i="2" s="1"/>
  <c r="G85" i="2" s="1"/>
  <c r="O73" i="2"/>
  <c r="P73" i="2" s="1"/>
  <c r="G86" i="2" s="1"/>
  <c r="O74" i="2"/>
  <c r="P74" i="2" s="1"/>
  <c r="G87" i="2" s="1"/>
  <c r="O75" i="2"/>
  <c r="P75" i="2" s="1"/>
  <c r="G88" i="2" s="1"/>
  <c r="O76" i="2"/>
  <c r="P76" i="2" s="1"/>
  <c r="G89" i="2" s="1"/>
  <c r="O77" i="2"/>
  <c r="P77" i="2" s="1"/>
  <c r="G90" i="2" s="1"/>
  <c r="P70" i="2"/>
  <c r="G83" i="2" s="1"/>
  <c r="K70" i="2"/>
  <c r="F83" i="2" s="1"/>
  <c r="K71" i="2"/>
  <c r="F84" i="2" s="1"/>
  <c r="J72" i="2"/>
  <c r="K72" i="2" s="1"/>
  <c r="F85" i="2" s="1"/>
  <c r="K73" i="2"/>
  <c r="F86" i="2" s="1"/>
  <c r="J74" i="2"/>
  <c r="K74" i="2" s="1"/>
  <c r="F87" i="2" s="1"/>
  <c r="J75" i="2"/>
  <c r="K75" i="2" s="1"/>
  <c r="F88" i="2" s="1"/>
  <c r="J76" i="2"/>
  <c r="K76" i="2" s="1"/>
  <c r="J77" i="2"/>
  <c r="K77" i="2" s="1"/>
  <c r="F90" i="2" s="1"/>
  <c r="E71" i="2"/>
  <c r="F71" i="2" s="1"/>
  <c r="E84" i="2" s="1"/>
  <c r="E72" i="2"/>
  <c r="F72" i="2" s="1"/>
  <c r="E85" i="2" s="1"/>
  <c r="E73" i="2"/>
  <c r="F73" i="2" s="1"/>
  <c r="E74" i="2"/>
  <c r="F74" i="2" s="1"/>
  <c r="E75" i="2"/>
  <c r="F75" i="2" s="1"/>
  <c r="E76" i="2"/>
  <c r="F76" i="2" s="1"/>
  <c r="E77" i="2"/>
  <c r="F77" i="2" s="1"/>
  <c r="D77" i="2"/>
  <c r="D76" i="2"/>
  <c r="D75" i="2"/>
  <c r="D74" i="2"/>
  <c r="D73" i="2"/>
  <c r="D72" i="2"/>
  <c r="D71" i="2"/>
  <c r="D70" i="2"/>
  <c r="D65" i="2"/>
  <c r="D64" i="2"/>
  <c r="D63" i="2"/>
  <c r="D62" i="2"/>
  <c r="D61" i="2"/>
  <c r="D60" i="2"/>
  <c r="D59" i="2"/>
  <c r="D58" i="2"/>
  <c r="S81" i="4" l="1"/>
  <c r="R82" i="4"/>
  <c r="S84" i="4"/>
  <c r="S88" i="4"/>
  <c r="R88" i="4"/>
  <c r="S78" i="4"/>
  <c r="R77" i="4"/>
  <c r="S77" i="4"/>
  <c r="R83" i="4"/>
  <c r="S83" i="4"/>
  <c r="S80" i="4"/>
  <c r="R80" i="4"/>
  <c r="R87" i="4"/>
  <c r="R79" i="4"/>
  <c r="R85" i="4"/>
  <c r="S85" i="4"/>
  <c r="S79" i="4"/>
  <c r="S86" i="4"/>
  <c r="R81" i="4"/>
  <c r="S76" i="4"/>
  <c r="S73" i="3"/>
  <c r="S74" i="3"/>
  <c r="R68" i="3"/>
  <c r="R76" i="4"/>
  <c r="R84" i="4"/>
  <c r="S82" i="4"/>
  <c r="S87" i="4"/>
  <c r="R78" i="4"/>
  <c r="R86" i="4"/>
  <c r="S69" i="3"/>
  <c r="R69" i="3"/>
  <c r="S68" i="3"/>
  <c r="S66" i="3"/>
  <c r="S67" i="3"/>
  <c r="R67" i="3"/>
  <c r="S70" i="3"/>
  <c r="R70" i="3"/>
  <c r="S71" i="3"/>
  <c r="R71" i="3"/>
  <c r="R73" i="3"/>
  <c r="S75" i="3"/>
  <c r="R75" i="3"/>
  <c r="R72" i="3"/>
  <c r="R66" i="3"/>
  <c r="R74" i="3"/>
  <c r="X83" i="4" l="1"/>
  <c r="W81" i="4"/>
  <c r="X81" i="4"/>
  <c r="X82" i="4"/>
  <c r="W82" i="4"/>
  <c r="X84" i="4"/>
  <c r="W84" i="4"/>
  <c r="X85" i="4"/>
  <c r="W85" i="4"/>
  <c r="X70" i="3"/>
  <c r="W70" i="3"/>
  <c r="X69" i="3"/>
  <c r="W69" i="3"/>
  <c r="X71" i="3"/>
  <c r="W71" i="3"/>
  <c r="X72" i="3"/>
  <c r="W72" i="3"/>
  <c r="E90" i="2"/>
  <c r="E86" i="2"/>
  <c r="E87" i="2"/>
  <c r="E88" i="2"/>
  <c r="E89" i="2"/>
  <c r="O44" i="2" a="1"/>
  <c r="O44" i="2" s="1"/>
  <c r="O59" i="2" s="1"/>
  <c r="P44" i="2" a="1"/>
  <c r="P44" i="2" s="1"/>
  <c r="P59" i="2" s="1"/>
  <c r="Q44" i="2" a="1"/>
  <c r="Q44" i="2" s="1"/>
  <c r="Q59" i="2" s="1"/>
  <c r="O45" i="2" a="1"/>
  <c r="O45" i="2" s="1"/>
  <c r="O60" i="2" s="1"/>
  <c r="P45" i="2" a="1"/>
  <c r="P45" i="2" s="1"/>
  <c r="P60" i="2" s="1"/>
  <c r="Q45" i="2" a="1"/>
  <c r="Q45" i="2" s="1"/>
  <c r="Q60" i="2" s="1"/>
  <c r="O46" i="2" a="1"/>
  <c r="O46" i="2" s="1"/>
  <c r="O61" i="2" s="1"/>
  <c r="P46" i="2" a="1"/>
  <c r="P46" i="2" s="1"/>
  <c r="P61" i="2" s="1"/>
  <c r="Q46" i="2" a="1"/>
  <c r="Q46" i="2" s="1"/>
  <c r="Q61" i="2" s="1"/>
  <c r="O47" i="2" a="1"/>
  <c r="O47" i="2" s="1"/>
  <c r="O62" i="2" s="1"/>
  <c r="P47" i="2" a="1"/>
  <c r="P47" i="2" s="1"/>
  <c r="P62" i="2" s="1"/>
  <c r="Q47" i="2" a="1"/>
  <c r="Q47" i="2" s="1"/>
  <c r="Q62" i="2" s="1"/>
  <c r="O48" i="2" a="1"/>
  <c r="O48" i="2" s="1"/>
  <c r="O63" i="2" s="1"/>
  <c r="P48" i="2" a="1"/>
  <c r="P48" i="2" s="1"/>
  <c r="P63" i="2" s="1"/>
  <c r="Q48" i="2" a="1"/>
  <c r="Q48" i="2" s="1"/>
  <c r="Q63" i="2" s="1"/>
  <c r="O49" i="2" a="1"/>
  <c r="O49" i="2" s="1"/>
  <c r="O64" i="2" s="1"/>
  <c r="P49" i="2" a="1"/>
  <c r="P49" i="2" s="1"/>
  <c r="P64" i="2" s="1"/>
  <c r="Q49" i="2" a="1"/>
  <c r="Q49" i="2" s="1"/>
  <c r="Q64" i="2" s="1"/>
  <c r="O50" i="2" a="1"/>
  <c r="O50" i="2" s="1"/>
  <c r="O65" i="2" s="1"/>
  <c r="P50" i="2" a="1"/>
  <c r="P50" i="2" s="1"/>
  <c r="P65" i="2" s="1"/>
  <c r="Q50" i="2" a="1"/>
  <c r="Q50" i="2" s="1"/>
  <c r="Q65" i="2" s="1"/>
  <c r="P43" i="2" a="1"/>
  <c r="P43" i="2" s="1"/>
  <c r="P58" i="2" s="1"/>
  <c r="Q43" i="2" a="1"/>
  <c r="Q43" i="2" s="1"/>
  <c r="Q58" i="2" s="1"/>
  <c r="O58" i="2"/>
  <c r="W83" i="4" l="1"/>
  <c r="S64" i="2"/>
  <c r="R64" i="2"/>
  <c r="S61" i="2"/>
  <c r="R61" i="2"/>
  <c r="R65" i="2"/>
  <c r="S65" i="2"/>
  <c r="S62" i="2"/>
  <c r="R62" i="2"/>
  <c r="R60" i="2"/>
  <c r="S60" i="2"/>
  <c r="S59" i="2"/>
  <c r="R59" i="2"/>
  <c r="R63" i="2"/>
  <c r="S63" i="2"/>
  <c r="R58" i="2"/>
  <c r="S58" i="2"/>
  <c r="M65" i="2"/>
  <c r="N63" i="2"/>
  <c r="M60" i="2"/>
  <c r="N60" i="2"/>
  <c r="N65" i="2"/>
  <c r="M64" i="2"/>
  <c r="N64" i="2"/>
  <c r="N59" i="2"/>
  <c r="M59" i="2"/>
  <c r="N58" i="2"/>
  <c r="M58" i="2"/>
  <c r="M43" i="2"/>
  <c r="O42" i="1" a="1"/>
  <c r="O42" i="1" s="1"/>
  <c r="O55" i="1" s="1"/>
  <c r="P42" i="1" a="1"/>
  <c r="P42" i="1" s="1"/>
  <c r="P55" i="1" s="1"/>
  <c r="Q42" i="1" a="1"/>
  <c r="Q42" i="1" s="1"/>
  <c r="Q55" i="1" s="1"/>
  <c r="O43" i="1" a="1"/>
  <c r="O43" i="1" s="1"/>
  <c r="O56" i="1" s="1"/>
  <c r="P43" i="1" a="1"/>
  <c r="P43" i="1" s="1"/>
  <c r="Q43" i="1" a="1"/>
  <c r="Q43" i="1" s="1"/>
  <c r="Q56" i="1" s="1"/>
  <c r="O44" i="1" a="1"/>
  <c r="O44" i="1" s="1"/>
  <c r="O57" i="1" s="1"/>
  <c r="P44" i="1" a="1"/>
  <c r="P44" i="1" s="1"/>
  <c r="Q44" i="1" a="1"/>
  <c r="Q44" i="1" s="1"/>
  <c r="Q57" i="1" s="1"/>
  <c r="O45" i="1" a="1"/>
  <c r="O45" i="1" s="1"/>
  <c r="O58" i="1" s="1"/>
  <c r="P45" i="1" a="1"/>
  <c r="P45" i="1" s="1"/>
  <c r="Q45" i="1" a="1"/>
  <c r="Q45" i="1" s="1"/>
  <c r="Q58" i="1" s="1"/>
  <c r="O46" i="1" a="1"/>
  <c r="O46" i="1" s="1"/>
  <c r="O59" i="1" s="1"/>
  <c r="P46" i="1" a="1"/>
  <c r="P46" i="1" s="1"/>
  <c r="Q46" i="1" a="1"/>
  <c r="Q46" i="1" s="1"/>
  <c r="Q59" i="1" s="1"/>
  <c r="O47" i="1" a="1"/>
  <c r="O47" i="1" s="1"/>
  <c r="O60" i="1" s="1"/>
  <c r="P47" i="1" a="1"/>
  <c r="P47" i="1" s="1"/>
  <c r="Q47" i="1" a="1"/>
  <c r="Q47" i="1" s="1"/>
  <c r="Q60" i="1" s="1"/>
  <c r="P41" i="1" a="1"/>
  <c r="P41" i="1" s="1"/>
  <c r="P54" i="1" s="1"/>
  <c r="Q41" i="1" a="1"/>
  <c r="Q41" i="1" s="1"/>
  <c r="Q54" i="1" s="1"/>
  <c r="X62" i="2" l="1"/>
  <c r="W62" i="2"/>
  <c r="X61" i="2"/>
  <c r="W61" i="2"/>
  <c r="X63" i="2"/>
  <c r="W63" i="2"/>
  <c r="AH57" i="1"/>
  <c r="AG57" i="1"/>
  <c r="P58" i="1"/>
  <c r="P57" i="1"/>
  <c r="AH58" i="1" s="1"/>
  <c r="P60" i="1"/>
  <c r="P56" i="1"/>
  <c r="P59" i="1"/>
  <c r="M63" i="2"/>
  <c r="N61" i="2"/>
  <c r="M61" i="2"/>
  <c r="AG58" i="1" l="1"/>
  <c r="AH55" i="1"/>
  <c r="AG55" i="1"/>
  <c r="AH59" i="1"/>
  <c r="AG59" i="1"/>
  <c r="AH54" i="1"/>
  <c r="AG54" i="1"/>
  <c r="S60" i="1"/>
  <c r="R60" i="1"/>
  <c r="S59" i="1"/>
  <c r="R59" i="1"/>
  <c r="S58" i="1"/>
  <c r="R58" i="1"/>
  <c r="S57" i="1"/>
  <c r="R57" i="1"/>
  <c r="S56" i="1"/>
  <c r="R56" i="1"/>
  <c r="S55" i="1"/>
  <c r="R55" i="1"/>
  <c r="S54" i="1"/>
  <c r="R54" i="1"/>
  <c r="E58" i="4" a="1"/>
  <c r="E58" i="4" s="1"/>
  <c r="E77" i="4" s="1"/>
  <c r="F58" i="4" a="1"/>
  <c r="F58" i="4" s="1"/>
  <c r="F77" i="4" s="1"/>
  <c r="G58" i="4" a="1"/>
  <c r="G58" i="4" s="1"/>
  <c r="G77" i="4" s="1"/>
  <c r="E59" i="4" a="1"/>
  <c r="E59" i="4" s="1"/>
  <c r="E78" i="4" s="1"/>
  <c r="F59" i="4" a="1"/>
  <c r="F59" i="4" s="1"/>
  <c r="F78" i="4" s="1"/>
  <c r="G59" i="4" a="1"/>
  <c r="G59" i="4" s="1"/>
  <c r="G78" i="4" s="1"/>
  <c r="E60" i="4" a="1"/>
  <c r="E60" i="4" s="1"/>
  <c r="E79" i="4" s="1"/>
  <c r="F60" i="4" a="1"/>
  <c r="F60" i="4" s="1"/>
  <c r="F79" i="4" s="1"/>
  <c r="G60" i="4" a="1"/>
  <c r="G60" i="4" s="1"/>
  <c r="G79" i="4" s="1"/>
  <c r="E61" i="4" a="1"/>
  <c r="E61" i="4" s="1"/>
  <c r="E80" i="4" s="1"/>
  <c r="F61" i="4" a="1"/>
  <c r="F61" i="4" s="1"/>
  <c r="F80" i="4" s="1"/>
  <c r="G61" i="4" a="1"/>
  <c r="G61" i="4" s="1"/>
  <c r="G80" i="4" s="1"/>
  <c r="E62" i="4" a="1"/>
  <c r="E62" i="4" s="1"/>
  <c r="E81" i="4" s="1"/>
  <c r="F62" i="4" a="1"/>
  <c r="F62" i="4" s="1"/>
  <c r="F81" i="4" s="1"/>
  <c r="G62" i="4" a="1"/>
  <c r="G62" i="4" s="1"/>
  <c r="G81" i="4" s="1"/>
  <c r="E63" i="4" a="1"/>
  <c r="E63" i="4" s="1"/>
  <c r="E82" i="4" s="1"/>
  <c r="F63" i="4" a="1"/>
  <c r="F63" i="4" s="1"/>
  <c r="F82" i="4" s="1"/>
  <c r="G63" i="4" a="1"/>
  <c r="G63" i="4" s="1"/>
  <c r="G82" i="4" s="1"/>
  <c r="E64" i="4" a="1"/>
  <c r="E64" i="4" s="1"/>
  <c r="E83" i="4" s="1"/>
  <c r="F64" i="4" a="1"/>
  <c r="F64" i="4" s="1"/>
  <c r="F83" i="4" s="1"/>
  <c r="G64" i="4" a="1"/>
  <c r="G64" i="4" s="1"/>
  <c r="G83" i="4" s="1"/>
  <c r="E65" i="4" a="1"/>
  <c r="E65" i="4" s="1"/>
  <c r="E84" i="4" s="1"/>
  <c r="F65" i="4" a="1"/>
  <c r="F65" i="4" s="1"/>
  <c r="F84" i="4" s="1"/>
  <c r="G65" i="4" a="1"/>
  <c r="G65" i="4" s="1"/>
  <c r="G84" i="4" s="1"/>
  <c r="E66" i="4" a="1"/>
  <c r="E66" i="4" s="1"/>
  <c r="E85" i="4" s="1"/>
  <c r="F66" i="4" a="1"/>
  <c r="F66" i="4" s="1"/>
  <c r="F85" i="4" s="1"/>
  <c r="G66" i="4" a="1"/>
  <c r="G66" i="4" s="1"/>
  <c r="G85" i="4" s="1"/>
  <c r="E67" i="4" a="1"/>
  <c r="E67" i="4" s="1"/>
  <c r="E86" i="4" s="1"/>
  <c r="F67" i="4" a="1"/>
  <c r="F67" i="4" s="1"/>
  <c r="F86" i="4" s="1"/>
  <c r="G67" i="4" a="1"/>
  <c r="G67" i="4" s="1"/>
  <c r="G86" i="4" s="1"/>
  <c r="E68" i="4" a="1"/>
  <c r="E68" i="4" s="1"/>
  <c r="E87" i="4" s="1"/>
  <c r="F68" i="4" a="1"/>
  <c r="F68" i="4" s="1"/>
  <c r="F87" i="4" s="1"/>
  <c r="G68" i="4" a="1"/>
  <c r="G68" i="4" s="1"/>
  <c r="G87" i="4" s="1"/>
  <c r="E69" i="4" a="1"/>
  <c r="E69" i="4" s="1"/>
  <c r="E88" i="4" s="1"/>
  <c r="F69" i="4" a="1"/>
  <c r="F69" i="4" s="1"/>
  <c r="F88" i="4" s="1"/>
  <c r="G69" i="4" a="1"/>
  <c r="G69" i="4" s="1"/>
  <c r="G88" i="4" s="1"/>
  <c r="F57" i="4" a="1"/>
  <c r="F57" i="4" s="1"/>
  <c r="F76" i="4" s="1"/>
  <c r="G57" i="4" a="1"/>
  <c r="G57" i="4" s="1"/>
  <c r="G76" i="4" s="1"/>
  <c r="E50" i="3" a="1"/>
  <c r="E50" i="3" s="1"/>
  <c r="E67" i="3" s="1"/>
  <c r="F50" i="3" a="1"/>
  <c r="F50" i="3" s="1"/>
  <c r="F67" i="3" s="1"/>
  <c r="G50" i="3" a="1"/>
  <c r="G50" i="3" s="1"/>
  <c r="G67" i="3" s="1"/>
  <c r="E51" i="3" a="1"/>
  <c r="E51" i="3" s="1"/>
  <c r="E68" i="3" s="1"/>
  <c r="F51" i="3" a="1"/>
  <c r="F51" i="3" s="1"/>
  <c r="F68" i="3" s="1"/>
  <c r="G51" i="3" a="1"/>
  <c r="G51" i="3" s="1"/>
  <c r="G68" i="3" s="1"/>
  <c r="E52" i="3" a="1"/>
  <c r="E52" i="3" s="1"/>
  <c r="E69" i="3" s="1"/>
  <c r="F52" i="3" a="1"/>
  <c r="F52" i="3" s="1"/>
  <c r="F69" i="3" s="1"/>
  <c r="G52" i="3" a="1"/>
  <c r="G52" i="3" s="1"/>
  <c r="G69" i="3" s="1"/>
  <c r="E53" i="3" a="1"/>
  <c r="E53" i="3" s="1"/>
  <c r="E70" i="3" s="1"/>
  <c r="F53" i="3" a="1"/>
  <c r="F53" i="3" s="1"/>
  <c r="F70" i="3" s="1"/>
  <c r="G53" i="3" a="1"/>
  <c r="G53" i="3" s="1"/>
  <c r="G70" i="3" s="1"/>
  <c r="E54" i="3" a="1"/>
  <c r="E54" i="3" s="1"/>
  <c r="E71" i="3" s="1"/>
  <c r="F54" i="3" a="1"/>
  <c r="F54" i="3" s="1"/>
  <c r="F71" i="3" s="1"/>
  <c r="G54" i="3" a="1"/>
  <c r="G54" i="3" s="1"/>
  <c r="G71" i="3" s="1"/>
  <c r="E55" i="3" a="1"/>
  <c r="E55" i="3" s="1"/>
  <c r="E72" i="3" s="1"/>
  <c r="I72" i="3" s="1"/>
  <c r="F55" i="3" a="1"/>
  <c r="F55" i="3" s="1"/>
  <c r="F72" i="3" s="1"/>
  <c r="G55" i="3" a="1"/>
  <c r="G55" i="3" s="1"/>
  <c r="E56" i="3" a="1"/>
  <c r="E56" i="3" s="1"/>
  <c r="E73" i="3" s="1"/>
  <c r="F56" i="3" a="1"/>
  <c r="F56" i="3" s="1"/>
  <c r="F73" i="3" s="1"/>
  <c r="G56" i="3" a="1"/>
  <c r="G56" i="3" s="1"/>
  <c r="G73" i="3" s="1"/>
  <c r="E57" i="3" a="1"/>
  <c r="E57" i="3" s="1"/>
  <c r="E74" i="3" s="1"/>
  <c r="F57" i="3" a="1"/>
  <c r="F57" i="3" s="1"/>
  <c r="F74" i="3" s="1"/>
  <c r="G57" i="3" a="1"/>
  <c r="G57" i="3" s="1"/>
  <c r="G74" i="3" s="1"/>
  <c r="E58" i="3" a="1"/>
  <c r="E58" i="3" s="1"/>
  <c r="E75" i="3" s="1"/>
  <c r="F58" i="3" a="1"/>
  <c r="F58" i="3" s="1"/>
  <c r="F75" i="3" s="1"/>
  <c r="G58" i="3" a="1"/>
  <c r="G58" i="3" s="1"/>
  <c r="G75" i="3" s="1"/>
  <c r="F49" i="3" a="1"/>
  <c r="F49" i="3" s="1"/>
  <c r="F66" i="3" s="1"/>
  <c r="G49" i="3" a="1"/>
  <c r="G49" i="3" s="1"/>
  <c r="G66" i="3" s="1"/>
  <c r="H78" i="1"/>
  <c r="E44" i="2" a="1"/>
  <c r="E44" i="2" s="1"/>
  <c r="E59" i="2" s="1"/>
  <c r="F44" i="2" a="1"/>
  <c r="F44" i="2" s="1"/>
  <c r="F59" i="2" s="1"/>
  <c r="G44" i="2" a="1"/>
  <c r="G44" i="2" s="1"/>
  <c r="G59" i="2" s="1"/>
  <c r="E45" i="2" a="1"/>
  <c r="E45" i="2" s="1"/>
  <c r="E60" i="2" s="1"/>
  <c r="F45" i="2" a="1"/>
  <c r="F45" i="2" s="1"/>
  <c r="F60" i="2" s="1"/>
  <c r="G45" i="2" a="1"/>
  <c r="G45" i="2" s="1"/>
  <c r="G60" i="2" s="1"/>
  <c r="E46" i="2" a="1"/>
  <c r="E46" i="2" s="1"/>
  <c r="E61" i="2" s="1"/>
  <c r="F46" i="2" a="1"/>
  <c r="F46" i="2" s="1"/>
  <c r="F61" i="2" s="1"/>
  <c r="G46" i="2" a="1"/>
  <c r="G46" i="2" s="1"/>
  <c r="G61" i="2" s="1"/>
  <c r="E47" i="2" a="1"/>
  <c r="E47" i="2" s="1"/>
  <c r="E62" i="2" s="1"/>
  <c r="F47" i="2" a="1"/>
  <c r="F47" i="2" s="1"/>
  <c r="F62" i="2" s="1"/>
  <c r="G47" i="2" a="1"/>
  <c r="G47" i="2" s="1"/>
  <c r="G62" i="2" s="1"/>
  <c r="E48" i="2" a="1"/>
  <c r="E48" i="2" s="1"/>
  <c r="E63" i="2" s="1"/>
  <c r="F48" i="2" a="1"/>
  <c r="F48" i="2" s="1"/>
  <c r="F63" i="2" s="1"/>
  <c r="G48" i="2" a="1"/>
  <c r="G48" i="2" s="1"/>
  <c r="G63" i="2" s="1"/>
  <c r="E49" i="2" a="1"/>
  <c r="E49" i="2" s="1"/>
  <c r="E64" i="2" s="1"/>
  <c r="F49" i="2" a="1"/>
  <c r="F49" i="2" s="1"/>
  <c r="F64" i="2" s="1"/>
  <c r="G49" i="2" a="1"/>
  <c r="G49" i="2" s="1"/>
  <c r="G64" i="2" s="1"/>
  <c r="E50" i="2" a="1"/>
  <c r="E50" i="2" s="1"/>
  <c r="E65" i="2" s="1"/>
  <c r="F50" i="2" a="1"/>
  <c r="F50" i="2" s="1"/>
  <c r="F65" i="2" s="1"/>
  <c r="G50" i="2" a="1"/>
  <c r="G50" i="2" s="1"/>
  <c r="G65" i="2" s="1"/>
  <c r="F43" i="2" a="1"/>
  <c r="F43" i="2" s="1"/>
  <c r="F58" i="2" s="1"/>
  <c r="G58" i="2"/>
  <c r="E58" i="2"/>
  <c r="AC59" i="1" l="1"/>
  <c r="AB59" i="1"/>
  <c r="X57" i="1"/>
  <c r="W57" i="1"/>
  <c r="X59" i="1"/>
  <c r="W59" i="1"/>
  <c r="AC57" i="1"/>
  <c r="AB57" i="1"/>
  <c r="X58" i="1"/>
  <c r="W58" i="1"/>
  <c r="AC58" i="1"/>
  <c r="AB58" i="1"/>
  <c r="H88" i="4"/>
  <c r="I88" i="4"/>
  <c r="I80" i="4"/>
  <c r="H80" i="4"/>
  <c r="I86" i="4"/>
  <c r="H86" i="4"/>
  <c r="I85" i="4"/>
  <c r="H85" i="4"/>
  <c r="H87" i="4"/>
  <c r="I87" i="4"/>
  <c r="H61" i="4"/>
  <c r="H69" i="3"/>
  <c r="I69" i="3"/>
  <c r="H74" i="3"/>
  <c r="I74" i="3"/>
  <c r="I71" i="3"/>
  <c r="H71" i="3"/>
  <c r="I68" i="3"/>
  <c r="H68" i="3"/>
  <c r="H73" i="3"/>
  <c r="I73" i="3"/>
  <c r="H55" i="3"/>
  <c r="G72" i="3"/>
  <c r="H72" i="3" s="1"/>
  <c r="I70" i="3"/>
  <c r="H70" i="3"/>
  <c r="I75" i="3"/>
  <c r="H75" i="3"/>
  <c r="I67" i="3"/>
  <c r="H67" i="3"/>
  <c r="I66" i="3"/>
  <c r="H66" i="3"/>
  <c r="I59" i="2"/>
  <c r="H59" i="2"/>
  <c r="H64" i="2"/>
  <c r="I64" i="2"/>
  <c r="I61" i="2"/>
  <c r="H61" i="2"/>
  <c r="I60" i="2"/>
  <c r="H60" i="2"/>
  <c r="I58" i="2"/>
  <c r="H58" i="2"/>
  <c r="H65" i="2"/>
  <c r="I65" i="2"/>
  <c r="I63" i="2"/>
  <c r="H63" i="2"/>
  <c r="I62" i="2"/>
  <c r="H62" i="2"/>
  <c r="M62" i="2"/>
  <c r="N62" i="2"/>
  <c r="H62" i="4"/>
  <c r="H57" i="4"/>
  <c r="H58" i="4"/>
  <c r="H63" i="4"/>
  <c r="H66" i="4"/>
  <c r="H53" i="3"/>
  <c r="H59" i="4"/>
  <c r="H64" i="4"/>
  <c r="H60" i="4"/>
  <c r="H65" i="4"/>
  <c r="H84" i="4" l="1"/>
  <c r="E42" i="1" a="1"/>
  <c r="E42" i="1" s="1"/>
  <c r="E55" i="1" s="1"/>
  <c r="F42" i="1" a="1"/>
  <c r="F42" i="1" s="1"/>
  <c r="F55" i="1" s="1"/>
  <c r="G42" i="1" a="1"/>
  <c r="G42" i="1" s="1"/>
  <c r="G55" i="1" s="1"/>
  <c r="E43" i="1" a="1"/>
  <c r="E43" i="1" s="1"/>
  <c r="E56" i="1" s="1"/>
  <c r="F43" i="1" a="1"/>
  <c r="F43" i="1" s="1"/>
  <c r="F56" i="1" s="1"/>
  <c r="G43" i="1" a="1"/>
  <c r="G43" i="1" s="1"/>
  <c r="G56" i="1" s="1"/>
  <c r="E44" i="1" a="1"/>
  <c r="E44" i="1" s="1"/>
  <c r="E57" i="1" s="1"/>
  <c r="F44" i="1" a="1"/>
  <c r="F44" i="1" s="1"/>
  <c r="F57" i="1" s="1"/>
  <c r="G44" i="1" a="1"/>
  <c r="G44" i="1" s="1"/>
  <c r="G57" i="1" s="1"/>
  <c r="E45" i="1" a="1"/>
  <c r="E45" i="1" s="1"/>
  <c r="E58" i="1" s="1"/>
  <c r="F45" i="1" a="1"/>
  <c r="F45" i="1" s="1"/>
  <c r="F58" i="1" s="1"/>
  <c r="G45" i="1" a="1"/>
  <c r="G45" i="1" s="1"/>
  <c r="G58" i="1" s="1"/>
  <c r="E46" i="1" a="1"/>
  <c r="E46" i="1" s="1"/>
  <c r="E59" i="1" s="1"/>
  <c r="F46" i="1" a="1"/>
  <c r="F46" i="1" s="1"/>
  <c r="F59" i="1" s="1"/>
  <c r="G46" i="1" a="1"/>
  <c r="G46" i="1" s="1"/>
  <c r="G59" i="1" s="1"/>
  <c r="E47" i="1" a="1"/>
  <c r="E47" i="1" s="1"/>
  <c r="E60" i="1" s="1"/>
  <c r="F47" i="1" a="1"/>
  <c r="F47" i="1" s="1"/>
  <c r="F60" i="1" s="1"/>
  <c r="G47" i="1" a="1"/>
  <c r="G47" i="1" s="1"/>
  <c r="G60" i="1" s="1"/>
  <c r="F41" i="1" a="1"/>
  <c r="F41" i="1" s="1"/>
  <c r="F54" i="1" s="1"/>
  <c r="G41" i="1" a="1"/>
  <c r="G41" i="1" s="1"/>
  <c r="G54" i="1" s="1"/>
  <c r="E54" i="1"/>
  <c r="E88" i="1"/>
  <c r="E94" i="2"/>
  <c r="J77" i="4"/>
  <c r="K77" i="4"/>
  <c r="L77" i="4"/>
  <c r="J78" i="4"/>
  <c r="K78" i="4"/>
  <c r="L78" i="4"/>
  <c r="J79" i="4"/>
  <c r="K79" i="4"/>
  <c r="L79" i="4"/>
  <c r="J80" i="4"/>
  <c r="K80" i="4"/>
  <c r="L80" i="4"/>
  <c r="J81" i="4"/>
  <c r="K81" i="4"/>
  <c r="L81" i="4"/>
  <c r="J82" i="4"/>
  <c r="K82" i="4"/>
  <c r="L82" i="4"/>
  <c r="J83" i="4"/>
  <c r="K83" i="4"/>
  <c r="L83" i="4"/>
  <c r="J84" i="4"/>
  <c r="K84" i="4"/>
  <c r="L84" i="4"/>
  <c r="K85" i="4"/>
  <c r="L85" i="4"/>
  <c r="J86" i="4"/>
  <c r="K86" i="4"/>
  <c r="L86" i="4"/>
  <c r="J87" i="4"/>
  <c r="K87" i="4"/>
  <c r="L87" i="4"/>
  <c r="J88" i="4"/>
  <c r="K88" i="4"/>
  <c r="L88" i="4"/>
  <c r="K76" i="4"/>
  <c r="L76" i="4"/>
  <c r="G109" i="4"/>
  <c r="J55" i="4"/>
  <c r="F109" i="4" s="1"/>
  <c r="H126" i="4" s="1"/>
  <c r="E55" i="4"/>
  <c r="E109" i="4" s="1"/>
  <c r="E126" i="4" s="1"/>
  <c r="E106" i="3"/>
  <c r="E93" i="3"/>
  <c r="E82" i="2"/>
  <c r="J78" i="1"/>
  <c r="I78" i="1"/>
  <c r="H88" i="1" s="1"/>
  <c r="A129" i="4"/>
  <c r="A130" i="4"/>
  <c r="A131" i="4"/>
  <c r="A132" i="4"/>
  <c r="A133" i="4"/>
  <c r="A134" i="4"/>
  <c r="A135" i="4"/>
  <c r="A136" i="4"/>
  <c r="A137" i="4"/>
  <c r="A138" i="4"/>
  <c r="A139" i="4"/>
  <c r="A109" i="3"/>
  <c r="A110" i="3"/>
  <c r="A111" i="3"/>
  <c r="A112" i="3"/>
  <c r="A113" i="3"/>
  <c r="A114" i="3"/>
  <c r="A115" i="3"/>
  <c r="A116" i="3"/>
  <c r="A108" i="3"/>
  <c r="A97" i="2"/>
  <c r="A98" i="2"/>
  <c r="A99" i="2"/>
  <c r="A100" i="2"/>
  <c r="A101" i="2"/>
  <c r="A102" i="2"/>
  <c r="A96" i="2"/>
  <c r="A92" i="1"/>
  <c r="A93" i="1"/>
  <c r="A94" i="1"/>
  <c r="A95" i="1"/>
  <c r="J85" i="4" l="1"/>
  <c r="N85" i="4" s="1"/>
  <c r="N86" i="4"/>
  <c r="M86" i="4"/>
  <c r="N80" i="4"/>
  <c r="M80" i="4"/>
  <c r="M87" i="4"/>
  <c r="N87" i="4"/>
  <c r="I84" i="4"/>
  <c r="H76" i="4"/>
  <c r="I76" i="4"/>
  <c r="H79" i="4"/>
  <c r="I79" i="4"/>
  <c r="I77" i="4"/>
  <c r="H55" i="1"/>
  <c r="H54" i="1"/>
  <c r="I54" i="1"/>
  <c r="I59" i="1"/>
  <c r="H59" i="1"/>
  <c r="I60" i="1"/>
  <c r="H60" i="1"/>
  <c r="I56" i="1"/>
  <c r="H56" i="1"/>
  <c r="H58" i="1"/>
  <c r="I58" i="1"/>
  <c r="H57" i="1"/>
  <c r="I57" i="1"/>
  <c r="I55" i="1"/>
  <c r="H67" i="4"/>
  <c r="H43" i="2"/>
  <c r="H41" i="1"/>
  <c r="I41" i="1"/>
  <c r="H42" i="1"/>
  <c r="H45" i="1"/>
  <c r="H43" i="1"/>
  <c r="H46" i="1"/>
  <c r="H44" i="1"/>
  <c r="H47" i="1"/>
  <c r="I67" i="4"/>
  <c r="M67" i="4"/>
  <c r="N67" i="4"/>
  <c r="R67" i="4"/>
  <c r="S67" i="4"/>
  <c r="R68" i="4"/>
  <c r="S68" i="4"/>
  <c r="H69" i="4"/>
  <c r="I69" i="4"/>
  <c r="R69" i="4"/>
  <c r="S69" i="4"/>
  <c r="S66" i="4"/>
  <c r="R66" i="4"/>
  <c r="N66" i="4"/>
  <c r="M66" i="4"/>
  <c r="I66" i="4"/>
  <c r="S65" i="4"/>
  <c r="R65" i="4"/>
  <c r="S64" i="4"/>
  <c r="R64" i="4"/>
  <c r="N64" i="4"/>
  <c r="M64" i="4"/>
  <c r="I64" i="4"/>
  <c r="S63" i="4"/>
  <c r="R63" i="4"/>
  <c r="N63" i="4"/>
  <c r="M63" i="4"/>
  <c r="I63" i="4"/>
  <c r="S62" i="4"/>
  <c r="R62" i="4"/>
  <c r="N62" i="4"/>
  <c r="M62" i="4"/>
  <c r="I62" i="4"/>
  <c r="S61" i="4"/>
  <c r="R61" i="4"/>
  <c r="N61" i="4"/>
  <c r="M61" i="4"/>
  <c r="I61" i="4"/>
  <c r="S60" i="4"/>
  <c r="R60" i="4"/>
  <c r="N60" i="4"/>
  <c r="M60" i="4"/>
  <c r="I60" i="4"/>
  <c r="S59" i="4"/>
  <c r="R59" i="4"/>
  <c r="N59" i="4"/>
  <c r="M59" i="4"/>
  <c r="I59" i="4"/>
  <c r="S58" i="4"/>
  <c r="R58" i="4"/>
  <c r="S57" i="4"/>
  <c r="R57" i="4"/>
  <c r="I57" i="4"/>
  <c r="H57" i="3"/>
  <c r="I57" i="3"/>
  <c r="R57" i="3"/>
  <c r="S57" i="3"/>
  <c r="H58" i="3"/>
  <c r="I58" i="3"/>
  <c r="R58" i="3"/>
  <c r="S58" i="3"/>
  <c r="S56" i="3"/>
  <c r="R56" i="3"/>
  <c r="I56" i="3"/>
  <c r="H56" i="3"/>
  <c r="S55" i="3"/>
  <c r="R55" i="3"/>
  <c r="I55" i="3"/>
  <c r="S54" i="3"/>
  <c r="R54" i="3"/>
  <c r="I54" i="3"/>
  <c r="H54" i="3"/>
  <c r="S53" i="3"/>
  <c r="R53" i="3"/>
  <c r="I53" i="3"/>
  <c r="S52" i="3"/>
  <c r="R52" i="3"/>
  <c r="I52" i="3"/>
  <c r="H52" i="3"/>
  <c r="S51" i="3"/>
  <c r="R51" i="3"/>
  <c r="I51" i="3"/>
  <c r="H51" i="3"/>
  <c r="S50" i="3"/>
  <c r="R50" i="3"/>
  <c r="I50" i="3"/>
  <c r="H50" i="3"/>
  <c r="S49" i="3"/>
  <c r="R49" i="3"/>
  <c r="I49" i="3"/>
  <c r="H49" i="3"/>
  <c r="N43" i="2"/>
  <c r="H50" i="2"/>
  <c r="I50" i="2"/>
  <c r="M50" i="2"/>
  <c r="N50" i="2"/>
  <c r="R50" i="2"/>
  <c r="S50" i="2"/>
  <c r="S49" i="2"/>
  <c r="R49" i="2"/>
  <c r="N49" i="2"/>
  <c r="M49" i="2"/>
  <c r="I49" i="2"/>
  <c r="H49" i="2"/>
  <c r="S48" i="2"/>
  <c r="R48" i="2"/>
  <c r="N48" i="2"/>
  <c r="M48" i="2"/>
  <c r="I48" i="2"/>
  <c r="H48" i="2"/>
  <c r="S47" i="2"/>
  <c r="R47" i="2"/>
  <c r="N47" i="2"/>
  <c r="M47" i="2"/>
  <c r="I47" i="2"/>
  <c r="H47" i="2"/>
  <c r="S46" i="2"/>
  <c r="R46" i="2"/>
  <c r="N46" i="2"/>
  <c r="M46" i="2"/>
  <c r="I46" i="2"/>
  <c r="H46" i="2"/>
  <c r="S45" i="2"/>
  <c r="R45" i="2"/>
  <c r="N45" i="2"/>
  <c r="M45" i="2"/>
  <c r="I45" i="2"/>
  <c r="H45" i="2"/>
  <c r="S44" i="2"/>
  <c r="R44" i="2"/>
  <c r="N44" i="2"/>
  <c r="M44" i="2"/>
  <c r="I44" i="2"/>
  <c r="H44" i="2"/>
  <c r="S43" i="2"/>
  <c r="R43" i="2"/>
  <c r="I43" i="2"/>
  <c r="B51" i="4"/>
  <c r="X76" i="4" l="1"/>
  <c r="W76" i="4"/>
  <c r="X79" i="4"/>
  <c r="W79" i="4"/>
  <c r="X77" i="4"/>
  <c r="W77" i="4"/>
  <c r="X78" i="4"/>
  <c r="W78" i="4"/>
  <c r="X66" i="3"/>
  <c r="W66" i="3"/>
  <c r="X67" i="3"/>
  <c r="W67" i="3"/>
  <c r="X58" i="2"/>
  <c r="W58" i="2"/>
  <c r="M85" i="4"/>
  <c r="N84" i="4"/>
  <c r="M84" i="4"/>
  <c r="I78" i="4"/>
  <c r="H78" i="4"/>
  <c r="M79" i="4"/>
  <c r="N79" i="4"/>
  <c r="H77" i="4"/>
  <c r="I82" i="4"/>
  <c r="H82" i="4"/>
  <c r="N76" i="4"/>
  <c r="M76" i="4"/>
  <c r="M81" i="4"/>
  <c r="N81" i="4"/>
  <c r="M58" i="4"/>
  <c r="N58" i="4"/>
  <c r="H68" i="4"/>
  <c r="I68" i="4"/>
  <c r="M69" i="4"/>
  <c r="N69" i="4"/>
  <c r="S42" i="1"/>
  <c r="S43" i="1"/>
  <c r="S44" i="1"/>
  <c r="S45" i="1"/>
  <c r="S46" i="1"/>
  <c r="S47" i="1"/>
  <c r="S41" i="1"/>
  <c r="R42" i="1"/>
  <c r="R43" i="1"/>
  <c r="R44" i="1"/>
  <c r="R45" i="1"/>
  <c r="R46" i="1"/>
  <c r="R47" i="1"/>
  <c r="R41" i="1"/>
  <c r="I80" i="1"/>
  <c r="I81" i="1"/>
  <c r="I82" i="1"/>
  <c r="I83" i="1"/>
  <c r="I84" i="1"/>
  <c r="I85" i="1"/>
  <c r="I79" i="1"/>
  <c r="I42" i="1"/>
  <c r="I43" i="1"/>
  <c r="I44" i="1"/>
  <c r="I45" i="1"/>
  <c r="I46" i="1"/>
  <c r="I47" i="1"/>
  <c r="B45" i="4"/>
  <c r="D118" i="4" s="1"/>
  <c r="B37" i="3"/>
  <c r="D37" i="3" s="1"/>
  <c r="B31" i="2"/>
  <c r="B29" i="1"/>
  <c r="X54" i="1" l="1"/>
  <c r="W54" i="1"/>
  <c r="AC55" i="1"/>
  <c r="AB55" i="1"/>
  <c r="AC54" i="1"/>
  <c r="AB54" i="1"/>
  <c r="X55" i="1"/>
  <c r="W55" i="1"/>
  <c r="N57" i="4"/>
  <c r="N78" i="4"/>
  <c r="I83" i="4"/>
  <c r="H83" i="4"/>
  <c r="N82" i="4"/>
  <c r="M82" i="4"/>
  <c r="D29" i="1"/>
  <c r="D70" i="1"/>
  <c r="D67" i="1"/>
  <c r="D66" i="1"/>
  <c r="D71" i="1"/>
  <c r="D68" i="1"/>
  <c r="D72" i="1"/>
  <c r="D69" i="1"/>
  <c r="D57" i="1"/>
  <c r="D54" i="1"/>
  <c r="D59" i="1"/>
  <c r="D81" i="1"/>
  <c r="D56" i="1"/>
  <c r="D58" i="1"/>
  <c r="D55" i="1"/>
  <c r="D60" i="1"/>
  <c r="M57" i="4"/>
  <c r="I58" i="4"/>
  <c r="D119" i="4"/>
  <c r="B136" i="4" s="1"/>
  <c r="D136" i="4" s="1"/>
  <c r="D45" i="4"/>
  <c r="D67" i="4"/>
  <c r="D65" i="4"/>
  <c r="D57" i="4"/>
  <c r="D68" i="4"/>
  <c r="D66" i="4"/>
  <c r="D58" i="4"/>
  <c r="D62" i="4"/>
  <c r="D64" i="4"/>
  <c r="D69" i="4"/>
  <c r="D59" i="4"/>
  <c r="D60" i="4"/>
  <c r="D61" i="4"/>
  <c r="D63" i="4"/>
  <c r="D84" i="2"/>
  <c r="D31" i="2"/>
  <c r="D50" i="2"/>
  <c r="D43" i="2"/>
  <c r="D49" i="2"/>
  <c r="D47" i="2"/>
  <c r="D44" i="2"/>
  <c r="D48" i="2"/>
  <c r="D45" i="2"/>
  <c r="D46" i="2"/>
  <c r="D47" i="1"/>
  <c r="D41" i="1"/>
  <c r="D42" i="1"/>
  <c r="D43" i="1"/>
  <c r="D44" i="1"/>
  <c r="D45" i="1"/>
  <c r="D46" i="1"/>
  <c r="D94" i="3"/>
  <c r="D57" i="3"/>
  <c r="D52" i="3"/>
  <c r="D49" i="3"/>
  <c r="D53" i="3"/>
  <c r="D56" i="3"/>
  <c r="D54" i="3"/>
  <c r="D58" i="3"/>
  <c r="D55" i="3"/>
  <c r="D50" i="3"/>
  <c r="D51" i="3"/>
  <c r="D115" i="4"/>
  <c r="D114" i="4"/>
  <c r="D121" i="4"/>
  <c r="D117" i="4"/>
  <c r="B135" i="4" s="1"/>
  <c r="D135" i="4" s="1"/>
  <c r="D122" i="4"/>
  <c r="D113" i="4"/>
  <c r="D111" i="4"/>
  <c r="D112" i="4"/>
  <c r="D110" i="4"/>
  <c r="D116" i="4"/>
  <c r="D120" i="4"/>
  <c r="D102" i="3"/>
  <c r="D103" i="3"/>
  <c r="D90" i="2"/>
  <c r="D83" i="2"/>
  <c r="B96" i="2" s="1"/>
  <c r="D95" i="3"/>
  <c r="D101" i="3"/>
  <c r="D96" i="3"/>
  <c r="D97" i="3"/>
  <c r="D98" i="3"/>
  <c r="D99" i="3"/>
  <c r="D100" i="3"/>
  <c r="D86" i="2"/>
  <c r="D85" i="2"/>
  <c r="D87" i="2"/>
  <c r="D88" i="2"/>
  <c r="D89" i="2"/>
  <c r="D85" i="1"/>
  <c r="E85" i="1" s="1"/>
  <c r="F85" i="1" s="1"/>
  <c r="D84" i="1"/>
  <c r="D83" i="1"/>
  <c r="D82" i="1"/>
  <c r="D79" i="1"/>
  <c r="E79" i="1" s="1"/>
  <c r="F79" i="1" s="1"/>
  <c r="D80" i="1"/>
  <c r="E69" i="1" l="1"/>
  <c r="F69" i="1" s="1"/>
  <c r="H82" i="1" s="1"/>
  <c r="AN69" i="1"/>
  <c r="AO69" i="1" s="1"/>
  <c r="P82" i="1" s="1"/>
  <c r="Y69" i="1"/>
  <c r="Z69" i="1" s="1"/>
  <c r="L82" i="1" s="1"/>
  <c r="T69" i="1"/>
  <c r="U69" i="1" s="1"/>
  <c r="K82" i="1" s="1"/>
  <c r="AI69" i="1"/>
  <c r="AJ69" i="1" s="1"/>
  <c r="O82" i="1" s="1"/>
  <c r="AD69" i="1"/>
  <c r="AE69" i="1" s="1"/>
  <c r="M82" i="1" s="1"/>
  <c r="O69" i="1"/>
  <c r="E72" i="1"/>
  <c r="F72" i="1" s="1"/>
  <c r="H85" i="1" s="1"/>
  <c r="AI72" i="1"/>
  <c r="AJ72" i="1" s="1"/>
  <c r="O85" i="1" s="1"/>
  <c r="AD72" i="1"/>
  <c r="AE72" i="1" s="1"/>
  <c r="M85" i="1" s="1"/>
  <c r="AN72" i="1"/>
  <c r="AO72" i="1" s="1"/>
  <c r="P85" i="1" s="1"/>
  <c r="Y72" i="1"/>
  <c r="Z72" i="1" s="1"/>
  <c r="L85" i="1" s="1"/>
  <c r="T72" i="1"/>
  <c r="U72" i="1" s="1"/>
  <c r="K85" i="1" s="1"/>
  <c r="O72" i="1"/>
  <c r="E80" i="1"/>
  <c r="F80" i="1" s="1"/>
  <c r="A103" i="1"/>
  <c r="AN68" i="1"/>
  <c r="AO68" i="1" s="1"/>
  <c r="P81" i="1" s="1"/>
  <c r="Y68" i="1"/>
  <c r="Z68" i="1" s="1"/>
  <c r="L81" i="1" s="1"/>
  <c r="T68" i="1"/>
  <c r="U68" i="1" s="1"/>
  <c r="K81" i="1" s="1"/>
  <c r="AI68" i="1"/>
  <c r="AJ68" i="1" s="1"/>
  <c r="O81" i="1" s="1"/>
  <c r="AD68" i="1"/>
  <c r="AE68" i="1" s="1"/>
  <c r="M81" i="1" s="1"/>
  <c r="E68" i="1"/>
  <c r="F68" i="1" s="1"/>
  <c r="H81" i="1" s="1"/>
  <c r="O68" i="1"/>
  <c r="E83" i="1"/>
  <c r="F83" i="1" s="1"/>
  <c r="A106" i="1"/>
  <c r="E71" i="1"/>
  <c r="F71" i="1" s="1"/>
  <c r="H84" i="1" s="1"/>
  <c r="AI71" i="1"/>
  <c r="AJ71" i="1" s="1"/>
  <c r="O84" i="1" s="1"/>
  <c r="AD71" i="1"/>
  <c r="AE71" i="1" s="1"/>
  <c r="M84" i="1" s="1"/>
  <c r="AN71" i="1"/>
  <c r="AO71" i="1" s="1"/>
  <c r="P84" i="1" s="1"/>
  <c r="Y71" i="1"/>
  <c r="Z71" i="1" s="1"/>
  <c r="L84" i="1" s="1"/>
  <c r="T71" i="1"/>
  <c r="U71" i="1" s="1"/>
  <c r="K84" i="1" s="1"/>
  <c r="O71" i="1"/>
  <c r="E70" i="1"/>
  <c r="F70" i="1" s="1"/>
  <c r="H83" i="1" s="1"/>
  <c r="B106" i="1" s="1"/>
  <c r="C106" i="1" s="1"/>
  <c r="B115" i="1" s="1"/>
  <c r="AI70" i="1"/>
  <c r="AJ70" i="1" s="1"/>
  <c r="O83" i="1" s="1"/>
  <c r="AD70" i="1"/>
  <c r="AE70" i="1" s="1"/>
  <c r="M83" i="1" s="1"/>
  <c r="AN70" i="1"/>
  <c r="AO70" i="1" s="1"/>
  <c r="P83" i="1" s="1"/>
  <c r="Y70" i="1"/>
  <c r="Z70" i="1" s="1"/>
  <c r="L83" i="1" s="1"/>
  <c r="T70" i="1"/>
  <c r="U70" i="1" s="1"/>
  <c r="K83" i="1" s="1"/>
  <c r="O70" i="1"/>
  <c r="E82" i="1"/>
  <c r="F82" i="1" s="1"/>
  <c r="A105" i="1"/>
  <c r="E81" i="1"/>
  <c r="F81" i="1" s="1"/>
  <c r="AN66" i="1"/>
  <c r="AO66" i="1" s="1"/>
  <c r="P79" i="1" s="1"/>
  <c r="Y66" i="1"/>
  <c r="Z66" i="1" s="1"/>
  <c r="L79" i="1" s="1"/>
  <c r="T66" i="1"/>
  <c r="U66" i="1" s="1"/>
  <c r="K79" i="1" s="1"/>
  <c r="N79" i="1" s="1"/>
  <c r="E66" i="1"/>
  <c r="AI66" i="1"/>
  <c r="AJ66" i="1" s="1"/>
  <c r="O79" i="1" s="1"/>
  <c r="AD66" i="1"/>
  <c r="AE66" i="1" s="1"/>
  <c r="M79" i="1" s="1"/>
  <c r="O66" i="1"/>
  <c r="AI67" i="1"/>
  <c r="AJ67" i="1" s="1"/>
  <c r="O80" i="1" s="1"/>
  <c r="AD67" i="1"/>
  <c r="AE67" i="1" s="1"/>
  <c r="M80" i="1" s="1"/>
  <c r="AN67" i="1"/>
  <c r="AO67" i="1" s="1"/>
  <c r="P80" i="1" s="1"/>
  <c r="Y67" i="1"/>
  <c r="Z67" i="1" s="1"/>
  <c r="L80" i="1" s="1"/>
  <c r="T67" i="1"/>
  <c r="U67" i="1" s="1"/>
  <c r="K80" i="1" s="1"/>
  <c r="E67" i="1"/>
  <c r="F67" i="1" s="1"/>
  <c r="H80" i="1" s="1"/>
  <c r="O67" i="1"/>
  <c r="M78" i="4"/>
  <c r="B133" i="4"/>
  <c r="D133" i="4" s="1"/>
  <c r="B132" i="4"/>
  <c r="D132" i="4" s="1"/>
  <c r="G83" i="1"/>
  <c r="G82" i="1"/>
  <c r="G85" i="1"/>
  <c r="B95" i="1"/>
  <c r="E84" i="1"/>
  <c r="F84" i="1" s="1"/>
  <c r="G84" i="1" s="1"/>
  <c r="B93" i="1"/>
  <c r="N68" i="4"/>
  <c r="M68" i="4"/>
  <c r="B138" i="4"/>
  <c r="D138" i="4" s="1"/>
  <c r="B131" i="4"/>
  <c r="D131" i="4" s="1"/>
  <c r="K131" i="4" s="1"/>
  <c r="B139" i="4"/>
  <c r="D139" i="4" s="1"/>
  <c r="K139" i="4" s="1"/>
  <c r="B130" i="4"/>
  <c r="D130" i="4" s="1"/>
  <c r="B137" i="4"/>
  <c r="D137" i="4" s="1"/>
  <c r="B108" i="3"/>
  <c r="B101" i="2"/>
  <c r="D101" i="2" s="1"/>
  <c r="H101" i="2" s="1"/>
  <c r="B98" i="2"/>
  <c r="D98" i="2" s="1"/>
  <c r="H98" i="2" s="1"/>
  <c r="K135" i="4"/>
  <c r="K136" i="4"/>
  <c r="B129" i="4"/>
  <c r="D129" i="4" s="1"/>
  <c r="K129" i="4" s="1"/>
  <c r="B115" i="3"/>
  <c r="D115" i="3" s="1"/>
  <c r="B134" i="4"/>
  <c r="D134" i="4" s="1"/>
  <c r="B128" i="4"/>
  <c r="D128" i="4" s="1"/>
  <c r="B116" i="3"/>
  <c r="D116" i="3" s="1"/>
  <c r="B100" i="2"/>
  <c r="D100" i="2" s="1"/>
  <c r="H100" i="2" s="1"/>
  <c r="B99" i="2"/>
  <c r="D99" i="2" s="1"/>
  <c r="H99" i="2" s="1"/>
  <c r="B102" i="2"/>
  <c r="D102" i="2" s="1"/>
  <c r="B97" i="2"/>
  <c r="D97" i="2" s="1"/>
  <c r="B111" i="3"/>
  <c r="D111" i="3" s="1"/>
  <c r="B110" i="3"/>
  <c r="D110" i="3" s="1"/>
  <c r="B112" i="3"/>
  <c r="D112" i="3" s="1"/>
  <c r="B114" i="3"/>
  <c r="B113" i="3"/>
  <c r="D113" i="3" s="1"/>
  <c r="B109" i="3"/>
  <c r="D96" i="2"/>
  <c r="B94" i="1"/>
  <c r="B92" i="1"/>
  <c r="B90" i="1"/>
  <c r="B91" i="1"/>
  <c r="B104" i="1" l="1"/>
  <c r="C104" i="1" s="1"/>
  <c r="B113" i="1" s="1"/>
  <c r="G81" i="1"/>
  <c r="B103" i="1"/>
  <c r="C103" i="1" s="1"/>
  <c r="G80" i="1"/>
  <c r="C91" i="1"/>
  <c r="D91" i="1" s="1"/>
  <c r="F107" i="1"/>
  <c r="G107" i="1" s="1"/>
  <c r="C116" i="1" s="1"/>
  <c r="F106" i="1"/>
  <c r="G106" i="1" s="1"/>
  <c r="C115" i="1" s="1"/>
  <c r="H104" i="1"/>
  <c r="I104" i="1" s="1"/>
  <c r="N85" i="1"/>
  <c r="H107" i="1"/>
  <c r="I107" i="1" s="1"/>
  <c r="D116" i="1" s="1"/>
  <c r="N81" i="1"/>
  <c r="H105" i="1"/>
  <c r="I105" i="1" s="1"/>
  <c r="D114" i="1" s="1"/>
  <c r="D93" i="1"/>
  <c r="C93" i="1"/>
  <c r="C90" i="1"/>
  <c r="D90" i="1" s="1"/>
  <c r="P72" i="1"/>
  <c r="J85" i="1" s="1"/>
  <c r="H103" i="1"/>
  <c r="I103" i="1" s="1"/>
  <c r="C94" i="1"/>
  <c r="D94" i="1" s="1"/>
  <c r="P67" i="1"/>
  <c r="J80" i="1" s="1"/>
  <c r="R67" i="1"/>
  <c r="P66" i="1"/>
  <c r="J79" i="1" s="1"/>
  <c r="S66" i="1"/>
  <c r="R66" i="1"/>
  <c r="H106" i="1"/>
  <c r="I106" i="1" s="1"/>
  <c r="D115" i="1" s="1"/>
  <c r="W93" i="1"/>
  <c r="B107" i="1"/>
  <c r="C107" i="1" s="1"/>
  <c r="B116" i="1" s="1"/>
  <c r="G104" i="1"/>
  <c r="C113" i="1" s="1"/>
  <c r="N82" i="1"/>
  <c r="N93" i="1"/>
  <c r="N83" i="1"/>
  <c r="P69" i="1"/>
  <c r="J82" i="1" s="1"/>
  <c r="D105" i="1" s="1"/>
  <c r="E105" i="1" s="1"/>
  <c r="F114" i="1" s="1"/>
  <c r="F105" i="1"/>
  <c r="G105" i="1" s="1"/>
  <c r="C114" i="1" s="1"/>
  <c r="C92" i="1"/>
  <c r="D92" i="1" s="1"/>
  <c r="C95" i="1"/>
  <c r="D95" i="1" s="1"/>
  <c r="N80" i="1"/>
  <c r="P71" i="1"/>
  <c r="J84" i="1" s="1"/>
  <c r="D107" i="1" s="1"/>
  <c r="E107" i="1" s="1"/>
  <c r="F116" i="1" s="1"/>
  <c r="P70" i="1"/>
  <c r="J83" i="1" s="1"/>
  <c r="R70" i="1"/>
  <c r="S70" i="1"/>
  <c r="N84" i="1"/>
  <c r="P68" i="1"/>
  <c r="J81" i="1" s="1"/>
  <c r="S68" i="1"/>
  <c r="B105" i="1"/>
  <c r="C105" i="1" s="1"/>
  <c r="B114" i="1" s="1"/>
  <c r="K132" i="4"/>
  <c r="E110" i="3"/>
  <c r="K110" i="3"/>
  <c r="K113" i="3"/>
  <c r="E113" i="3"/>
  <c r="K111" i="3"/>
  <c r="E111" i="3"/>
  <c r="K112" i="3"/>
  <c r="E112" i="3"/>
  <c r="K116" i="3"/>
  <c r="E116" i="3"/>
  <c r="K115" i="3"/>
  <c r="E115" i="3"/>
  <c r="E108" i="3"/>
  <c r="K102" i="2"/>
  <c r="H102" i="2"/>
  <c r="E97" i="2"/>
  <c r="H97" i="2"/>
  <c r="H96" i="2"/>
  <c r="N88" i="4"/>
  <c r="M88" i="4"/>
  <c r="K133" i="4"/>
  <c r="A99" i="1"/>
  <c r="H93" i="1"/>
  <c r="E101" i="2"/>
  <c r="K138" i="4"/>
  <c r="K130" i="4"/>
  <c r="K137" i="4"/>
  <c r="A143" i="4"/>
  <c r="K98" i="2"/>
  <c r="E100" i="2"/>
  <c r="A106" i="2"/>
  <c r="D114" i="3"/>
  <c r="A120" i="3"/>
  <c r="K134" i="4"/>
  <c r="D109" i="3"/>
  <c r="E102" i="2"/>
  <c r="K101" i="2"/>
  <c r="K99" i="2"/>
  <c r="K97" i="2"/>
  <c r="E98" i="2"/>
  <c r="K100" i="2"/>
  <c r="E99" i="2"/>
  <c r="W90" i="1" l="1"/>
  <c r="Z90" i="1"/>
  <c r="H90" i="1"/>
  <c r="T90" i="1"/>
  <c r="N90" i="1"/>
  <c r="Q90" i="1"/>
  <c r="K91" i="1"/>
  <c r="Q91" i="1"/>
  <c r="N91" i="1"/>
  <c r="T91" i="1"/>
  <c r="W91" i="1"/>
  <c r="Z91" i="1"/>
  <c r="H91" i="1"/>
  <c r="K95" i="1"/>
  <c r="N95" i="1"/>
  <c r="Q95" i="1"/>
  <c r="Z95" i="1"/>
  <c r="W95" i="1"/>
  <c r="H95" i="1"/>
  <c r="E95" i="1"/>
  <c r="T95" i="1"/>
  <c r="Z94" i="1"/>
  <c r="N94" i="1"/>
  <c r="O90" i="1" s="1"/>
  <c r="Q94" i="1"/>
  <c r="T94" i="1"/>
  <c r="H94" i="1"/>
  <c r="W94" i="1"/>
  <c r="E94" i="1"/>
  <c r="T92" i="1"/>
  <c r="W92" i="1"/>
  <c r="E92" i="1"/>
  <c r="N92" i="1"/>
  <c r="Z92" i="1"/>
  <c r="H92" i="1"/>
  <c r="K92" i="1"/>
  <c r="Q92" i="1"/>
  <c r="D106" i="1"/>
  <c r="E106" i="1" s="1"/>
  <c r="F115" i="1" s="1"/>
  <c r="K94" i="1"/>
  <c r="R68" i="1"/>
  <c r="K93" i="1"/>
  <c r="T93" i="1"/>
  <c r="U90" i="1" s="1"/>
  <c r="Z93" i="1"/>
  <c r="AB90" i="1" s="1"/>
  <c r="D103" i="1"/>
  <c r="E103" i="1" s="1"/>
  <c r="K90" i="1"/>
  <c r="D104" i="1"/>
  <c r="E104" i="1" s="1"/>
  <c r="F113" i="1" s="1"/>
  <c r="Q93" i="1"/>
  <c r="J90" i="1"/>
  <c r="R71" i="1"/>
  <c r="S69" i="1"/>
  <c r="S72" i="1"/>
  <c r="S71" i="1"/>
  <c r="R69" i="1"/>
  <c r="S67" i="1"/>
  <c r="R72" i="1"/>
  <c r="K114" i="3"/>
  <c r="E114" i="3"/>
  <c r="E109" i="3"/>
  <c r="K109" i="3"/>
  <c r="J96" i="2"/>
  <c r="M128" i="4"/>
  <c r="I90" i="1"/>
  <c r="G128" i="4"/>
  <c r="J128" i="4"/>
  <c r="M108" i="3"/>
  <c r="M96" i="2"/>
  <c r="G96" i="2"/>
  <c r="AA90" i="1" l="1"/>
  <c r="M65" i="4"/>
  <c r="N65" i="4"/>
  <c r="I65" i="4"/>
  <c r="N77" i="4" l="1"/>
  <c r="M77" i="4"/>
  <c r="H81" i="4" l="1"/>
  <c r="I81" i="4"/>
  <c r="N83" i="4" l="1"/>
  <c r="M8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DE66C1-5DFF-4E97-AC96-B82F66F18B5D}" keepAlive="1" name="Query - moleculeConcentrations_20230116 LinnSofie Gluc" description="Connection to the 'moleculeConcentrations_20230116 LinnSofie Gluc' query in the workbook." type="5" refreshedVersion="8" background="1" saveData="1">
    <dbPr connection="Provider=Microsoft.Mashup.OleDb.1;Data Source=$Workbook$;Location=&quot;moleculeConcentrations_20230116 LinnSofie Gluc&quot;;Extended Properties=&quot;&quot;" command="SELECT * FROM [moleculeConcentrations_20230116 LinnSofie Gluc]"/>
  </connection>
  <connection id="2" xr16:uid="{375E5023-E025-466A-B0A9-6E77FFFEF6A0}" keepAlive="1" name="Query - moleculeConcentrations_20230117 LinnSofie MDHGL" description="Connection to the 'moleculeConcentrations_20230117 LinnSofie MDHGL' query in the workbook." type="5" refreshedVersion="8" background="1" saveData="1">
    <dbPr connection="Provider=Microsoft.Mashup.OleDb.1;Data Source=$Workbook$;Location=&quot;moleculeConcentrations_20230117 LinnSofie MDHGL&quot;;Extended Properties=&quot;&quot;" command="SELECT * FROM [moleculeConcentrations_20230117 LinnSofie MDHGL]"/>
  </connection>
  <connection id="3" xr16:uid="{32A767CF-DC46-4897-8E88-EA0EC6471AE6}" keepAlive="1" name="Query - moleculeConcentrations_20230302 chrischu LinnSofie wtgm" description="Connection to the 'moleculeConcentrations_20230302 chrischu LinnSofie wtgm' query in the workbook." type="5" refreshedVersion="8" background="1" saveData="1">
    <dbPr connection="Provider=Microsoft.Mashup.OleDb.1;Data Source=$Workbook$;Location=&quot;moleculeConcentrations_20230302 chrischu LinnSofie wtgm&quot;;Extended Properties=&quot;&quot;" command="SELECT * FROM [moleculeConcentrations_20230302 chrischu LinnSofie wtgm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<sst xmlns="http://schemas.openxmlformats.org/spreadsheetml/2006/main" count="1085" uniqueCount="330">
  <si>
    <t>Time of inoculation</t>
  </si>
  <si>
    <t>Inoculation time (h)</t>
  </si>
  <si>
    <t>Equation predicting the log_10(CDW (mg/mL))</t>
  </si>
  <si>
    <t>a:</t>
  </si>
  <si>
    <t>Timepoint of NMR measurement</t>
  </si>
  <si>
    <t>Hour</t>
  </si>
  <si>
    <t>Minute</t>
  </si>
  <si>
    <t>Time (h) of NMR measurement</t>
  </si>
  <si>
    <t>Concentration (mmol/L)</t>
  </si>
  <si>
    <t xml:space="preserve">Time (h) </t>
  </si>
  <si>
    <t>log_10(CDW (mg/mL)) predicted</t>
  </si>
  <si>
    <t>CDW (mg/mL = g/L)</t>
  </si>
  <si>
    <t>Average( specific uptake rate)</t>
  </si>
  <si>
    <t>SD</t>
  </si>
  <si>
    <t>y = log_10(CDW (mg/mL)), x = time (h)</t>
  </si>
  <si>
    <t>y = 0.3569x - 0.9861, R^2 = 0.97</t>
  </si>
  <si>
    <t xml:space="preserve">b: </t>
  </si>
  <si>
    <t>Compound 3</t>
  </si>
  <si>
    <t xml:space="preserve">Measurements: </t>
  </si>
  <si>
    <t>Calculations:</t>
  </si>
  <si>
    <t>Timepoint of inoculation</t>
  </si>
  <si>
    <t>y=0.332x-1.1853, R^2 = 0.88</t>
  </si>
  <si>
    <t>Equation predicting the log_10(CDW (mg/mL)):</t>
  </si>
  <si>
    <t>avg. concentration (mmol/L)</t>
  </si>
  <si>
    <t>avg</t>
  </si>
  <si>
    <t>y = 0.1275x-0.8014, R^2 = 0.7531</t>
  </si>
  <si>
    <t>y= 0.1858x - 1.5611, R^2 = 0.8295</t>
  </si>
  <si>
    <t>Measurements</t>
  </si>
  <si>
    <t>Harvesting timepoint</t>
  </si>
  <si>
    <t>Specific substrate uptake rate (mmol/g CDW h)</t>
  </si>
  <si>
    <t>Timepoint</t>
  </si>
  <si>
    <t xml:space="preserve">Timepoint </t>
  </si>
  <si>
    <t>Hours passed at start of harvesting (h)</t>
  </si>
  <si>
    <t xml:space="preserve">Hours passed at start of harvesting </t>
  </si>
  <si>
    <t>Hours (h) passed at start of harvesting</t>
  </si>
  <si>
    <t xml:space="preserve">Hours (h) passed at start of harvesting </t>
  </si>
  <si>
    <t xml:space="preserve">Timespan: </t>
  </si>
  <si>
    <t xml:space="preserve">Timespan 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</si>
  <si>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</si>
  <si>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</si>
  <si>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</si>
  <si>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</si>
  <si>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</si>
  <si>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</si>
  <si>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</si>
  <si>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</si>
  <si>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</si>
  <si>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</si>
  <si>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</si>
  <si>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</si>
  <si>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</si>
  <si>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</si>
  <si>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</si>
  <si>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</si>
  <si>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</si>
  <si>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</si>
  <si>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</si>
  <si>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</si>
  <si>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</si>
  <si>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</si>
  <si>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</si>
  <si>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</si>
  <si>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</si>
  <si>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</si>
  <si>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</si>
  <si>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paths</t>
  </si>
  <si>
    <t>Tryptophan2</t>
  </si>
  <si>
    <t>Tryptophan1</t>
  </si>
  <si>
    <t>Fumerate</t>
  </si>
  <si>
    <t>Acetoin3</t>
  </si>
  <si>
    <t>D-Xylose</t>
  </si>
  <si>
    <t>Manitol</t>
  </si>
  <si>
    <t>Glycerol</t>
  </si>
  <si>
    <t>Methanol</t>
  </si>
  <si>
    <t>Glucose</t>
  </si>
  <si>
    <t>2-Oxogluterate2</t>
  </si>
  <si>
    <t>2-Oxogluterate1</t>
  </si>
  <si>
    <t>Succinate</t>
  </si>
  <si>
    <t>Pyruvate</t>
  </si>
  <si>
    <t>Glutamate3????</t>
  </si>
  <si>
    <t>Acetoin2</t>
  </si>
  <si>
    <t>Glutamate2</t>
  </si>
  <si>
    <t>Glutamate1</t>
  </si>
  <si>
    <t>Acetate</t>
  </si>
  <si>
    <t>Acetoin1</t>
  </si>
  <si>
    <t>Ethanol</t>
  </si>
  <si>
    <t>2,3-Butanediol</t>
  </si>
  <si>
    <t>Isobutyrate</t>
  </si>
  <si>
    <t>TSP</t>
  </si>
  <si>
    <t>Spectratitle</t>
  </si>
  <si>
    <t>D:/NMR</t>
  </si>
  <si>
    <t>data/LinnSofie/20230116.LinnSofie.Gluc/1</t>
  </si>
  <si>
    <t>A1</t>
  </si>
  <si>
    <t>data/LinnSofie/20230116.LinnSofie.Gluc/2</t>
  </si>
  <si>
    <t>A2</t>
  </si>
  <si>
    <t>data/LinnSofie/20230116.LinnSofie.Gluc/3</t>
  </si>
  <si>
    <t>A3</t>
  </si>
  <si>
    <t>data/LinnSofie/20230116.LinnSofie.Gluc/4</t>
  </si>
  <si>
    <t>B1</t>
  </si>
  <si>
    <t>data/LinnSofie/20230116.LinnSofie.Gluc/5</t>
  </si>
  <si>
    <t>B2</t>
  </si>
  <si>
    <t>data/LinnSofie/20230116.LinnSofie.Gluc/6</t>
  </si>
  <si>
    <t>B3</t>
  </si>
  <si>
    <t>data/LinnSofie/20230116.LinnSofie.Gluc/7</t>
  </si>
  <si>
    <t>C1</t>
  </si>
  <si>
    <t>data/LinnSofie/20230116.LinnSofie.Gluc/8</t>
  </si>
  <si>
    <t>C2</t>
  </si>
  <si>
    <t>data/LinnSofie/20230116.LinnSofie.Gluc/9</t>
  </si>
  <si>
    <t>C3</t>
  </si>
  <si>
    <t>data/LinnSofie/20230116.LinnSofie.Gluc/10</t>
  </si>
  <si>
    <t>D1</t>
  </si>
  <si>
    <t>data/LinnSofie/20230116.LinnSofie.Gluc/11</t>
  </si>
  <si>
    <t>D2</t>
  </si>
  <si>
    <t>data/LinnSofie/20230116.LinnSofie.Gluc/12</t>
  </si>
  <si>
    <t>D3</t>
  </si>
  <si>
    <t>data/LinnSofie/20230116.LinnSofie.Gluc/13</t>
  </si>
  <si>
    <t>E1</t>
  </si>
  <si>
    <t>data/LinnSofie/20230116.LinnSofie.Gluc/14</t>
  </si>
  <si>
    <t>E2</t>
  </si>
  <si>
    <t>data/LinnSofie/20230116.LinnSofie.Gluc/15</t>
  </si>
  <si>
    <t>E3</t>
  </si>
  <si>
    <t>data/LinnSofie/20230116.LinnSofie.Gluc/16</t>
  </si>
  <si>
    <t>F1</t>
  </si>
  <si>
    <t>data/LinnSofie/20230116.LinnSofie.Gluc/17</t>
  </si>
  <si>
    <t>F2</t>
  </si>
  <si>
    <t>data/LinnSofie/20230116.LinnSofie.Gluc/18</t>
  </si>
  <si>
    <t>F3</t>
  </si>
  <si>
    <t>data/LinnSofie/20230116.LinnSofie.Gluc/19</t>
  </si>
  <si>
    <t>G1</t>
  </si>
  <si>
    <t>data/LinnSofie/20230116.LinnSofie.Gluc/20</t>
  </si>
  <si>
    <t>G2</t>
  </si>
  <si>
    <t>data/LinnSofie/20230116.LinnSofie.Gluc/21</t>
  </si>
  <si>
    <t>G3</t>
  </si>
  <si>
    <t>Raw data:</t>
  </si>
  <si>
    <t>data/LinnSofie/20230302.chrischu.LinnSofie.wtgm/1</t>
  </si>
  <si>
    <t>data/LinnSofie/20230302.chrischu.LinnSofie.wtgm/2</t>
  </si>
  <si>
    <t>data/LinnSofie/20230302.chrischu.LinnSofie.wtgm/3</t>
  </si>
  <si>
    <t>data/LinnSofie/20230302.chrischu.LinnSofie.wtgm/4</t>
  </si>
  <si>
    <t>data/LinnSofie/20230302.chrischu.LinnSofie.wtgm/5</t>
  </si>
  <si>
    <t>data/LinnSofie/20230302.chrischu.LinnSofie.wtgm/6</t>
  </si>
  <si>
    <t>data/LinnSofie/20230302.chrischu.LinnSofie.wtgm/7</t>
  </si>
  <si>
    <t>data/LinnSofie/20230302.chrischu.LinnSofie.wtgm/8</t>
  </si>
  <si>
    <t>data/LinnSofie/20230302.chrischu.LinnSofie.wtgm/9</t>
  </si>
  <si>
    <t>data/LinnSofie/20230302.chrischu.LinnSofie.wtgm/10</t>
  </si>
  <si>
    <t>data/LinnSofie/20230302.chrischu.LinnSofie.wtgm/11</t>
  </si>
  <si>
    <t>data/LinnSofie/20230302.chrischu.LinnSofie.wtgm/12</t>
  </si>
  <si>
    <t>data/LinnSofie/20230302.chrischu.LinnSofie.wtgm/13</t>
  </si>
  <si>
    <t>data/LinnSofie/20230302.chrischu.LinnSofie.wtgm/14</t>
  </si>
  <si>
    <t>data/LinnSofie/20230302.chrischu.LinnSofie.wtgm/15</t>
  </si>
  <si>
    <t>data/LinnSofie/20230302.chrischu.LinnSofie.wtgm/16</t>
  </si>
  <si>
    <t>data/LinnSofie/20230302.chrischu.LinnSofie.wtgm/17</t>
  </si>
  <si>
    <t>data/LinnSofie/20230302.chrischu.LinnSofie.wtgm/18</t>
  </si>
  <si>
    <t>data/LinnSofie/20230302.chrischu.LinnSofie.wtgm/19</t>
  </si>
  <si>
    <t>data/LinnSofie/20230302.chrischu.LinnSofie.wtgm/20</t>
  </si>
  <si>
    <t>data/LinnSofie/20230302.chrischu.LinnSofie.wtgm/21</t>
  </si>
  <si>
    <t>data/LinnSofie/20230302.chrischu.LinnSofie.wtgm/22</t>
  </si>
  <si>
    <t>H1</t>
  </si>
  <si>
    <t>data/LinnSofie/20230302.chrischu.LinnSofie.wtgm/23</t>
  </si>
  <si>
    <t>H2</t>
  </si>
  <si>
    <t>data/LinnSofie/20230302.chrischu.LinnSofie.wtgm/24</t>
  </si>
  <si>
    <t>H3</t>
  </si>
  <si>
    <t>data/LinnSofie/20230117.LinnSofie.MDHGL/1</t>
  </si>
  <si>
    <t>data/LinnSofie/20230117.LinnSofie.MDHGL/2</t>
  </si>
  <si>
    <t>data/LinnSofie/20230117.LinnSofie.MDHGL/3</t>
  </si>
  <si>
    <t>data/LinnSofie/20230117.LinnSofie.MDHGL/4</t>
  </si>
  <si>
    <t>data/LinnSofie/20230117.LinnSofie.MDHGL/5</t>
  </si>
  <si>
    <t>data/LinnSofie/20230117.LinnSofie.MDHGL/6</t>
  </si>
  <si>
    <t>data/LinnSofie/20230117.LinnSofie.MDHGL/7</t>
  </si>
  <si>
    <t>data/LinnSofie/20230117.LinnSofie.MDHGL/8</t>
  </si>
  <si>
    <t>data/LinnSofie/20230117.LinnSofie.MDHGL/9</t>
  </si>
  <si>
    <t>data/LinnSofie/20230117.LinnSofie.MDHGL/10</t>
  </si>
  <si>
    <t>data/LinnSofie/20230117.LinnSofie.MDHGL/11</t>
  </si>
  <si>
    <t>data/LinnSofie/20230117.LinnSofie.MDHGL/12</t>
  </si>
  <si>
    <t>data/LinnSofie/20230117.LinnSofie.MDHGL/13</t>
  </si>
  <si>
    <t>data/LinnSofie/20230117.LinnSofie.MDHGL/14</t>
  </si>
  <si>
    <t>data/LinnSofie/20230117.LinnSofie.MDHGL/15</t>
  </si>
  <si>
    <t>data/LinnSofie/20230117.LinnSofie.MDHGL/16</t>
  </si>
  <si>
    <t>data/LinnSofie/20230117.LinnSofie.MDHGL/17</t>
  </si>
  <si>
    <t>data/LinnSofie/20230117.LinnSofie.MDHGL/18</t>
  </si>
  <si>
    <t>data/LinnSofie/20230117.LinnSofie.MDHGL/19</t>
  </si>
  <si>
    <t>i1</t>
  </si>
  <si>
    <t>data/LinnSofie/20230117.LinnSofie.MDHGL/20</t>
  </si>
  <si>
    <t>i2</t>
  </si>
  <si>
    <t>data/LinnSofie/20230117.LinnSofie.MDHGL/21</t>
  </si>
  <si>
    <t>i3</t>
  </si>
  <si>
    <t>data/LinnSofie/20230117.LinnSofie.MDHGL/22</t>
  </si>
  <si>
    <t>j1</t>
  </si>
  <si>
    <t>data/LinnSofie/20230117.LinnSofie.MDHGL/23</t>
  </si>
  <si>
    <t>j2</t>
  </si>
  <si>
    <t>data/LinnSofie/20230117.LinnSofie.MDHGL/24</t>
  </si>
  <si>
    <t>j3</t>
  </si>
  <si>
    <t>data/LinnSofie/20221212.chrischu.Neo600-Sofie-GlucMetGMO1/1</t>
  </si>
  <si>
    <t>MDHMA-1</t>
  </si>
  <si>
    <t>data/LinnSofie/20221212.chrischu.Neo600-Sofie-GlucMetGMO1/2</t>
  </si>
  <si>
    <t>MDHMA-2</t>
  </si>
  <si>
    <t>data/LinnSofie/20221212.chrischu.Neo600-Sofie-GlucMetGMO1/3</t>
  </si>
  <si>
    <t>MDHMA-3</t>
  </si>
  <si>
    <t>data/LinnSofie/20221212.chrischu.Neo600-Sofie-GlucMetGMO1/4</t>
  </si>
  <si>
    <t>MDHMB-1</t>
  </si>
  <si>
    <t>data/LinnSofie/20221212.chrischu.Neo600-Sofie-GlucMetGMO1/5</t>
  </si>
  <si>
    <t>MDHMB-2</t>
  </si>
  <si>
    <t>data/LinnSofie/20221212.chrischu.Neo600-Sofie-GlucMetGMO1/6</t>
  </si>
  <si>
    <t>MDHMB-3</t>
  </si>
  <si>
    <t>data/LinnSofie/20221212.chrischu.Neo600-Sofie-GlucMetGMO1/7</t>
  </si>
  <si>
    <t>MDHMC-1</t>
  </si>
  <si>
    <t>data/LinnSofie/20221212.chrischu.Neo600-Sofie-GlucMetGMO1/8</t>
  </si>
  <si>
    <t>MDHMC-2</t>
  </si>
  <si>
    <t>data/LinnSofie/20221212.chrischu.Neo600-Sofie-GlucMetGMO1/9</t>
  </si>
  <si>
    <t>MDHMC-3</t>
  </si>
  <si>
    <t>data/LinnSofie/20221212.chrischu.Neo600-Sofie-GlucMetGMO1/10</t>
  </si>
  <si>
    <t>MDHMD-1</t>
  </si>
  <si>
    <t>data/LinnSofie/20221212.chrischu.Neo600-Sofie-GlucMetGMO1/11</t>
  </si>
  <si>
    <t>MDHMD-2</t>
  </si>
  <si>
    <t>data/LinnSofie/20221212.chrischu.Neo600-Sofie-GlucMetGMO1/13</t>
  </si>
  <si>
    <t>MDHME-1</t>
  </si>
  <si>
    <t>data/LinnSofie/20221212.chrischu.Neo600-Sofie-GlucMetGMO1/12</t>
  </si>
  <si>
    <t>MDHME-2</t>
  </si>
  <si>
    <t>data/LinnSofie/20230112.LinnSofie.MDHM/1</t>
  </si>
  <si>
    <t>data/LinnSofie/20230112.LinnSofie.MDHM/2</t>
  </si>
  <si>
    <t>data/LinnSofie/20230112.LinnSofie.MDHM/3</t>
  </si>
  <si>
    <t>data/LinnSofie/20230112.LinnSofie.MDHM/4</t>
  </si>
  <si>
    <t>data/LinnSofie/20230112.LinnSofie.MDHM/5</t>
  </si>
  <si>
    <t>data/LinnSofie/20230112.LinnSofie.MDHM/6</t>
  </si>
  <si>
    <t>data/LinnSofie/20230112.LinnSofie.MDHM/7</t>
  </si>
  <si>
    <t>data/LinnSofie/20230112.LinnSofie.MDHM/8</t>
  </si>
  <si>
    <t>data/LinnSofie/20230112.LinnSofie.MDHM/9</t>
  </si>
  <si>
    <t>data/LinnSofie/20230112.LinnSofie.MDHM/10</t>
  </si>
  <si>
    <t>I1</t>
  </si>
  <si>
    <t>data/LinnSofie/20230112.LinnSofie.MDHM/11</t>
  </si>
  <si>
    <t>I2</t>
  </si>
  <si>
    <t>data/LinnSofie/20230112.LinnSofie.MDHM/12</t>
  </si>
  <si>
    <t>I3</t>
  </si>
  <si>
    <t>data/LinnSofie/20230112.LinnSofie.MDHM/13</t>
  </si>
  <si>
    <t>J1</t>
  </si>
  <si>
    <t>data/LinnSofie/20230112.LinnSofie.MDHM/14</t>
  </si>
  <si>
    <t>J2</t>
  </si>
  <si>
    <t>data/LinnSofie/20230112.LinnSofie.MDHM/16</t>
  </si>
  <si>
    <t>K1</t>
  </si>
  <si>
    <t>data/LinnSofie/20230112.LinnSofie.MDHM/17</t>
  </si>
  <si>
    <t>K2</t>
  </si>
  <si>
    <t>data/LinnSofie/20230112.LinnSofie.MDHM/18</t>
  </si>
  <si>
    <t>K3</t>
  </si>
  <si>
    <t>data/LinnSofie/20230112.LinnSofie.MDHM/19</t>
  </si>
  <si>
    <t>L1</t>
  </si>
  <si>
    <t>data/LinnSofie/20230112.LinnSofie.MDHM/20</t>
  </si>
  <si>
    <t>L2</t>
  </si>
  <si>
    <t>data/LinnSofie/20230112.LinnSofie.MDHM/21</t>
  </si>
  <si>
    <t>L3</t>
  </si>
  <si>
    <t>Comment</t>
  </si>
  <si>
    <t>Det kan hende at avlesning av tid ikke er helt riktig. Her har vi en verdi som er høy (-5) og påfølgende som er lav (-1), som kan skyldes at klokkeslett 12:10 er unøyaktig</t>
  </si>
  <si>
    <t>Glucose (mmol/L)/CDW (g/L) (mmol/g)</t>
  </si>
  <si>
    <t>2-Aminoisobutyric acid</t>
  </si>
  <si>
    <t>LOG(Concentration (mmol/L))</t>
  </si>
  <si>
    <t>Predicted LOG(mmol/L)</t>
  </si>
  <si>
    <t>a</t>
  </si>
  <si>
    <t>b</t>
  </si>
  <si>
    <t>Predicted mmol/L</t>
  </si>
  <si>
    <t>R2</t>
  </si>
  <si>
    <t>predicted concentration (mmol/L)</t>
  </si>
  <si>
    <t xml:space="preserve">Predicted concentration </t>
  </si>
  <si>
    <t>Predicted LOG(mmol/gDW)</t>
  </si>
  <si>
    <t>mmol/gDW</t>
  </si>
  <si>
    <t>Predicted concentration</t>
  </si>
  <si>
    <t>Predicted LOG of concentration</t>
  </si>
  <si>
    <t>Predicted concentration (mmol/L)</t>
  </si>
  <si>
    <t>Predicted LOG concentration</t>
  </si>
  <si>
    <t>Predicted concentration mmol/L</t>
  </si>
  <si>
    <t>Average</t>
  </si>
  <si>
    <t>WTG</t>
  </si>
  <si>
    <t>Glutamate3</t>
  </si>
  <si>
    <t>Glutamate 2</t>
  </si>
  <si>
    <t>Glutamate 3</t>
  </si>
  <si>
    <t>Predicted LOG</t>
  </si>
  <si>
    <t>PREDICTED mmol/L</t>
  </si>
  <si>
    <t>Glutamat1</t>
  </si>
  <si>
    <t>Glutamat2</t>
  </si>
  <si>
    <t>Glutamat3</t>
  </si>
  <si>
    <t>Tryptophan 2</t>
  </si>
  <si>
    <t>Trp1</t>
  </si>
  <si>
    <t>Trp2</t>
  </si>
  <si>
    <t>Glutamate</t>
  </si>
  <si>
    <t>Trp</t>
  </si>
  <si>
    <t>Delta time (h)</t>
  </si>
  <si>
    <t>Delta g</t>
  </si>
  <si>
    <t>Avg</t>
  </si>
  <si>
    <t>Delta mmol O2</t>
  </si>
  <si>
    <t>Delta g/L</t>
  </si>
  <si>
    <t>Delta mmol CO2</t>
  </si>
  <si>
    <t>Delta CDW (g/L)</t>
  </si>
  <si>
    <t>Delta mmol/L glucose</t>
  </si>
  <si>
    <t>Delta g/L glucose</t>
  </si>
  <si>
    <t>Delta mmol/L Acetate</t>
  </si>
  <si>
    <t>Delta g/L acetate</t>
  </si>
  <si>
    <t>Delta mmol/L glutamat</t>
  </si>
  <si>
    <t>Delta g/L glutamat</t>
  </si>
  <si>
    <t>Delta mmol/L trp</t>
  </si>
  <si>
    <t>Delta g/L trp</t>
  </si>
  <si>
    <t>g/L</t>
  </si>
  <si>
    <t>Sum inn</t>
  </si>
  <si>
    <t>Glucose (g/L)</t>
  </si>
  <si>
    <t>L-glu (g/L)</t>
  </si>
  <si>
    <t>L-trp (g/L)</t>
  </si>
  <si>
    <t>O2 (g/L)</t>
  </si>
  <si>
    <t>Acetate (g/L)</t>
  </si>
  <si>
    <t>CO2 (g/L)</t>
  </si>
  <si>
    <t>Biomass (g/L)</t>
  </si>
  <si>
    <t>Inn</t>
  </si>
  <si>
    <t>Ut</t>
  </si>
  <si>
    <t xml:space="preserve">Delta -&gt; </t>
  </si>
  <si>
    <t>Fumarat</t>
  </si>
  <si>
    <t>2-oxoglutarat 2</t>
  </si>
  <si>
    <t>Pyruvat</t>
  </si>
  <si>
    <t>2,3-butandiol</t>
  </si>
  <si>
    <t>Acetat</t>
  </si>
  <si>
    <t>2-oxoglutarat 1</t>
  </si>
  <si>
    <t>Succinat</t>
  </si>
  <si>
    <t xml:space="preserve">Etanol </t>
  </si>
  <si>
    <t>Isobutyrat</t>
  </si>
  <si>
    <t>Delta mmol/L</t>
  </si>
  <si>
    <t>molar masse (g/mol)</t>
  </si>
  <si>
    <t>Sum</t>
  </si>
  <si>
    <t>2 Aminoisobutyric acid</t>
  </si>
  <si>
    <t>Etanol</t>
  </si>
  <si>
    <t>2-oxoglutarat1</t>
  </si>
  <si>
    <t>2-oxoglutarat2</t>
  </si>
  <si>
    <t xml:space="preserve">Delta </t>
  </si>
  <si>
    <t>-</t>
  </si>
  <si>
    <t>Ekstra ut</t>
  </si>
  <si>
    <t>Sum ut original</t>
  </si>
  <si>
    <t>Sum ut med ekstra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</si>
</sst>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hh:mm;@"/>
    <numFmt numFmtId="166" formatCode="0.000"/>
    <numFmt numFmtId="167" formatCode="0.0000"/>
    <numFmt numFmtId="168" formatCode="0.0000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4">
    <xf numFmtId="0" fontId="0" fillId="0" borderId="0" xfId="0"/>
    <xf numFmtId="0" fontId="0" fillId="0" borderId="4" xfId="0" applyBorder="1"/>
    <xf numFmtId="0" fontId="0" fillId="0" borderId="1" xfId="0" applyBorder="1"/>
    <xf numFmtId="166" fontId="0" fillId="0" borderId="9" xfId="0" applyNumberFormat="1" applyBorder="1"/>
    <xf numFmtId="2" fontId="0" fillId="0" borderId="9" xfId="0" applyNumberFormat="1" applyBorder="1"/>
    <xf numFmtId="0" fontId="0" fillId="0" borderId="9" xfId="0" applyBorder="1"/>
    <xf numFmtId="20" fontId="0" fillId="0" borderId="0" xfId="0" applyNumberFormat="1"/>
    <xf numFmtId="2" fontId="0" fillId="0" borderId="0" xfId="0" applyNumberFormat="1"/>
    <xf numFmtId="0" fontId="1" fillId="0" borderId="0" xfId="0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2" fillId="0" borderId="0" xfId="0" applyFont="1"/>
    <xf numFmtId="0" fontId="0" fillId="0" borderId="2" xfId="0" applyBorder="1"/>
    <xf numFmtId="0" fontId="0" fillId="0" borderId="3" xfId="0" applyBorder="1"/>
    <xf numFmtId="2" fontId="0" fillId="0" borderId="12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4" fontId="0" fillId="2" borderId="12" xfId="0" applyNumberFormat="1" applyFill="1" applyBorder="1" applyAlignment="1">
      <alignment horizontal="center"/>
    </xf>
    <xf numFmtId="2" fontId="0" fillId="2" borderId="12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2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2" fontId="0" fillId="3" borderId="9" xfId="0" applyNumberFormat="1" applyFill="1" applyBorder="1" applyAlignment="1">
      <alignment horizontal="center"/>
    </xf>
    <xf numFmtId="0" fontId="0" fillId="4" borderId="13" xfId="0" applyFill="1" applyBorder="1"/>
    <xf numFmtId="164" fontId="0" fillId="4" borderId="12" xfId="0" applyNumberFormat="1" applyFill="1" applyBorder="1" applyAlignment="1">
      <alignment horizontal="center"/>
    </xf>
    <xf numFmtId="2" fontId="0" fillId="4" borderId="13" xfId="0" applyNumberForma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164" fontId="0" fillId="4" borderId="9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13" xfId="0" applyFont="1" applyFill="1" applyBorder="1"/>
    <xf numFmtId="0" fontId="1" fillId="2" borderId="10" xfId="0" applyFont="1" applyFill="1" applyBorder="1"/>
    <xf numFmtId="0" fontId="1" fillId="3" borderId="13" xfId="0" applyFont="1" applyFill="1" applyBorder="1"/>
    <xf numFmtId="0" fontId="1" fillId="3" borderId="10" xfId="0" applyFont="1" applyFill="1" applyBorder="1"/>
    <xf numFmtId="0" fontId="1" fillId="4" borderId="13" xfId="0" applyFont="1" applyFill="1" applyBorder="1"/>
    <xf numFmtId="0" fontId="1" fillId="4" borderId="10" xfId="0" applyFont="1" applyFill="1" applyBorder="1"/>
    <xf numFmtId="0" fontId="0" fillId="2" borderId="4" xfId="0" applyFill="1" applyBorder="1"/>
    <xf numFmtId="0" fontId="0" fillId="2" borderId="0" xfId="0" applyFill="1"/>
    <xf numFmtId="0" fontId="0" fillId="2" borderId="9" xfId="0" applyFill="1" applyBorder="1"/>
    <xf numFmtId="0" fontId="0" fillId="3" borderId="4" xfId="0" applyFill="1" applyBorder="1"/>
    <xf numFmtId="0" fontId="2" fillId="3" borderId="0" xfId="0" applyFont="1" applyFill="1"/>
    <xf numFmtId="0" fontId="2" fillId="3" borderId="9" xfId="0" applyFont="1" applyFill="1" applyBorder="1"/>
    <xf numFmtId="0" fontId="0" fillId="4" borderId="4" xfId="0" applyFill="1" applyBorder="1"/>
    <xf numFmtId="0" fontId="0" fillId="4" borderId="6" xfId="0" applyFill="1" applyBorder="1"/>
    <xf numFmtId="2" fontId="0" fillId="4" borderId="8" xfId="0" applyNumberFormat="1" applyFill="1" applyBorder="1"/>
    <xf numFmtId="20" fontId="0" fillId="0" borderId="11" xfId="0" applyNumberFormat="1" applyBorder="1"/>
    <xf numFmtId="1" fontId="0" fillId="0" borderId="12" xfId="0" applyNumberFormat="1" applyBorder="1"/>
    <xf numFmtId="165" fontId="0" fillId="0" borderId="5" xfId="0" applyNumberFormat="1" applyBorder="1"/>
    <xf numFmtId="1" fontId="0" fillId="0" borderId="0" xfId="0" applyNumberFormat="1"/>
    <xf numFmtId="165" fontId="0" fillId="0" borderId="7" xfId="0" applyNumberFormat="1" applyBorder="1"/>
    <xf numFmtId="165" fontId="1" fillId="0" borderId="0" xfId="0" applyNumberFormat="1" applyFont="1"/>
    <xf numFmtId="166" fontId="0" fillId="0" borderId="12" xfId="0" applyNumberFormat="1" applyBorder="1"/>
    <xf numFmtId="2" fontId="0" fillId="2" borderId="0" xfId="0" applyNumberFormat="1" applyFill="1"/>
    <xf numFmtId="164" fontId="0" fillId="2" borderId="12" xfId="0" applyNumberFormat="1" applyFill="1" applyBorder="1"/>
    <xf numFmtId="164" fontId="0" fillId="3" borderId="12" xfId="0" applyNumberFormat="1" applyFill="1" applyBorder="1"/>
    <xf numFmtId="164" fontId="0" fillId="4" borderId="12" xfId="0" applyNumberFormat="1" applyFill="1" applyBorder="1"/>
    <xf numFmtId="2" fontId="0" fillId="2" borderId="9" xfId="0" applyNumberFormat="1" applyFill="1" applyBorder="1"/>
    <xf numFmtId="2" fontId="0" fillId="3" borderId="9" xfId="0" applyNumberFormat="1" applyFill="1" applyBorder="1"/>
    <xf numFmtId="2" fontId="0" fillId="4" borderId="9" xfId="0" applyNumberFormat="1" applyFill="1" applyBorder="1"/>
    <xf numFmtId="20" fontId="2" fillId="0" borderId="11" xfId="0" applyNumberFormat="1" applyFont="1" applyBorder="1" applyAlignment="1">
      <alignment horizontal="center" vertical="center"/>
    </xf>
    <xf numFmtId="0" fontId="0" fillId="2" borderId="12" xfId="0" applyFill="1" applyBorder="1"/>
    <xf numFmtId="0" fontId="2" fillId="3" borderId="12" xfId="0" applyFont="1" applyFill="1" applyBorder="1"/>
    <xf numFmtId="20" fontId="2" fillId="0" borderId="5" xfId="0" applyNumberFormat="1" applyFont="1" applyBorder="1" applyAlignment="1">
      <alignment horizontal="center" vertical="center"/>
    </xf>
    <xf numFmtId="20" fontId="2" fillId="0" borderId="5" xfId="0" applyNumberFormat="1" applyFont="1" applyBorder="1" applyAlignment="1">
      <alignment horizontal="center"/>
    </xf>
    <xf numFmtId="2" fontId="0" fillId="4" borderId="6" xfId="0" applyNumberFormat="1" applyFill="1" applyBorder="1"/>
    <xf numFmtId="20" fontId="2" fillId="0" borderId="7" xfId="0" applyNumberFormat="1" applyFont="1" applyBorder="1" applyAlignment="1">
      <alignment horizontal="center" vertical="center"/>
    </xf>
    <xf numFmtId="20" fontId="2" fillId="0" borderId="11" xfId="0" applyNumberFormat="1" applyFont="1" applyBorder="1"/>
    <xf numFmtId="20" fontId="2" fillId="0" borderId="5" xfId="0" applyNumberFormat="1" applyFont="1" applyBorder="1"/>
    <xf numFmtId="20" fontId="2" fillId="0" borderId="7" xfId="0" applyNumberFormat="1" applyFont="1" applyBorder="1"/>
    <xf numFmtId="164" fontId="0" fillId="2" borderId="9" xfId="0" applyNumberFormat="1" applyFill="1" applyBorder="1"/>
    <xf numFmtId="2" fontId="0" fillId="2" borderId="12" xfId="0" applyNumberFormat="1" applyFill="1" applyBorder="1"/>
    <xf numFmtId="164" fontId="0" fillId="3" borderId="9" xfId="0" applyNumberFormat="1" applyFill="1" applyBorder="1"/>
    <xf numFmtId="2" fontId="0" fillId="3" borderId="12" xfId="0" applyNumberFormat="1" applyFill="1" applyBorder="1"/>
    <xf numFmtId="164" fontId="0" fillId="4" borderId="9" xfId="0" applyNumberFormat="1" applyFill="1" applyBorder="1"/>
    <xf numFmtId="2" fontId="0" fillId="4" borderId="13" xfId="0" applyNumberFormat="1" applyFill="1" applyBorder="1"/>
    <xf numFmtId="20" fontId="3" fillId="0" borderId="0" xfId="0" applyNumberFormat="1" applyFont="1"/>
    <xf numFmtId="0" fontId="2" fillId="2" borderId="9" xfId="0" applyFont="1" applyFill="1" applyBorder="1"/>
    <xf numFmtId="0" fontId="0" fillId="3" borderId="0" xfId="0" applyFill="1"/>
    <xf numFmtId="0" fontId="2" fillId="2" borderId="0" xfId="0" applyFont="1" applyFill="1"/>
    <xf numFmtId="0" fontId="0" fillId="3" borderId="12" xfId="0" applyFill="1" applyBorder="1"/>
    <xf numFmtId="0" fontId="0" fillId="3" borderId="9" xfId="0" applyFill="1" applyBorder="1"/>
    <xf numFmtId="0" fontId="0" fillId="4" borderId="12" xfId="0" applyFill="1" applyBorder="1"/>
    <xf numFmtId="0" fontId="0" fillId="4" borderId="0" xfId="0" applyFill="1"/>
    <xf numFmtId="0" fontId="0" fillId="4" borderId="9" xfId="0" applyFill="1" applyBorder="1"/>
    <xf numFmtId="0" fontId="0" fillId="4" borderId="8" xfId="0" applyFill="1" applyBorder="1"/>
    <xf numFmtId="167" fontId="0" fillId="0" borderId="12" xfId="0" applyNumberFormat="1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20" fontId="0" fillId="0" borderId="5" xfId="0" applyNumberFormat="1" applyBorder="1"/>
    <xf numFmtId="20" fontId="0" fillId="0" borderId="7" xfId="0" applyNumberFormat="1" applyBorder="1"/>
    <xf numFmtId="164" fontId="0" fillId="2" borderId="0" xfId="0" applyNumberFormat="1" applyFill="1"/>
    <xf numFmtId="0" fontId="1" fillId="0" borderId="10" xfId="0" applyFont="1" applyBorder="1"/>
    <xf numFmtId="164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164" fontId="0" fillId="3" borderId="0" xfId="0" applyNumberFormat="1" applyFill="1"/>
    <xf numFmtId="164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164" fontId="0" fillId="4" borderId="0" xfId="0" applyNumberFormat="1" applyFill="1"/>
    <xf numFmtId="164" fontId="0" fillId="4" borderId="0" xfId="0" applyNumberFormat="1" applyFill="1" applyAlignment="1">
      <alignment horizontal="center"/>
    </xf>
    <xf numFmtId="2" fontId="0" fillId="3" borderId="0" xfId="0" applyNumberFormat="1" applyFill="1"/>
    <xf numFmtId="2" fontId="0" fillId="4" borderId="0" xfId="0" applyNumberFormat="1" applyFill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2" fontId="1" fillId="3" borderId="11" xfId="0" applyNumberFormat="1" applyFont="1" applyFill="1" applyBorder="1" applyAlignment="1">
      <alignment horizontal="center"/>
    </xf>
    <xf numFmtId="2" fontId="1" fillId="3" borderId="12" xfId="0" applyNumberFormat="1" applyFont="1" applyFill="1" applyBorder="1" applyAlignment="1">
      <alignment horizontal="center"/>
    </xf>
    <xf numFmtId="2" fontId="1" fillId="3" borderId="13" xfId="0" applyNumberFormat="1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2" borderId="12" xfId="0" applyFont="1" applyFill="1" applyBorder="1"/>
    <xf numFmtId="0" fontId="1" fillId="3" borderId="12" xfId="0" applyFont="1" applyFill="1" applyBorder="1"/>
    <xf numFmtId="0" fontId="1" fillId="4" borderId="12" xfId="0" applyFont="1" applyFill="1" applyBorder="1"/>
    <xf numFmtId="0" fontId="0" fillId="5" borderId="15" xfId="0" applyFill="1" applyBorder="1"/>
    <xf numFmtId="0" fontId="0" fillId="0" borderId="15" xfId="0" applyBorder="1"/>
    <xf numFmtId="0" fontId="0" fillId="5" borderId="14" xfId="0" applyFill="1" applyBorder="1"/>
    <xf numFmtId="0" fontId="0" fillId="5" borderId="16" xfId="0" applyFill="1" applyBorder="1"/>
    <xf numFmtId="0" fontId="0" fillId="0" borderId="14" xfId="0" applyBorder="1"/>
    <xf numFmtId="0" fontId="0" fillId="0" borderId="16" xfId="0" applyBorder="1"/>
    <xf numFmtId="0" fontId="0" fillId="0" borderId="0" xfId="0" applyAlignment="1">
      <alignment horizontal="center"/>
    </xf>
    <xf numFmtId="20" fontId="2" fillId="0" borderId="0" xfId="0" applyNumberFormat="1" applyFont="1"/>
    <xf numFmtId="0" fontId="0" fillId="0" borderId="17" xfId="0" applyBorder="1"/>
    <xf numFmtId="0" fontId="0" fillId="2" borderId="0" xfId="0" quotePrefix="1" applyFill="1"/>
    <xf numFmtId="0" fontId="1" fillId="4" borderId="11" xfId="0" applyFont="1" applyFill="1" applyBorder="1"/>
    <xf numFmtId="0" fontId="0" fillId="0" borderId="18" xfId="0" applyBorder="1"/>
    <xf numFmtId="0" fontId="0" fillId="2" borderId="12" xfId="0" applyFill="1" applyBorder="1" applyAlignment="1">
      <alignment horizontal="right"/>
    </xf>
    <xf numFmtId="0" fontId="1" fillId="2" borderId="0" xfId="0" applyFont="1" applyFill="1"/>
    <xf numFmtId="0" fontId="1" fillId="4" borderId="0" xfId="0" applyFont="1" applyFill="1"/>
    <xf numFmtId="0" fontId="0" fillId="0" borderId="0" xfId="0" applyAlignment="1">
      <alignment vertical="center"/>
    </xf>
    <xf numFmtId="0" fontId="3" fillId="2" borderId="0" xfId="0" applyFont="1" applyFill="1"/>
    <xf numFmtId="2" fontId="1" fillId="2" borderId="0" xfId="0" applyNumberFormat="1" applyFont="1" applyFill="1"/>
    <xf numFmtId="2" fontId="1" fillId="0" borderId="0" xfId="0" applyNumberFormat="1" applyFont="1"/>
    <xf numFmtId="0" fontId="1" fillId="3" borderId="0" xfId="0" applyFont="1" applyFill="1"/>
    <xf numFmtId="0" fontId="4" fillId="3" borderId="0" xfId="0" applyFont="1" applyFill="1"/>
    <xf numFmtId="2" fontId="4" fillId="0" borderId="0" xfId="0" applyNumberFormat="1" applyFont="1"/>
    <xf numFmtId="0" fontId="4" fillId="2" borderId="0" xfId="0" applyFont="1" applyFill="1"/>
    <xf numFmtId="2" fontId="4" fillId="2" borderId="0" xfId="0" applyNumberFormat="1" applyFont="1" applyFill="1"/>
    <xf numFmtId="0" fontId="4" fillId="0" borderId="0" xfId="0" applyFont="1"/>
    <xf numFmtId="0" fontId="4" fillId="4" borderId="0" xfId="0" applyFont="1" applyFill="1"/>
    <xf numFmtId="0" fontId="1" fillId="5" borderId="15" xfId="0" applyFont="1" applyFill="1" applyBorder="1"/>
    <xf numFmtId="0" fontId="1" fillId="0" borderId="15" xfId="0" applyFont="1" applyBorder="1"/>
    <xf numFmtId="0" fontId="1" fillId="5" borderId="14" xfId="0" applyFont="1" applyFill="1" applyBorder="1"/>
    <xf numFmtId="0" fontId="1" fillId="5" borderId="16" xfId="0" applyFont="1" applyFill="1" applyBorder="1"/>
    <xf numFmtId="0" fontId="1" fillId="0" borderId="14" xfId="0" applyFont="1" applyBorder="1"/>
    <xf numFmtId="0" fontId="1" fillId="0" borderId="16" xfId="0" applyFont="1" applyBorder="1"/>
    <xf numFmtId="2" fontId="1" fillId="0" borderId="12" xfId="0" applyNumberFormat="1" applyFont="1" applyBorder="1"/>
    <xf numFmtId="0" fontId="1" fillId="4" borderId="6" xfId="0" applyFont="1" applyFill="1" applyBorder="1"/>
    <xf numFmtId="168" fontId="0" fillId="0" borderId="0" xfId="0" applyNumberFormat="1"/>
    <xf numFmtId="0" fontId="5" fillId="0" borderId="0" xfId="0" applyFont="1"/>
    <xf numFmtId="0" fontId="1" fillId="0" borderId="9" xfId="0" applyFont="1" applyBorder="1"/>
    <xf numFmtId="0" fontId="1" fillId="2" borderId="9" xfId="0" applyFont="1" applyFill="1" applyBorder="1"/>
    <xf numFmtId="0" fontId="3" fillId="2" borderId="9" xfId="0" applyFont="1" applyFill="1" applyBorder="1"/>
    <xf numFmtId="2" fontId="1" fillId="2" borderId="9" xfId="0" applyNumberFormat="1" applyFont="1" applyFill="1" applyBorder="1"/>
    <xf numFmtId="0" fontId="1" fillId="3" borderId="9" xfId="0" applyFont="1" applyFill="1" applyBorder="1"/>
    <xf numFmtId="0" fontId="1" fillId="4" borderId="9" xfId="0" applyFont="1" applyFill="1" applyBorder="1"/>
    <xf numFmtId="0" fontId="1" fillId="4" borderId="8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2" xfId="0" applyFill="1" applyBorder="1"/>
    <xf numFmtId="0" fontId="0" fillId="6" borderId="13" xfId="0" applyFill="1" applyBorder="1"/>
    <xf numFmtId="0" fontId="0" fillId="6" borderId="0" xfId="0" applyFill="1"/>
    <xf numFmtId="0" fontId="0" fillId="6" borderId="6" xfId="0" applyFill="1" applyBorder="1"/>
    <xf numFmtId="0" fontId="0" fillId="6" borderId="9" xfId="0" applyFill="1" applyBorder="1"/>
    <xf numFmtId="0" fontId="0" fillId="6" borderId="8" xfId="0" applyFill="1" applyBorder="1"/>
    <xf numFmtId="0" fontId="1" fillId="6" borderId="13" xfId="0" applyFont="1" applyFill="1" applyBorder="1"/>
    <xf numFmtId="0" fontId="1" fillId="6" borderId="10" xfId="0" applyFont="1" applyFill="1" applyBorder="1"/>
    <xf numFmtId="164" fontId="0" fillId="6" borderId="12" xfId="0" applyNumberFormat="1" applyFill="1" applyBorder="1"/>
    <xf numFmtId="164" fontId="0" fillId="6" borderId="12" xfId="0" applyNumberFormat="1" applyFill="1" applyBorder="1" applyAlignment="1">
      <alignment horizontal="center"/>
    </xf>
    <xf numFmtId="2" fontId="0" fillId="6" borderId="13" xfId="0" applyNumberFormat="1" applyFill="1" applyBorder="1" applyAlignment="1">
      <alignment horizontal="center"/>
    </xf>
    <xf numFmtId="2" fontId="0" fillId="6" borderId="0" xfId="0" applyNumberFormat="1" applyFill="1"/>
    <xf numFmtId="164" fontId="0" fillId="6" borderId="0" xfId="0" applyNumberFormat="1" applyFill="1" applyAlignment="1">
      <alignment horizontal="center"/>
    </xf>
    <xf numFmtId="2" fontId="0" fillId="6" borderId="6" xfId="0" applyNumberFormat="1" applyFill="1" applyBorder="1" applyAlignment="1">
      <alignment horizontal="center"/>
    </xf>
    <xf numFmtId="164" fontId="0" fillId="6" borderId="0" xfId="0" applyNumberFormat="1" applyFill="1"/>
    <xf numFmtId="2" fontId="0" fillId="6" borderId="9" xfId="0" applyNumberFormat="1" applyFill="1" applyBorder="1"/>
    <xf numFmtId="164" fontId="0" fillId="6" borderId="9" xfId="0" applyNumberFormat="1" applyFill="1" applyBorder="1" applyAlignment="1">
      <alignment horizontal="center"/>
    </xf>
    <xf numFmtId="2" fontId="0" fillId="6" borderId="8" xfId="0" applyNumberForma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2" xfId="0" applyFill="1" applyBorder="1"/>
    <xf numFmtId="0" fontId="0" fillId="7" borderId="13" xfId="0" applyFill="1" applyBorder="1"/>
    <xf numFmtId="0" fontId="0" fillId="7" borderId="0" xfId="0" applyFill="1"/>
    <xf numFmtId="0" fontId="0" fillId="7" borderId="6" xfId="0" applyFill="1" applyBorder="1"/>
    <xf numFmtId="0" fontId="0" fillId="7" borderId="9" xfId="0" applyFill="1" applyBorder="1"/>
    <xf numFmtId="0" fontId="0" fillId="7" borderId="8" xfId="0" applyFill="1" applyBorder="1"/>
    <xf numFmtId="0" fontId="1" fillId="7" borderId="13" xfId="0" applyFont="1" applyFill="1" applyBorder="1"/>
    <xf numFmtId="0" fontId="1" fillId="7" borderId="10" xfId="0" applyFont="1" applyFill="1" applyBorder="1"/>
    <xf numFmtId="164" fontId="0" fillId="7" borderId="12" xfId="0" applyNumberFormat="1" applyFill="1" applyBorder="1"/>
    <xf numFmtId="164" fontId="0" fillId="7" borderId="12" xfId="0" applyNumberFormat="1" applyFill="1" applyBorder="1" applyAlignment="1">
      <alignment horizontal="center"/>
    </xf>
    <xf numFmtId="2" fontId="0" fillId="7" borderId="13" xfId="0" applyNumberFormat="1" applyFill="1" applyBorder="1" applyAlignment="1">
      <alignment horizontal="center"/>
    </xf>
    <xf numFmtId="2" fontId="0" fillId="7" borderId="0" xfId="0" applyNumberFormat="1" applyFill="1"/>
    <xf numFmtId="164" fontId="0" fillId="7" borderId="0" xfId="0" applyNumberFormat="1" applyFill="1" applyAlignment="1">
      <alignment horizontal="center"/>
    </xf>
    <xf numFmtId="2" fontId="0" fillId="7" borderId="6" xfId="0" applyNumberFormat="1" applyFill="1" applyBorder="1" applyAlignment="1">
      <alignment horizontal="center"/>
    </xf>
    <xf numFmtId="164" fontId="0" fillId="7" borderId="0" xfId="0" applyNumberFormat="1" applyFill="1"/>
    <xf numFmtId="2" fontId="0" fillId="7" borderId="9" xfId="0" applyNumberFormat="1" applyFill="1" applyBorder="1"/>
    <xf numFmtId="164" fontId="0" fillId="7" borderId="9" xfId="0" applyNumberFormat="1" applyFill="1" applyBorder="1" applyAlignment="1">
      <alignment horizontal="center"/>
    </xf>
    <xf numFmtId="2" fontId="0" fillId="7" borderId="8" xfId="0" applyNumberFormat="1" applyFill="1" applyBorder="1" applyAlignment="1">
      <alignment horizontal="center"/>
    </xf>
    <xf numFmtId="0" fontId="1" fillId="6" borderId="0" xfId="0" applyFont="1" applyFill="1"/>
    <xf numFmtId="0" fontId="1" fillId="6" borderId="6" xfId="0" applyFont="1" applyFill="1" applyBorder="1"/>
    <xf numFmtId="0" fontId="1" fillId="7" borderId="0" xfId="0" applyFont="1" applyFill="1"/>
    <xf numFmtId="0" fontId="1" fillId="7" borderId="6" xfId="0" applyFont="1" applyFill="1" applyBorder="1"/>
    <xf numFmtId="0" fontId="4" fillId="4" borderId="6" xfId="0" applyFont="1" applyFill="1" applyBorder="1"/>
    <xf numFmtId="0" fontId="4" fillId="6" borderId="0" xfId="0" applyFont="1" applyFill="1"/>
    <xf numFmtId="0" fontId="4" fillId="6" borderId="6" xfId="0" applyFont="1" applyFill="1" applyBorder="1"/>
    <xf numFmtId="0" fontId="4" fillId="7" borderId="0" xfId="0" applyFont="1" applyFill="1"/>
    <xf numFmtId="0" fontId="4" fillId="7" borderId="6" xfId="0" applyFont="1" applyFill="1" applyBorder="1"/>
    <xf numFmtId="0" fontId="4" fillId="0" borderId="9" xfId="0" applyFont="1" applyBorder="1"/>
    <xf numFmtId="0" fontId="4" fillId="2" borderId="9" xfId="0" applyFont="1" applyFill="1" applyBorder="1"/>
    <xf numFmtId="2" fontId="4" fillId="2" borderId="9" xfId="0" applyNumberFormat="1" applyFont="1" applyFill="1" applyBorder="1"/>
    <xf numFmtId="0" fontId="4" fillId="3" borderId="9" xfId="0" applyFont="1" applyFill="1" applyBorder="1"/>
    <xf numFmtId="0" fontId="4" fillId="4" borderId="9" xfId="0" applyFont="1" applyFill="1" applyBorder="1"/>
    <xf numFmtId="0" fontId="4" fillId="4" borderId="8" xfId="0" applyFont="1" applyFill="1" applyBorder="1"/>
    <xf numFmtId="0" fontId="4" fillId="6" borderId="9" xfId="0" applyFont="1" applyFill="1" applyBorder="1"/>
    <xf numFmtId="0" fontId="4" fillId="6" borderId="8" xfId="0" applyFont="1" applyFill="1" applyBorder="1"/>
    <xf numFmtId="0" fontId="4" fillId="7" borderId="9" xfId="0" applyFont="1" applyFill="1" applyBorder="1"/>
    <xf numFmtId="0" fontId="4" fillId="7" borderId="8" xfId="0" applyFont="1" applyFill="1" applyBorder="1"/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2" xfId="0" applyFont="1" applyFill="1" applyBorder="1"/>
    <xf numFmtId="0" fontId="1" fillId="7" borderId="11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12" xfId="0" applyFont="1" applyFill="1" applyBorder="1"/>
    <xf numFmtId="2" fontId="0" fillId="7" borderId="0" xfId="0" applyNumberFormat="1" applyFill="1" applyAlignment="1">
      <alignment horizontal="center"/>
    </xf>
    <xf numFmtId="2" fontId="0" fillId="6" borderId="13" xfId="0" applyNumberFormat="1" applyFill="1" applyBorder="1"/>
    <xf numFmtId="2" fontId="0" fillId="6" borderId="6" xfId="0" applyNumberFormat="1" applyFill="1" applyBorder="1"/>
    <xf numFmtId="164" fontId="0" fillId="6" borderId="9" xfId="0" applyNumberFormat="1" applyFill="1" applyBorder="1"/>
    <xf numFmtId="2" fontId="0" fillId="6" borderId="8" xfId="0" applyNumberFormat="1" applyFill="1" applyBorder="1"/>
    <xf numFmtId="2" fontId="0" fillId="7" borderId="13" xfId="0" applyNumberFormat="1" applyFill="1" applyBorder="1"/>
    <xf numFmtId="2" fontId="0" fillId="7" borderId="6" xfId="0" applyNumberFormat="1" applyFill="1" applyBorder="1"/>
    <xf numFmtId="164" fontId="0" fillId="7" borderId="9" xfId="0" applyNumberFormat="1" applyFill="1" applyBorder="1"/>
    <xf numFmtId="2" fontId="0" fillId="7" borderId="8" xfId="0" applyNumberFormat="1" applyFill="1" applyBorder="1"/>
    <xf numFmtId="166" fontId="0" fillId="7" borderId="12" xfId="0" applyNumberFormat="1" applyFill="1" applyBorder="1"/>
    <xf numFmtId="164" fontId="5" fillId="6" borderId="12" xfId="0" applyNumberFormat="1" applyFont="1" applyFill="1" applyBorder="1" applyAlignment="1">
      <alignment horizontal="center"/>
    </xf>
    <xf numFmtId="166" fontId="0" fillId="7" borderId="12" xfId="0" applyNumberFormat="1" applyFill="1" applyBorder="1" applyAlignment="1">
      <alignment horizontal="center"/>
    </xf>
    <xf numFmtId="0" fontId="1" fillId="8" borderId="0" xfId="0" applyFont="1" applyFill="1"/>
    <xf numFmtId="0" fontId="1" fillId="9" borderId="0" xfId="0" applyFont="1" applyFill="1"/>
    <xf numFmtId="0" fontId="0" fillId="7" borderId="0" xfId="0" applyFill="1" applyAlignment="1">
      <alignment horizontal="center"/>
    </xf>
    <xf numFmtId="167" fontId="0" fillId="7" borderId="0" xfId="0" applyNumberFormat="1" applyFill="1"/>
    <xf numFmtId="0" fontId="0" fillId="11" borderId="0" xfId="0" applyFill="1"/>
    <xf numFmtId="0" fontId="1" fillId="10" borderId="0" xfId="0" applyFont="1" applyFill="1"/>
    <xf numFmtId="20" fontId="3" fillId="0" borderId="5" xfId="0" applyNumberFormat="1" applyFont="1" applyBorder="1"/>
    <xf numFmtId="0" fontId="3" fillId="3" borderId="0" xfId="0" applyFont="1" applyFill="1"/>
    <xf numFmtId="2" fontId="1" fillId="4" borderId="6" xfId="0" applyNumberFormat="1" applyFont="1" applyFill="1" applyBorder="1"/>
    <xf numFmtId="2" fontId="0" fillId="12" borderId="0" xfId="0" applyNumberFormat="1" applyFill="1"/>
    <xf numFmtId="2" fontId="0" fillId="12" borderId="9" xfId="0" applyNumberFormat="1" applyFill="1" applyBorder="1"/>
    <xf numFmtId="0" fontId="0" fillId="12" borderId="0" xfId="0" applyFill="1"/>
    <xf numFmtId="0" fontId="0" fillId="12" borderId="9" xfId="0" applyFill="1" applyBorder="1"/>
    <xf numFmtId="2" fontId="1" fillId="12" borderId="0" xfId="0" applyNumberFormat="1" applyFont="1" applyFill="1"/>
    <xf numFmtId="0" fontId="1" fillId="12" borderId="0" xfId="0" applyFont="1" applyFill="1"/>
    <xf numFmtId="165" fontId="0" fillId="12" borderId="5" xfId="0" applyNumberFormat="1" applyFill="1" applyBorder="1"/>
    <xf numFmtId="165" fontId="0" fillId="12" borderId="7" xfId="0" applyNumberFormat="1" applyFill="1" applyBorder="1"/>
    <xf numFmtId="20" fontId="0" fillId="12" borderId="5" xfId="0" applyNumberFormat="1" applyFill="1" applyBorder="1"/>
    <xf numFmtId="20" fontId="0" fillId="12" borderId="7" xfId="0" applyNumberFormat="1" applyFill="1" applyBorder="1"/>
    <xf numFmtId="20" fontId="2" fillId="12" borderId="5" xfId="0" applyNumberFormat="1" applyFont="1" applyFill="1" applyBorder="1" applyAlignment="1">
      <alignment horizontal="center" vertical="center"/>
    </xf>
    <xf numFmtId="20" fontId="2" fillId="12" borderId="5" xfId="0" applyNumberFormat="1" applyFont="1" applyFill="1" applyBorder="1" applyAlignment="1">
      <alignment horizontal="center"/>
    </xf>
    <xf numFmtId="20" fontId="2" fillId="12" borderId="7" xfId="0" applyNumberFormat="1" applyFont="1" applyFill="1" applyBorder="1" applyAlignment="1">
      <alignment horizontal="center" vertical="center"/>
    </xf>
    <xf numFmtId="166" fontId="0" fillId="7" borderId="0" xfId="0" applyNumberFormat="1" applyFill="1"/>
    <xf numFmtId="167" fontId="0" fillId="7" borderId="9" xfId="0" applyNumberFormat="1" applyFill="1" applyBorder="1"/>
    <xf numFmtId="166" fontId="0" fillId="3" borderId="12" xfId="0" applyNumberForma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1">
    <cellStyle name="Normal" xfId="0" builtinId="0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</font>
      <numFmt numFmtId="0" formatCode="General"/>
    </dxf>
    <dxf>
      <font>
        <b val="0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CCCCFF"/>
      <color rgb="FF9999FF"/>
      <color rgb="FFCCFFFF"/>
      <color rgb="FFFFCCFF"/>
      <color rgb="FFD73180"/>
      <color rgb="FFFFFFCC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85629625011231E-2"/>
          <c:y val="5.0925925925925923E-2"/>
          <c:w val="0.57045849357540157"/>
          <c:h val="0.89814814814814814"/>
        </c:manualLayout>
      </c:layout>
      <c:scatterChart>
        <c:scatterStyle val="lineMarker"/>
        <c:varyColors val="0"/>
        <c:ser>
          <c:idx val="0"/>
          <c:order val="0"/>
          <c:tx>
            <c:v>Combined glucose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CFF"/>
              </a:solidFill>
              <a:ln w="9525">
                <a:solidFill>
                  <a:srgbClr val="FFCCFF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D7318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3304375192977891E-2"/>
                  <c:y val="-9.454432779235928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(WT_Glucose!$D$55:$D$60,WT_Glucose!$D$55:$D$60,WT_Glucose!$D$55:$D$60)</c:f>
              <c:numCache>
                <c:formatCode>0.00</c:formatCode>
                <c:ptCount val="18"/>
                <c:pt idx="0">
                  <c:v>2.8333333333333339</c:v>
                </c:pt>
                <c:pt idx="1">
                  <c:v>3.1833333333333336</c:v>
                </c:pt>
                <c:pt idx="2">
                  <c:v>3.3499999999999996</c:v>
                </c:pt>
                <c:pt idx="3">
                  <c:v>3.5999999999999996</c:v>
                </c:pt>
                <c:pt idx="4">
                  <c:v>3.8833333333333329</c:v>
                </c:pt>
                <c:pt idx="5">
                  <c:v>4.1500000000000004</c:v>
                </c:pt>
                <c:pt idx="6">
                  <c:v>2.8333333333333339</c:v>
                </c:pt>
                <c:pt idx="7">
                  <c:v>3.1833333333333336</c:v>
                </c:pt>
                <c:pt idx="8">
                  <c:v>3.3499999999999996</c:v>
                </c:pt>
                <c:pt idx="9">
                  <c:v>3.5999999999999996</c:v>
                </c:pt>
                <c:pt idx="10">
                  <c:v>3.8833333333333329</c:v>
                </c:pt>
                <c:pt idx="11">
                  <c:v>4.1500000000000004</c:v>
                </c:pt>
                <c:pt idx="12">
                  <c:v>2.8333333333333339</c:v>
                </c:pt>
                <c:pt idx="13">
                  <c:v>3.1833333333333336</c:v>
                </c:pt>
                <c:pt idx="14">
                  <c:v>3.3499999999999996</c:v>
                </c:pt>
                <c:pt idx="15">
                  <c:v>3.5999999999999996</c:v>
                </c:pt>
                <c:pt idx="16">
                  <c:v>3.8833333333333329</c:v>
                </c:pt>
                <c:pt idx="17">
                  <c:v>4.1500000000000004</c:v>
                </c:pt>
              </c:numCache>
            </c:numRef>
          </c:xVal>
          <c:yVal>
            <c:numRef>
              <c:f>(WT_Glucose!$E$55:$E$60,WT_Glucose!$F$55:$F$60,WT_Glucose!$G$55:$G$60)</c:f>
              <c:numCache>
                <c:formatCode>General</c:formatCode>
                <c:ptCount val="18"/>
                <c:pt idx="0">
                  <c:v>1.5604864815093162</c:v>
                </c:pt>
                <c:pt idx="1">
                  <c:v>1.5397809036597279</c:v>
                </c:pt>
                <c:pt idx="2">
                  <c:v>1.5375914399308075</c:v>
                </c:pt>
                <c:pt idx="3">
                  <c:v>1.5229241570799956</c:v>
                </c:pt>
                <c:pt idx="4">
                  <c:v>1.4960238224728444</c:v>
                </c:pt>
                <c:pt idx="5">
                  <c:v>1.4278637940036671</c:v>
                </c:pt>
                <c:pt idx="6">
                  <c:v>1.5564021599154343</c:v>
                </c:pt>
                <c:pt idx="7">
                  <c:v>1.5411355378022671</c:v>
                </c:pt>
                <c:pt idx="8">
                  <c:v>1.5205796171344041</c:v>
                </c:pt>
                <c:pt idx="9">
                  <c:v>1.5138355768776128</c:v>
                </c:pt>
                <c:pt idx="10">
                  <c:v>1.4647972747793681</c:v>
                </c:pt>
                <c:pt idx="11">
                  <c:v>1.4197034872052987</c:v>
                </c:pt>
                <c:pt idx="12">
                  <c:v>1.5590352961896885</c:v>
                </c:pt>
                <c:pt idx="13">
                  <c:v>1.5375914399308075</c:v>
                </c:pt>
                <c:pt idx="14">
                  <c:v>1.5149817638000551</c:v>
                </c:pt>
                <c:pt idx="15">
                  <c:v>1.5098567249222863</c:v>
                </c:pt>
                <c:pt idx="16">
                  <c:v>1.4851490438866242</c:v>
                </c:pt>
                <c:pt idx="17" formatCode="0.00">
                  <c:v>1.4440975485581611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EF-4406-B93B-6E4120DF90F7}"/>
            </c:ext>
          </c:extLst>
        </c:ser>
        <c:ser>
          <c:idx val="1"/>
          <c:order val="1"/>
          <c:tx>
            <c:v>Combined acetate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7984872109622475E-2"/>
                  <c:y val="0.272991396908719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(WT_Glucose!$D$55:$D$60,WT_Glucose!$D$55:$D$60,WT_Glucose!$D$55:$D$60)</c:f>
              <c:numCache>
                <c:formatCode>0.00</c:formatCode>
                <c:ptCount val="18"/>
                <c:pt idx="0">
                  <c:v>2.8333333333333339</c:v>
                </c:pt>
                <c:pt idx="1">
                  <c:v>3.1833333333333336</c:v>
                </c:pt>
                <c:pt idx="2">
                  <c:v>3.3499999999999996</c:v>
                </c:pt>
                <c:pt idx="3">
                  <c:v>3.5999999999999996</c:v>
                </c:pt>
                <c:pt idx="4">
                  <c:v>3.8833333333333329</c:v>
                </c:pt>
                <c:pt idx="5">
                  <c:v>4.1500000000000004</c:v>
                </c:pt>
                <c:pt idx="6">
                  <c:v>2.8333333333333339</c:v>
                </c:pt>
                <c:pt idx="7">
                  <c:v>3.1833333333333336</c:v>
                </c:pt>
                <c:pt idx="8">
                  <c:v>3.3499999999999996</c:v>
                </c:pt>
                <c:pt idx="9">
                  <c:v>3.5999999999999996</c:v>
                </c:pt>
                <c:pt idx="10">
                  <c:v>3.8833333333333329</c:v>
                </c:pt>
                <c:pt idx="11">
                  <c:v>4.1500000000000004</c:v>
                </c:pt>
                <c:pt idx="12">
                  <c:v>2.8333333333333339</c:v>
                </c:pt>
                <c:pt idx="13">
                  <c:v>3.1833333333333336</c:v>
                </c:pt>
                <c:pt idx="14">
                  <c:v>3.3499999999999996</c:v>
                </c:pt>
                <c:pt idx="15">
                  <c:v>3.5999999999999996</c:v>
                </c:pt>
                <c:pt idx="16">
                  <c:v>3.8833333333333329</c:v>
                </c:pt>
                <c:pt idx="17">
                  <c:v>4.1500000000000004</c:v>
                </c:pt>
              </c:numCache>
            </c:numRef>
          </c:xVal>
          <c:yVal>
            <c:numRef>
              <c:f>(WT_Glucose!$O$55:$O$60,WT_Glucose!$P$55:$P$60,WT_Glucose!$Q$55:$Q$60)</c:f>
              <c:numCache>
                <c:formatCode>General</c:formatCode>
                <c:ptCount val="18"/>
                <c:pt idx="0">
                  <c:v>0.52243614746771749</c:v>
                </c:pt>
                <c:pt idx="1">
                  <c:v>0.69740415906385977</c:v>
                </c:pt>
                <c:pt idx="2">
                  <c:v>0.77388681828422967</c:v>
                </c:pt>
                <c:pt idx="3">
                  <c:v>0.89767700480047541</c:v>
                </c:pt>
                <c:pt idx="4">
                  <c:v>1.0038506187145979</c:v>
                </c:pt>
                <c:pt idx="5">
                  <c:v>1.084272523039427</c:v>
                </c:pt>
                <c:pt idx="6">
                  <c:v>0.5186515762560836</c:v>
                </c:pt>
                <c:pt idx="7">
                  <c:v>0.69560257915150681</c:v>
                </c:pt>
                <c:pt idx="8">
                  <c:v>0.75711979952609176</c:v>
                </c:pt>
                <c:pt idx="9">
                  <c:v>0.88837300118852358</c:v>
                </c:pt>
                <c:pt idx="10">
                  <c:v>0.97237735450442808</c:v>
                </c:pt>
                <c:pt idx="11">
                  <c:v>1.075964850829326</c:v>
                </c:pt>
                <c:pt idx="12">
                  <c:v>0.52063141660032974</c:v>
                </c:pt>
                <c:pt idx="13">
                  <c:v>0.6966737359087477</c:v>
                </c:pt>
                <c:pt idx="14">
                  <c:v>0.75058976923052267</c:v>
                </c:pt>
                <c:pt idx="15">
                  <c:v>0.88514107646912499</c:v>
                </c:pt>
                <c:pt idx="16">
                  <c:v>0.99416985478231368</c:v>
                </c:pt>
                <c:pt idx="17">
                  <c:v>1.1002493048871089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EEF-4406-B93B-6E4120DF90F7}"/>
            </c:ext>
          </c:extLst>
        </c:ser>
        <c:ser>
          <c:idx val="2"/>
          <c:order val="2"/>
          <c:tx>
            <c:v>Glutamate 1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7257438442466874E-2"/>
                  <c:y val="-3.23681855382705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(WT_Glucose!$D$55:$D$60,WT_Glucose!$D$55:$D$60,WT_Glucose!$D$55:$D$60)</c:f>
              <c:numCache>
                <c:formatCode>0.00</c:formatCode>
                <c:ptCount val="18"/>
                <c:pt idx="0">
                  <c:v>2.8333333333333339</c:v>
                </c:pt>
                <c:pt idx="1">
                  <c:v>3.1833333333333336</c:v>
                </c:pt>
                <c:pt idx="2">
                  <c:v>3.3499999999999996</c:v>
                </c:pt>
                <c:pt idx="3">
                  <c:v>3.5999999999999996</c:v>
                </c:pt>
                <c:pt idx="4">
                  <c:v>3.8833333333333329</c:v>
                </c:pt>
                <c:pt idx="5">
                  <c:v>4.1500000000000004</c:v>
                </c:pt>
                <c:pt idx="6">
                  <c:v>2.8333333333333339</c:v>
                </c:pt>
                <c:pt idx="7">
                  <c:v>3.1833333333333336</c:v>
                </c:pt>
                <c:pt idx="8">
                  <c:v>3.3499999999999996</c:v>
                </c:pt>
                <c:pt idx="9">
                  <c:v>3.5999999999999996</c:v>
                </c:pt>
                <c:pt idx="10">
                  <c:v>3.8833333333333329</c:v>
                </c:pt>
                <c:pt idx="11">
                  <c:v>4.1500000000000004</c:v>
                </c:pt>
                <c:pt idx="12">
                  <c:v>2.8333333333333339</c:v>
                </c:pt>
                <c:pt idx="13">
                  <c:v>3.1833333333333336</c:v>
                </c:pt>
                <c:pt idx="14">
                  <c:v>3.3499999999999996</c:v>
                </c:pt>
                <c:pt idx="15">
                  <c:v>3.5999999999999996</c:v>
                </c:pt>
                <c:pt idx="16">
                  <c:v>3.8833333333333329</c:v>
                </c:pt>
                <c:pt idx="17">
                  <c:v>4.1500000000000004</c:v>
                </c:pt>
              </c:numCache>
            </c:numRef>
          </c:xVal>
          <c:yVal>
            <c:numRef>
              <c:f>(WT_Glucose!$T$55:$T$60,WT_Glucose!$U$55:$U$60,WT_Glucose!$V$55:$V$60)</c:f>
              <c:numCache>
                <c:formatCode>General</c:formatCode>
                <c:ptCount val="18"/>
                <c:pt idx="0">
                  <c:v>0.85168582657823577</c:v>
                </c:pt>
                <c:pt idx="1">
                  <c:v>0.82335298800802448</c:v>
                </c:pt>
                <c:pt idx="2">
                  <c:v>0.8136653709260252</c:v>
                </c:pt>
                <c:pt idx="3">
                  <c:v>0.78747705249054467</c:v>
                </c:pt>
                <c:pt idx="4">
                  <c:v>0.74958560005378738</c:v>
                </c:pt>
                <c:pt idx="5">
                  <c:v>0.66314455918152937</c:v>
                </c:pt>
                <c:pt idx="6">
                  <c:v>0.84788740855861033</c:v>
                </c:pt>
                <c:pt idx="7">
                  <c:v>0.82183411981837406</c:v>
                </c:pt>
                <c:pt idx="8">
                  <c:v>0.79693119604134977</c:v>
                </c:pt>
                <c:pt idx="9">
                  <c:v>0.77855416109003184</c:v>
                </c:pt>
                <c:pt idx="10">
                  <c:v>0.71879463502047891</c:v>
                </c:pt>
                <c:pt idx="11">
                  <c:v>0.65603405974693574</c:v>
                </c:pt>
                <c:pt idx="12">
                  <c:v>0.85006576721808702</c:v>
                </c:pt>
                <c:pt idx="13">
                  <c:v>0.82306171439838127</c:v>
                </c:pt>
                <c:pt idx="14">
                  <c:v>0.79178226917641958</c:v>
                </c:pt>
                <c:pt idx="15">
                  <c:v>0.77455353251436165</c:v>
                </c:pt>
                <c:pt idx="16">
                  <c:v>0.73836127783168204</c:v>
                </c:pt>
                <c:pt idx="17">
                  <c:v>0.6795710629917362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3D-41CA-A12A-32E9549C78BC}"/>
            </c:ext>
          </c:extLst>
        </c:ser>
        <c:ser>
          <c:idx val="3"/>
          <c:order val="3"/>
          <c:tx>
            <c:v>Glutamate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329363504869389E-2"/>
                  <c:y val="-5.40958341471198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(WT_Glucose!$D$55:$D$60,WT_Glucose!$D$55:$D$60,WT_Glucose!$D$55:$D$60)</c:f>
              <c:numCache>
                <c:formatCode>0.00</c:formatCode>
                <c:ptCount val="18"/>
                <c:pt idx="0">
                  <c:v>2.8333333333333339</c:v>
                </c:pt>
                <c:pt idx="1">
                  <c:v>3.1833333333333336</c:v>
                </c:pt>
                <c:pt idx="2">
                  <c:v>3.3499999999999996</c:v>
                </c:pt>
                <c:pt idx="3">
                  <c:v>3.5999999999999996</c:v>
                </c:pt>
                <c:pt idx="4">
                  <c:v>3.8833333333333329</c:v>
                </c:pt>
                <c:pt idx="5">
                  <c:v>4.1500000000000004</c:v>
                </c:pt>
                <c:pt idx="6">
                  <c:v>2.8333333333333339</c:v>
                </c:pt>
                <c:pt idx="7">
                  <c:v>3.1833333333333336</c:v>
                </c:pt>
                <c:pt idx="8">
                  <c:v>3.3499999999999996</c:v>
                </c:pt>
                <c:pt idx="9">
                  <c:v>3.5999999999999996</c:v>
                </c:pt>
                <c:pt idx="10">
                  <c:v>3.8833333333333329</c:v>
                </c:pt>
                <c:pt idx="11">
                  <c:v>4.1500000000000004</c:v>
                </c:pt>
                <c:pt idx="12">
                  <c:v>2.8333333333333339</c:v>
                </c:pt>
                <c:pt idx="13">
                  <c:v>3.1833333333333336</c:v>
                </c:pt>
                <c:pt idx="14">
                  <c:v>3.3499999999999996</c:v>
                </c:pt>
                <c:pt idx="15">
                  <c:v>3.5999999999999996</c:v>
                </c:pt>
                <c:pt idx="16">
                  <c:v>3.8833333333333329</c:v>
                </c:pt>
                <c:pt idx="17">
                  <c:v>4.1500000000000004</c:v>
                </c:pt>
              </c:numCache>
            </c:numRef>
          </c:xVal>
          <c:yVal>
            <c:numRef>
              <c:f>(WT_Glucose!$Y$55:$Y$60,WT_Glucose!$Z$55:$Z$60,WT_Glucose!$AA$55:$AA$60)</c:f>
              <c:numCache>
                <c:formatCode>General</c:formatCode>
                <c:ptCount val="18"/>
                <c:pt idx="0">
                  <c:v>1.1483967170903158</c:v>
                </c:pt>
                <c:pt idx="1">
                  <c:v>1.1185162992445767</c:v>
                </c:pt>
                <c:pt idx="2">
                  <c:v>1.107824909003865</c:v>
                </c:pt>
                <c:pt idx="3">
                  <c:v>1.0775948784004472</c:v>
                </c:pt>
                <c:pt idx="4">
                  <c:v>1.0346822689140935</c:v>
                </c:pt>
                <c:pt idx="5">
                  <c:v>0.94114476117294354</c:v>
                </c:pt>
                <c:pt idx="6">
                  <c:v>1.1439235863319186</c:v>
                </c:pt>
                <c:pt idx="7">
                  <c:v>1.1168761400255007</c:v>
                </c:pt>
                <c:pt idx="8">
                  <c:v>1.0907957018424641</c:v>
                </c:pt>
                <c:pt idx="9">
                  <c:v>1.0686055511306449</c:v>
                </c:pt>
                <c:pt idx="10">
                  <c:v>1.0036004919725143</c:v>
                </c:pt>
                <c:pt idx="11">
                  <c:v>0.93319330564724334</c:v>
                </c:pt>
                <c:pt idx="12">
                  <c:v>1.1470342995988068</c:v>
                </c:pt>
                <c:pt idx="13">
                  <c:v>1.1178195197789733</c:v>
                </c:pt>
                <c:pt idx="14">
                  <c:v>1.0849801448085408</c:v>
                </c:pt>
                <c:pt idx="15">
                  <c:v>1.0642730751978862</c:v>
                </c:pt>
                <c:pt idx="16">
                  <c:v>1.023951008737656</c:v>
                </c:pt>
                <c:pt idx="17">
                  <c:v>0.95618721426631681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3D-41CA-A12A-32E9549C78BC}"/>
            </c:ext>
          </c:extLst>
        </c:ser>
        <c:ser>
          <c:idx val="4"/>
          <c:order val="4"/>
          <c:tx>
            <c:v>Glutamate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8370284997715234E-2"/>
                  <c:y val="-4.24451790685324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(WT_Glucose!$D$55:$D$60,WT_Glucose!$D$55:$D$60,WT_Glucose!$D$55:$D$60)</c:f>
              <c:numCache>
                <c:formatCode>0.00</c:formatCode>
                <c:ptCount val="18"/>
                <c:pt idx="0">
                  <c:v>2.8333333333333339</c:v>
                </c:pt>
                <c:pt idx="1">
                  <c:v>3.1833333333333336</c:v>
                </c:pt>
                <c:pt idx="2">
                  <c:v>3.3499999999999996</c:v>
                </c:pt>
                <c:pt idx="3">
                  <c:v>3.5999999999999996</c:v>
                </c:pt>
                <c:pt idx="4">
                  <c:v>3.8833333333333329</c:v>
                </c:pt>
                <c:pt idx="5">
                  <c:v>4.1500000000000004</c:v>
                </c:pt>
                <c:pt idx="6">
                  <c:v>2.8333333333333339</c:v>
                </c:pt>
                <c:pt idx="7">
                  <c:v>3.1833333333333336</c:v>
                </c:pt>
                <c:pt idx="8">
                  <c:v>3.3499999999999996</c:v>
                </c:pt>
                <c:pt idx="9">
                  <c:v>3.5999999999999996</c:v>
                </c:pt>
                <c:pt idx="10">
                  <c:v>3.8833333333333329</c:v>
                </c:pt>
                <c:pt idx="11">
                  <c:v>4.1500000000000004</c:v>
                </c:pt>
                <c:pt idx="12">
                  <c:v>2.8333333333333339</c:v>
                </c:pt>
                <c:pt idx="13">
                  <c:v>3.1833333333333336</c:v>
                </c:pt>
                <c:pt idx="14">
                  <c:v>3.3499999999999996</c:v>
                </c:pt>
                <c:pt idx="15">
                  <c:v>3.5999999999999996</c:v>
                </c:pt>
                <c:pt idx="16">
                  <c:v>3.8833333333333329</c:v>
                </c:pt>
                <c:pt idx="17">
                  <c:v>4.1500000000000004</c:v>
                </c:pt>
              </c:numCache>
            </c:numRef>
          </c:xVal>
          <c:yVal>
            <c:numRef>
              <c:f>(WT_Glucose!$AD$55:$AD$60,WT_Glucose!$AE$55:$AE$60,WT_Glucose!$AF$55:$AF$60)</c:f>
              <c:numCache>
                <c:formatCode>General</c:formatCode>
                <c:ptCount val="18"/>
                <c:pt idx="0">
                  <c:v>1.4025503458278648</c:v>
                </c:pt>
                <c:pt idx="1">
                  <c:v>1.3702730603129269</c:v>
                </c:pt>
                <c:pt idx="2">
                  <c:v>1.3611683121540452</c:v>
                </c:pt>
                <c:pt idx="3">
                  <c:v>1.3322072527190578</c:v>
                </c:pt>
                <c:pt idx="4">
                  <c:v>1.2884961575493292</c:v>
                </c:pt>
                <c:pt idx="5">
                  <c:v>1.1964657471490803</c:v>
                </c:pt>
                <c:pt idx="6">
                  <c:v>1.3967812605038319</c:v>
                </c:pt>
                <c:pt idx="7">
                  <c:v>1.37042157649731</c:v>
                </c:pt>
                <c:pt idx="8">
                  <c:v>1.343693913272402</c:v>
                </c:pt>
                <c:pt idx="9">
                  <c:v>1.323117355139283</c:v>
                </c:pt>
                <c:pt idx="10">
                  <c:v>1.2582948116317054</c:v>
                </c:pt>
                <c:pt idx="11">
                  <c:v>1.1885546328750423</c:v>
                </c:pt>
                <c:pt idx="12">
                  <c:v>1.401477138747341</c:v>
                </c:pt>
                <c:pt idx="13">
                  <c:v>1.3725393067640808</c:v>
                </c:pt>
                <c:pt idx="14">
                  <c:v>1.3393098600937081</c:v>
                </c:pt>
                <c:pt idx="15">
                  <c:v>1.318867204576857</c:v>
                </c:pt>
                <c:pt idx="16">
                  <c:v>1.2781131388711722</c:v>
                </c:pt>
                <c:pt idx="17">
                  <c:v>1.2117969100570825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3D-41CA-A12A-32E9549C7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9063455"/>
        <c:axId val="1589063935"/>
      </c:scatterChart>
      <c:valAx>
        <c:axId val="158906345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063935"/>
        <c:crosses val="autoZero"/>
        <c:crossBetween val="midCat"/>
      </c:valAx>
      <c:valAx>
        <c:axId val="1589063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063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799405723771737E-2"/>
          <c:y val="2.5459125611978911E-2"/>
          <c:w val="0.87269838785447129"/>
          <c:h val="0.84148295437540743"/>
        </c:manualLayout>
      </c:layout>
      <c:scatterChart>
        <c:scatterStyle val="lineMarker"/>
        <c:varyColors val="0"/>
        <c:ser>
          <c:idx val="0"/>
          <c:order val="0"/>
          <c:tx>
            <c:v>Glucose combined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2630184092078887E-2"/>
                  <c:y val="5.547244094488189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(WT_Glucose!$D$55:$D$60,WT_Glucose!$D$55:$D$60,WT_Glucose!$D$55:$D$60)</c:f>
              <c:numCache>
                <c:formatCode>0.00</c:formatCode>
                <c:ptCount val="18"/>
                <c:pt idx="0">
                  <c:v>2.8333333333333339</c:v>
                </c:pt>
                <c:pt idx="1">
                  <c:v>3.1833333333333336</c:v>
                </c:pt>
                <c:pt idx="2">
                  <c:v>3.3499999999999996</c:v>
                </c:pt>
                <c:pt idx="3">
                  <c:v>3.5999999999999996</c:v>
                </c:pt>
                <c:pt idx="4">
                  <c:v>3.8833333333333329</c:v>
                </c:pt>
                <c:pt idx="5">
                  <c:v>4.1500000000000004</c:v>
                </c:pt>
                <c:pt idx="6">
                  <c:v>2.8333333333333339</c:v>
                </c:pt>
                <c:pt idx="7">
                  <c:v>3.1833333333333336</c:v>
                </c:pt>
                <c:pt idx="8">
                  <c:v>3.3499999999999996</c:v>
                </c:pt>
                <c:pt idx="9">
                  <c:v>3.5999999999999996</c:v>
                </c:pt>
                <c:pt idx="10">
                  <c:v>3.8833333333333329</c:v>
                </c:pt>
                <c:pt idx="11">
                  <c:v>4.1500000000000004</c:v>
                </c:pt>
                <c:pt idx="12">
                  <c:v>2.8333333333333339</c:v>
                </c:pt>
                <c:pt idx="13">
                  <c:v>3.1833333333333336</c:v>
                </c:pt>
                <c:pt idx="14">
                  <c:v>3.3499999999999996</c:v>
                </c:pt>
                <c:pt idx="15">
                  <c:v>3.5999999999999996</c:v>
                </c:pt>
                <c:pt idx="16">
                  <c:v>3.8833333333333329</c:v>
                </c:pt>
                <c:pt idx="17">
                  <c:v>4.1500000000000004</c:v>
                </c:pt>
              </c:numCache>
            </c:numRef>
          </c:xVal>
          <c:yVal>
            <c:numRef>
              <c:f>(WT_Glucose!$E$55:$E$60,WT_Glucose!$F$55:$F$60,WT_Glucose!$G$55:$G$60)</c:f>
              <c:numCache>
                <c:formatCode>General</c:formatCode>
                <c:ptCount val="18"/>
                <c:pt idx="0">
                  <c:v>1.5604864815093162</c:v>
                </c:pt>
                <c:pt idx="1">
                  <c:v>1.5397809036597279</c:v>
                </c:pt>
                <c:pt idx="2">
                  <c:v>1.5375914399308075</c:v>
                </c:pt>
                <c:pt idx="3">
                  <c:v>1.5229241570799956</c:v>
                </c:pt>
                <c:pt idx="4">
                  <c:v>1.4960238224728444</c:v>
                </c:pt>
                <c:pt idx="5">
                  <c:v>1.4278637940036671</c:v>
                </c:pt>
                <c:pt idx="6">
                  <c:v>1.5564021599154343</c:v>
                </c:pt>
                <c:pt idx="7">
                  <c:v>1.5411355378022671</c:v>
                </c:pt>
                <c:pt idx="8">
                  <c:v>1.5205796171344041</c:v>
                </c:pt>
                <c:pt idx="9">
                  <c:v>1.5138355768776128</c:v>
                </c:pt>
                <c:pt idx="10">
                  <c:v>1.4647972747793681</c:v>
                </c:pt>
                <c:pt idx="11">
                  <c:v>1.4197034872052987</c:v>
                </c:pt>
                <c:pt idx="12">
                  <c:v>1.5590352961896885</c:v>
                </c:pt>
                <c:pt idx="13">
                  <c:v>1.5375914399308075</c:v>
                </c:pt>
                <c:pt idx="14">
                  <c:v>1.5149817638000551</c:v>
                </c:pt>
                <c:pt idx="15">
                  <c:v>1.5098567249222863</c:v>
                </c:pt>
                <c:pt idx="16">
                  <c:v>1.4851490438866242</c:v>
                </c:pt>
                <c:pt idx="17" formatCode="0.00">
                  <c:v>1.4440975485581611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23-4D28-B554-B1EFC7FA46AB}"/>
            </c:ext>
          </c:extLst>
        </c:ser>
        <c:ser>
          <c:idx val="1"/>
          <c:order val="1"/>
          <c:tx>
            <c:v>Acetate combined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8955351373846003E-2"/>
                  <c:y val="0.301711869349664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(WT_Glucose!$D$55:$D$60,WT_Glucose!$D$55:$D$60,WT_Glucose!$D$55:$D$60)</c:f>
              <c:numCache>
                <c:formatCode>0.00</c:formatCode>
                <c:ptCount val="18"/>
                <c:pt idx="0">
                  <c:v>2.8333333333333339</c:v>
                </c:pt>
                <c:pt idx="1">
                  <c:v>3.1833333333333336</c:v>
                </c:pt>
                <c:pt idx="2">
                  <c:v>3.3499999999999996</c:v>
                </c:pt>
                <c:pt idx="3">
                  <c:v>3.5999999999999996</c:v>
                </c:pt>
                <c:pt idx="4">
                  <c:v>3.8833333333333329</c:v>
                </c:pt>
                <c:pt idx="5">
                  <c:v>4.1500000000000004</c:v>
                </c:pt>
                <c:pt idx="6">
                  <c:v>2.8333333333333339</c:v>
                </c:pt>
                <c:pt idx="7">
                  <c:v>3.1833333333333336</c:v>
                </c:pt>
                <c:pt idx="8">
                  <c:v>3.3499999999999996</c:v>
                </c:pt>
                <c:pt idx="9">
                  <c:v>3.5999999999999996</c:v>
                </c:pt>
                <c:pt idx="10">
                  <c:v>3.8833333333333329</c:v>
                </c:pt>
                <c:pt idx="11">
                  <c:v>4.1500000000000004</c:v>
                </c:pt>
                <c:pt idx="12">
                  <c:v>2.8333333333333339</c:v>
                </c:pt>
                <c:pt idx="13">
                  <c:v>3.1833333333333336</c:v>
                </c:pt>
                <c:pt idx="14">
                  <c:v>3.3499999999999996</c:v>
                </c:pt>
                <c:pt idx="15">
                  <c:v>3.5999999999999996</c:v>
                </c:pt>
                <c:pt idx="16">
                  <c:v>3.8833333333333329</c:v>
                </c:pt>
                <c:pt idx="17">
                  <c:v>4.1500000000000004</c:v>
                </c:pt>
              </c:numCache>
            </c:numRef>
          </c:xVal>
          <c:yVal>
            <c:numRef>
              <c:f>(WT_Glucose!$O$55:$O$60,WT_Glucose!$P$55:$P$60,WT_Glucose!$Q$55:$Q$60)</c:f>
              <c:numCache>
                <c:formatCode>General</c:formatCode>
                <c:ptCount val="18"/>
                <c:pt idx="0">
                  <c:v>0.52243614746771749</c:v>
                </c:pt>
                <c:pt idx="1">
                  <c:v>0.69740415906385977</c:v>
                </c:pt>
                <c:pt idx="2">
                  <c:v>0.77388681828422967</c:v>
                </c:pt>
                <c:pt idx="3">
                  <c:v>0.89767700480047541</c:v>
                </c:pt>
                <c:pt idx="4">
                  <c:v>1.0038506187145979</c:v>
                </c:pt>
                <c:pt idx="5">
                  <c:v>1.084272523039427</c:v>
                </c:pt>
                <c:pt idx="6">
                  <c:v>0.5186515762560836</c:v>
                </c:pt>
                <c:pt idx="7">
                  <c:v>0.69560257915150681</c:v>
                </c:pt>
                <c:pt idx="8">
                  <c:v>0.75711979952609176</c:v>
                </c:pt>
                <c:pt idx="9">
                  <c:v>0.88837300118852358</c:v>
                </c:pt>
                <c:pt idx="10">
                  <c:v>0.97237735450442808</c:v>
                </c:pt>
                <c:pt idx="11">
                  <c:v>1.075964850829326</c:v>
                </c:pt>
                <c:pt idx="12">
                  <c:v>0.52063141660032974</c:v>
                </c:pt>
                <c:pt idx="13">
                  <c:v>0.6966737359087477</c:v>
                </c:pt>
                <c:pt idx="14">
                  <c:v>0.75058976923052267</c:v>
                </c:pt>
                <c:pt idx="15">
                  <c:v>0.88514107646912499</c:v>
                </c:pt>
                <c:pt idx="16">
                  <c:v>0.99416985478231368</c:v>
                </c:pt>
                <c:pt idx="17">
                  <c:v>1.1002493048871089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23-4D28-B554-B1EFC7FA4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270975"/>
        <c:axId val="293271455"/>
      </c:scatterChart>
      <c:valAx>
        <c:axId val="29327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271455"/>
        <c:crosses val="autoZero"/>
        <c:crossBetween val="midCat"/>
      </c:valAx>
      <c:valAx>
        <c:axId val="29327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27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Trp1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868438320209973"/>
                  <c:y val="-0.154864280435397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(WT_Glucose!$D$42:$D$47,WT_Glucose!$D$42:$D$47,WT_Glucose!$D$42:$D$47)</c:f>
              <c:numCache>
                <c:formatCode>0.00</c:formatCode>
                <c:ptCount val="18"/>
                <c:pt idx="0">
                  <c:v>2.8333333333333339</c:v>
                </c:pt>
                <c:pt idx="1">
                  <c:v>3.1833333333333336</c:v>
                </c:pt>
                <c:pt idx="2">
                  <c:v>3.3499999999999996</c:v>
                </c:pt>
                <c:pt idx="3">
                  <c:v>3.5999999999999996</c:v>
                </c:pt>
                <c:pt idx="4">
                  <c:v>3.8833333333333329</c:v>
                </c:pt>
                <c:pt idx="5">
                  <c:v>4.1500000000000004</c:v>
                </c:pt>
                <c:pt idx="6">
                  <c:v>2.8333333333333339</c:v>
                </c:pt>
                <c:pt idx="7">
                  <c:v>3.1833333333333336</c:v>
                </c:pt>
                <c:pt idx="8">
                  <c:v>3.3499999999999996</c:v>
                </c:pt>
                <c:pt idx="9">
                  <c:v>3.5999999999999996</c:v>
                </c:pt>
                <c:pt idx="10">
                  <c:v>3.8833333333333329</c:v>
                </c:pt>
                <c:pt idx="11">
                  <c:v>4.1500000000000004</c:v>
                </c:pt>
                <c:pt idx="12">
                  <c:v>2.8333333333333339</c:v>
                </c:pt>
                <c:pt idx="13">
                  <c:v>3.1833333333333336</c:v>
                </c:pt>
                <c:pt idx="14">
                  <c:v>3.3499999999999996</c:v>
                </c:pt>
                <c:pt idx="15">
                  <c:v>3.5999999999999996</c:v>
                </c:pt>
                <c:pt idx="16">
                  <c:v>3.8833333333333329</c:v>
                </c:pt>
                <c:pt idx="17">
                  <c:v>4.1500000000000004</c:v>
                </c:pt>
              </c:numCache>
            </c:numRef>
          </c:xVal>
          <c:yVal>
            <c:numRef>
              <c:f>(WT_Glucose!$AI$42:$AI$47,WT_Glucose!$AJ$42:$AJ$47,WT_Glucose!$AK$42:$AK$47)</c:f>
              <c:numCache>
                <c:formatCode>General</c:formatCode>
                <c:ptCount val="18"/>
                <c:pt idx="0">
                  <c:v>0.25152000000000002</c:v>
                </c:pt>
                <c:pt idx="1">
                  <c:v>0.244898</c:v>
                </c:pt>
                <c:pt idx="2">
                  <c:v>0.24063799999999999</c:v>
                </c:pt>
                <c:pt idx="3">
                  <c:v>0.23474300000000001</c:v>
                </c:pt>
                <c:pt idx="4">
                  <c:v>0.22450899999999999</c:v>
                </c:pt>
                <c:pt idx="5">
                  <c:v>0.19789899999999999</c:v>
                </c:pt>
                <c:pt idx="6">
                  <c:v>0.24983900000000001</c:v>
                </c:pt>
                <c:pt idx="7">
                  <c:v>0.242206</c:v>
                </c:pt>
                <c:pt idx="8">
                  <c:v>0.233484</c:v>
                </c:pt>
                <c:pt idx="9">
                  <c:v>0.23155999999999999</c:v>
                </c:pt>
                <c:pt idx="10">
                  <c:v>0.20344599999999999</c:v>
                </c:pt>
                <c:pt idx="11">
                  <c:v>0.19050800000000001</c:v>
                </c:pt>
                <c:pt idx="12">
                  <c:v>0.25033499999999997</c:v>
                </c:pt>
                <c:pt idx="13">
                  <c:v>0.24493200000000001</c:v>
                </c:pt>
                <c:pt idx="14">
                  <c:v>0.23027400000000001</c:v>
                </c:pt>
                <c:pt idx="15">
                  <c:v>0.229541</c:v>
                </c:pt>
                <c:pt idx="16">
                  <c:v>0.21676699999999999</c:v>
                </c:pt>
                <c:pt idx="17">
                  <c:v>0.20163300000000001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46-47E3-82A6-5132233EB2E9}"/>
            </c:ext>
          </c:extLst>
        </c:ser>
        <c:ser>
          <c:idx val="1"/>
          <c:order val="1"/>
          <c:tx>
            <c:v>Trp2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035104986876639"/>
                  <c:y val="2.725522577348746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(WT_Glucose!$D$42:$D$47,WT_Glucose!$D$42:$D$47,WT_Glucose!$D$42:$D$47)</c:f>
              <c:numCache>
                <c:formatCode>0.00</c:formatCode>
                <c:ptCount val="18"/>
                <c:pt idx="0">
                  <c:v>2.8333333333333339</c:v>
                </c:pt>
                <c:pt idx="1">
                  <c:v>3.1833333333333336</c:v>
                </c:pt>
                <c:pt idx="2">
                  <c:v>3.3499999999999996</c:v>
                </c:pt>
                <c:pt idx="3">
                  <c:v>3.5999999999999996</c:v>
                </c:pt>
                <c:pt idx="4">
                  <c:v>3.8833333333333329</c:v>
                </c:pt>
                <c:pt idx="5">
                  <c:v>4.1500000000000004</c:v>
                </c:pt>
                <c:pt idx="6">
                  <c:v>2.8333333333333339</c:v>
                </c:pt>
                <c:pt idx="7">
                  <c:v>3.1833333333333336</c:v>
                </c:pt>
                <c:pt idx="8">
                  <c:v>3.3499999999999996</c:v>
                </c:pt>
                <c:pt idx="9">
                  <c:v>3.5999999999999996</c:v>
                </c:pt>
                <c:pt idx="10">
                  <c:v>3.8833333333333329</c:v>
                </c:pt>
                <c:pt idx="11">
                  <c:v>4.1500000000000004</c:v>
                </c:pt>
                <c:pt idx="12">
                  <c:v>2.8333333333333339</c:v>
                </c:pt>
                <c:pt idx="13">
                  <c:v>3.1833333333333336</c:v>
                </c:pt>
                <c:pt idx="14">
                  <c:v>3.3499999999999996</c:v>
                </c:pt>
                <c:pt idx="15">
                  <c:v>3.5999999999999996</c:v>
                </c:pt>
                <c:pt idx="16">
                  <c:v>3.8833333333333329</c:v>
                </c:pt>
                <c:pt idx="17">
                  <c:v>4.1500000000000004</c:v>
                </c:pt>
              </c:numCache>
            </c:numRef>
          </c:xVal>
          <c:yVal>
            <c:numRef>
              <c:f>(WT_Glucose!$AN$42:$AN$47,WT_Glucose!$AO$42:$AO$47,WT_Glucose!$AP$42:$AP$47)</c:f>
              <c:numCache>
                <c:formatCode>General</c:formatCode>
                <c:ptCount val="18"/>
                <c:pt idx="0">
                  <c:v>0.25152000000000002</c:v>
                </c:pt>
                <c:pt idx="1">
                  <c:v>0.244898</c:v>
                </c:pt>
                <c:pt idx="2">
                  <c:v>0.24063799999999999</c:v>
                </c:pt>
                <c:pt idx="3">
                  <c:v>0.23474300000000001</c:v>
                </c:pt>
                <c:pt idx="4">
                  <c:v>0.22450899999999999</c:v>
                </c:pt>
                <c:pt idx="5">
                  <c:v>0.19789899999999999</c:v>
                </c:pt>
                <c:pt idx="6">
                  <c:v>0.24983900000000001</c:v>
                </c:pt>
                <c:pt idx="7">
                  <c:v>0.242206</c:v>
                </c:pt>
                <c:pt idx="8">
                  <c:v>0.233484</c:v>
                </c:pt>
                <c:pt idx="9">
                  <c:v>0.23155999999999999</c:v>
                </c:pt>
                <c:pt idx="10">
                  <c:v>0.20344599999999999</c:v>
                </c:pt>
                <c:pt idx="11">
                  <c:v>0.19050800000000001</c:v>
                </c:pt>
                <c:pt idx="12">
                  <c:v>0.25033499999999997</c:v>
                </c:pt>
                <c:pt idx="13">
                  <c:v>0.24493200000000001</c:v>
                </c:pt>
                <c:pt idx="14">
                  <c:v>0.23027400000000001</c:v>
                </c:pt>
                <c:pt idx="15">
                  <c:v>0.229541</c:v>
                </c:pt>
                <c:pt idx="16">
                  <c:v>0.21676699999999999</c:v>
                </c:pt>
                <c:pt idx="17">
                  <c:v>0.20163300000000001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46-47E3-82A6-5132233EB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455951"/>
        <c:axId val="459452591"/>
      </c:scatterChart>
      <c:valAx>
        <c:axId val="459455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452591"/>
        <c:crosses val="autoZero"/>
        <c:crossBetween val="midCat"/>
      </c:valAx>
      <c:valAx>
        <c:axId val="45945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455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435874431649914"/>
          <c:y val="9.0692124105011929E-2"/>
          <c:w val="0.48297083776109262"/>
          <c:h val="0.82241031326931391"/>
        </c:manualLayout>
      </c:layout>
      <c:scatterChart>
        <c:scatterStyle val="lineMarker"/>
        <c:varyColors val="0"/>
        <c:ser>
          <c:idx val="0"/>
          <c:order val="0"/>
          <c:tx>
            <c:v>Glucose combined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D73180"/>
              </a:solidFill>
              <a:ln w="9525">
                <a:solidFill>
                  <a:srgbClr val="D7318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D7318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403824712994095"/>
                  <c:y val="6.46255614229605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(WT_Methanol!$D$59:$D$65,WT_Methanol!$D$59:$D$65,WT_Methanol!$D$59:$D$65)</c:f>
              <c:numCache>
                <c:formatCode>0.00</c:formatCode>
                <c:ptCount val="21"/>
                <c:pt idx="0">
                  <c:v>2.3333333333333339</c:v>
                </c:pt>
                <c:pt idx="1">
                  <c:v>2.6666666666666661</c:v>
                </c:pt>
                <c:pt idx="2">
                  <c:v>3.25</c:v>
                </c:pt>
                <c:pt idx="3">
                  <c:v>3.5833333333333339</c:v>
                </c:pt>
                <c:pt idx="4">
                  <c:v>3.9166666666666661</c:v>
                </c:pt>
                <c:pt idx="5">
                  <c:v>4.25</c:v>
                </c:pt>
                <c:pt idx="6">
                  <c:v>4.5833333333333339</c:v>
                </c:pt>
                <c:pt idx="7">
                  <c:v>2.3333333333333339</c:v>
                </c:pt>
                <c:pt idx="8">
                  <c:v>2.6666666666666661</c:v>
                </c:pt>
                <c:pt idx="9">
                  <c:v>3.25</c:v>
                </c:pt>
                <c:pt idx="10">
                  <c:v>3.5833333333333339</c:v>
                </c:pt>
                <c:pt idx="11">
                  <c:v>3.9166666666666661</c:v>
                </c:pt>
                <c:pt idx="12">
                  <c:v>4.25</c:v>
                </c:pt>
                <c:pt idx="13">
                  <c:v>4.5833333333333339</c:v>
                </c:pt>
                <c:pt idx="14">
                  <c:v>2.3333333333333339</c:v>
                </c:pt>
                <c:pt idx="15">
                  <c:v>2.6666666666666661</c:v>
                </c:pt>
                <c:pt idx="16">
                  <c:v>3.25</c:v>
                </c:pt>
                <c:pt idx="17">
                  <c:v>3.5833333333333339</c:v>
                </c:pt>
                <c:pt idx="18">
                  <c:v>3.9166666666666661</c:v>
                </c:pt>
                <c:pt idx="19">
                  <c:v>4.25</c:v>
                </c:pt>
                <c:pt idx="20">
                  <c:v>4.5833333333333339</c:v>
                </c:pt>
              </c:numCache>
            </c:numRef>
          </c:xVal>
          <c:yVal>
            <c:numRef>
              <c:f>(WT_Methanol!$E$59:$E$65,WT_Methanol!$F$59:$F$65,WT_Methanol!$G$59:$G$65)</c:f>
              <c:numCache>
                <c:formatCode>General</c:formatCode>
                <c:ptCount val="21"/>
                <c:pt idx="0">
                  <c:v>1.6217153242320426</c:v>
                </c:pt>
                <c:pt idx="1">
                  <c:v>1.6037607523070549</c:v>
                </c:pt>
                <c:pt idx="2">
                  <c:v>1.5981923658197192</c:v>
                </c:pt>
                <c:pt idx="3">
                  <c:v>1.5783180800409677</c:v>
                </c:pt>
                <c:pt idx="4">
                  <c:v>1.5535429549863962</c:v>
                </c:pt>
                <c:pt idx="5">
                  <c:v>1.528442289333241</c:v>
                </c:pt>
                <c:pt idx="6">
                  <c:v>1.4914394115827565</c:v>
                </c:pt>
                <c:pt idx="7">
                  <c:v>1.6209384456289382</c:v>
                </c:pt>
                <c:pt idx="8">
                  <c:v>1.6110160003702167</c:v>
                </c:pt>
                <c:pt idx="9">
                  <c:v>1.5877748700604952</c:v>
                </c:pt>
                <c:pt idx="10">
                  <c:v>1.5646859561405111</c:v>
                </c:pt>
                <c:pt idx="11">
                  <c:v>1.5558804872782472</c:v>
                </c:pt>
                <c:pt idx="12">
                  <c:v>1.5223898846070891</c:v>
                </c:pt>
                <c:pt idx="13">
                  <c:v>1.4828009474971702</c:v>
                </c:pt>
                <c:pt idx="14">
                  <c:v>1.6159897567653978</c:v>
                </c:pt>
                <c:pt idx="15">
                  <c:v>1.5981923658197192</c:v>
                </c:pt>
                <c:pt idx="16">
                  <c:v>1.5850075296221611</c:v>
                </c:pt>
                <c:pt idx="17">
                  <c:v>1.5772104513453111</c:v>
                </c:pt>
                <c:pt idx="18">
                  <c:v>1.5441431956099287</c:v>
                </c:pt>
                <c:pt idx="19" formatCode="0.00">
                  <c:v>1.5259826088076303</c:v>
                </c:pt>
                <c:pt idx="20" formatCode="0.00">
                  <c:v>1.4791220802897707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3B-484B-BD93-D697FEF62476}"/>
            </c:ext>
          </c:extLst>
        </c:ser>
        <c:ser>
          <c:idx val="1"/>
          <c:order val="1"/>
          <c:tx>
            <c:v>Methanol combined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4942446495134652E-4"/>
                  <c:y val="-9.11362392448122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00B0F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(WT_Methanol!$D$59:$D$65,WT_Methanol!$D$59:$D$65,WT_Methanol!$D$59:$D$65)</c:f>
              <c:numCache>
                <c:formatCode>0.00</c:formatCode>
                <c:ptCount val="21"/>
                <c:pt idx="0">
                  <c:v>2.3333333333333339</c:v>
                </c:pt>
                <c:pt idx="1">
                  <c:v>2.6666666666666661</c:v>
                </c:pt>
                <c:pt idx="2">
                  <c:v>3.25</c:v>
                </c:pt>
                <c:pt idx="3">
                  <c:v>3.5833333333333339</c:v>
                </c:pt>
                <c:pt idx="4">
                  <c:v>3.9166666666666661</c:v>
                </c:pt>
                <c:pt idx="5">
                  <c:v>4.25</c:v>
                </c:pt>
                <c:pt idx="6">
                  <c:v>4.5833333333333339</c:v>
                </c:pt>
                <c:pt idx="7">
                  <c:v>2.3333333333333339</c:v>
                </c:pt>
                <c:pt idx="8">
                  <c:v>2.6666666666666661</c:v>
                </c:pt>
                <c:pt idx="9">
                  <c:v>3.25</c:v>
                </c:pt>
                <c:pt idx="10">
                  <c:v>3.5833333333333339</c:v>
                </c:pt>
                <c:pt idx="11">
                  <c:v>3.9166666666666661</c:v>
                </c:pt>
                <c:pt idx="12">
                  <c:v>4.25</c:v>
                </c:pt>
                <c:pt idx="13">
                  <c:v>4.5833333333333339</c:v>
                </c:pt>
                <c:pt idx="14">
                  <c:v>2.3333333333333339</c:v>
                </c:pt>
                <c:pt idx="15">
                  <c:v>2.6666666666666661</c:v>
                </c:pt>
                <c:pt idx="16">
                  <c:v>3.25</c:v>
                </c:pt>
                <c:pt idx="17">
                  <c:v>3.5833333333333339</c:v>
                </c:pt>
                <c:pt idx="18">
                  <c:v>3.9166666666666661</c:v>
                </c:pt>
                <c:pt idx="19">
                  <c:v>4.25</c:v>
                </c:pt>
                <c:pt idx="20">
                  <c:v>4.5833333333333339</c:v>
                </c:pt>
              </c:numCache>
            </c:numRef>
          </c:xVal>
          <c:yVal>
            <c:numRef>
              <c:f>(WT_Methanol!$J$59:$J$65,WT_Methanol!$K$59:$K$65,WT_Methanol!$L$59:$L$65)</c:f>
              <c:numCache>
                <c:formatCode>General</c:formatCode>
                <c:ptCount val="21"/>
                <c:pt idx="0">
                  <c:v>2.2057280498263756</c:v>
                </c:pt>
                <c:pt idx="1">
                  <c:v>2.2039550633035052</c:v>
                </c:pt>
                <c:pt idx="2">
                  <c:v>2.2055382443116924</c:v>
                </c:pt>
                <c:pt idx="3">
                  <c:v>2.1959539966757697</c:v>
                </c:pt>
                <c:pt idx="4">
                  <c:v>2.1900317464932773</c:v>
                </c:pt>
                <c:pt idx="5">
                  <c:v>2.1937607550198268</c:v>
                </c:pt>
                <c:pt idx="6">
                  <c:v>2.1847190317675835</c:v>
                </c:pt>
                <c:pt idx="7">
                  <c:v>2.2032241276755351</c:v>
                </c:pt>
                <c:pt idx="8">
                  <c:v>2.1994776391228297</c:v>
                </c:pt>
                <c:pt idx="9">
                  <c:v>2.1930979051271464</c:v>
                </c:pt>
                <c:pt idx="10">
                  <c:v>2.1776677841877885</c:v>
                </c:pt>
                <c:pt idx="11">
                  <c:v>2.1864076908644123</c:v>
                </c:pt>
                <c:pt idx="12">
                  <c:v>2.1795208006205731</c:v>
                </c:pt>
                <c:pt idx="13">
                  <c:v>2.1754053111828031</c:v>
                </c:pt>
                <c:pt idx="14">
                  <c:v>2.1935918092842011</c:v>
                </c:pt>
                <c:pt idx="15">
                  <c:v>2.2014152550537558</c:v>
                </c:pt>
                <c:pt idx="16">
                  <c:v>2.1940149492193157</c:v>
                </c:pt>
                <c:pt idx="17">
                  <c:v>2.1902897853294432</c:v>
                </c:pt>
                <c:pt idx="18">
                  <c:v>2.1784045065728561</c:v>
                </c:pt>
                <c:pt idx="19">
                  <c:v>2.1860342406904749</c:v>
                </c:pt>
                <c:pt idx="20">
                  <c:v>2.1705720780740956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3B-484B-BD93-D697FEF62476}"/>
            </c:ext>
          </c:extLst>
        </c:ser>
        <c:ser>
          <c:idx val="2"/>
          <c:order val="2"/>
          <c:tx>
            <c:v>Acetate combined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2470297719631371E-2"/>
                  <c:y val="0.203423599496363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(WT_Methanol!$D$59:$D$65,WT_Methanol!$D$59:$D$65,WT_Methanol!$D$59:$D$65)</c:f>
              <c:numCache>
                <c:formatCode>0.00</c:formatCode>
                <c:ptCount val="21"/>
                <c:pt idx="0">
                  <c:v>2.3333333333333339</c:v>
                </c:pt>
                <c:pt idx="1">
                  <c:v>2.6666666666666661</c:v>
                </c:pt>
                <c:pt idx="2">
                  <c:v>3.25</c:v>
                </c:pt>
                <c:pt idx="3">
                  <c:v>3.5833333333333339</c:v>
                </c:pt>
                <c:pt idx="4">
                  <c:v>3.9166666666666661</c:v>
                </c:pt>
                <c:pt idx="5">
                  <c:v>4.25</c:v>
                </c:pt>
                <c:pt idx="6">
                  <c:v>4.5833333333333339</c:v>
                </c:pt>
                <c:pt idx="7">
                  <c:v>2.3333333333333339</c:v>
                </c:pt>
                <c:pt idx="8">
                  <c:v>2.6666666666666661</c:v>
                </c:pt>
                <c:pt idx="9">
                  <c:v>3.25</c:v>
                </c:pt>
                <c:pt idx="10">
                  <c:v>3.5833333333333339</c:v>
                </c:pt>
                <c:pt idx="11">
                  <c:v>3.9166666666666661</c:v>
                </c:pt>
                <c:pt idx="12">
                  <c:v>4.25</c:v>
                </c:pt>
                <c:pt idx="13">
                  <c:v>4.5833333333333339</c:v>
                </c:pt>
                <c:pt idx="14">
                  <c:v>2.3333333333333339</c:v>
                </c:pt>
                <c:pt idx="15">
                  <c:v>2.6666666666666661</c:v>
                </c:pt>
                <c:pt idx="16">
                  <c:v>3.25</c:v>
                </c:pt>
                <c:pt idx="17">
                  <c:v>3.5833333333333339</c:v>
                </c:pt>
                <c:pt idx="18">
                  <c:v>3.9166666666666661</c:v>
                </c:pt>
                <c:pt idx="19">
                  <c:v>4.25</c:v>
                </c:pt>
                <c:pt idx="20">
                  <c:v>4.5833333333333339</c:v>
                </c:pt>
              </c:numCache>
            </c:numRef>
          </c:xVal>
          <c:yVal>
            <c:numRef>
              <c:f>(WT_Methanol!$O$59:$O$65,WT_Methanol!$P$59:$P$65,WT_Methanol!$Q$59:$Q$65)</c:f>
              <c:numCache>
                <c:formatCode>General</c:formatCode>
                <c:ptCount val="21"/>
                <c:pt idx="0">
                  <c:v>0.30822388712194637</c:v>
                </c:pt>
                <c:pt idx="1">
                  <c:v>0.40782634041562427</c:v>
                </c:pt>
                <c:pt idx="2">
                  <c:v>0.71456478527634915</c:v>
                </c:pt>
                <c:pt idx="3">
                  <c:v>0.78063049620363567</c:v>
                </c:pt>
                <c:pt idx="4">
                  <c:v>0.91806846700567868</c:v>
                </c:pt>
                <c:pt idx="5">
                  <c:v>1.04560337988136</c:v>
                </c:pt>
                <c:pt idx="6">
                  <c:v>1.1574185956890692</c:v>
                </c:pt>
                <c:pt idx="7">
                  <c:v>0.30474659122796122</c:v>
                </c:pt>
                <c:pt idx="8">
                  <c:v>0.40222371329968259</c:v>
                </c:pt>
                <c:pt idx="9">
                  <c:v>0.70436683773683939</c:v>
                </c:pt>
                <c:pt idx="10">
                  <c:v>0.76284692333718085</c:v>
                </c:pt>
                <c:pt idx="11">
                  <c:v>0.91426766478192312</c:v>
                </c:pt>
                <c:pt idx="12">
                  <c:v>1.0335468685634657</c:v>
                </c:pt>
                <c:pt idx="13">
                  <c:v>1.149386299247108</c:v>
                </c:pt>
                <c:pt idx="14">
                  <c:v>0.29835105621006225</c:v>
                </c:pt>
                <c:pt idx="15">
                  <c:v>0.40334430540886634</c:v>
                </c:pt>
                <c:pt idx="16">
                  <c:v>0.70404287399885923</c:v>
                </c:pt>
                <c:pt idx="17">
                  <c:v>0.77500142645150205</c:v>
                </c:pt>
                <c:pt idx="18">
                  <c:v>0.90795050787421105</c:v>
                </c:pt>
                <c:pt idx="19">
                  <c:v>1.0389971153215503</c:v>
                </c:pt>
                <c:pt idx="20">
                  <c:v>1.1444571035400437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3B-484B-BD93-D697FEF62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430239"/>
        <c:axId val="1771431679"/>
      </c:scatterChart>
      <c:valAx>
        <c:axId val="1771430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31679"/>
        <c:crosses val="autoZero"/>
        <c:crossBetween val="midCat"/>
      </c:valAx>
      <c:valAx>
        <c:axId val="17714316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LOG(mmol/L)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30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WT_Methanol!$D$43:$D$50</c:f>
              <c:numCache>
                <c:formatCode>0.00</c:formatCode>
                <c:ptCount val="8"/>
                <c:pt idx="0">
                  <c:v>0.25</c:v>
                </c:pt>
                <c:pt idx="1">
                  <c:v>2.3333333333333339</c:v>
                </c:pt>
                <c:pt idx="2">
                  <c:v>2.6666666666666661</c:v>
                </c:pt>
                <c:pt idx="3">
                  <c:v>3.25</c:v>
                </c:pt>
                <c:pt idx="4">
                  <c:v>3.5833333333333339</c:v>
                </c:pt>
                <c:pt idx="5">
                  <c:v>3.9166666666666661</c:v>
                </c:pt>
                <c:pt idx="6">
                  <c:v>4.25</c:v>
                </c:pt>
                <c:pt idx="7">
                  <c:v>4.5833333333333339</c:v>
                </c:pt>
              </c:numCache>
            </c:numRef>
          </c:xVal>
          <c:yVal>
            <c:numRef>
              <c:f>WT_Methanol!$M$43:$M$50</c:f>
              <c:numCache>
                <c:formatCode>General</c:formatCode>
                <c:ptCount val="8"/>
                <c:pt idx="0">
                  <c:v>164.40615766666667</c:v>
                </c:pt>
                <c:pt idx="1">
                  <c:v>158.81058033333332</c:v>
                </c:pt>
                <c:pt idx="2">
                  <c:v>159.08156566666668</c:v>
                </c:pt>
                <c:pt idx="3">
                  <c:v>157.61130600000001</c:v>
                </c:pt>
                <c:pt idx="4">
                  <c:v>154.18339700000001</c:v>
                </c:pt>
                <c:pt idx="5">
                  <c:v>153.09997000000001</c:v>
                </c:pt>
                <c:pt idx="6">
                  <c:v>153.630562</c:v>
                </c:pt>
                <c:pt idx="7">
                  <c:v>150.29293233333337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DE-448B-A5F9-0997DE625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00863"/>
        <c:axId val="2110665823"/>
      </c:scatterChart>
      <c:valAx>
        <c:axId val="70800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665823"/>
        <c:crosses val="autoZero"/>
        <c:crossBetween val="midCat"/>
      </c:valAx>
      <c:valAx>
        <c:axId val="211066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00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Glucose combined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9190726159230097E-4"/>
                  <c:y val="-3.24125438077465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(WT_Methanol!$D$59:$D$65,WT_Methanol!$D$59:$D$65,WT_Methanol!$D$59:$D$65)</c:f>
              <c:numCache>
                <c:formatCode>0.00</c:formatCode>
                <c:ptCount val="21"/>
                <c:pt idx="0">
                  <c:v>2.3333333333333339</c:v>
                </c:pt>
                <c:pt idx="1">
                  <c:v>2.6666666666666661</c:v>
                </c:pt>
                <c:pt idx="2">
                  <c:v>3.25</c:v>
                </c:pt>
                <c:pt idx="3">
                  <c:v>3.5833333333333339</c:v>
                </c:pt>
                <c:pt idx="4">
                  <c:v>3.9166666666666661</c:v>
                </c:pt>
                <c:pt idx="5">
                  <c:v>4.25</c:v>
                </c:pt>
                <c:pt idx="6">
                  <c:v>4.5833333333333339</c:v>
                </c:pt>
                <c:pt idx="7">
                  <c:v>2.3333333333333339</c:v>
                </c:pt>
                <c:pt idx="8">
                  <c:v>2.6666666666666661</c:v>
                </c:pt>
                <c:pt idx="9">
                  <c:v>3.25</c:v>
                </c:pt>
                <c:pt idx="10">
                  <c:v>3.5833333333333339</c:v>
                </c:pt>
                <c:pt idx="11">
                  <c:v>3.9166666666666661</c:v>
                </c:pt>
                <c:pt idx="12">
                  <c:v>4.25</c:v>
                </c:pt>
                <c:pt idx="13">
                  <c:v>4.5833333333333339</c:v>
                </c:pt>
                <c:pt idx="14">
                  <c:v>2.3333333333333339</c:v>
                </c:pt>
                <c:pt idx="15">
                  <c:v>2.6666666666666661</c:v>
                </c:pt>
                <c:pt idx="16">
                  <c:v>3.25</c:v>
                </c:pt>
                <c:pt idx="17">
                  <c:v>3.5833333333333339</c:v>
                </c:pt>
                <c:pt idx="18">
                  <c:v>3.9166666666666661</c:v>
                </c:pt>
                <c:pt idx="19">
                  <c:v>4.25</c:v>
                </c:pt>
                <c:pt idx="20">
                  <c:v>4.5833333333333339</c:v>
                </c:pt>
              </c:numCache>
            </c:numRef>
          </c:xVal>
          <c:yVal>
            <c:numRef>
              <c:f>(WT_Methanol!$E$59:$E$65,WT_Methanol!$F$59:$F$65,WT_Methanol!$G$59:$G$65)</c:f>
              <c:numCache>
                <c:formatCode>General</c:formatCode>
                <c:ptCount val="21"/>
                <c:pt idx="0">
                  <c:v>1.6217153242320426</c:v>
                </c:pt>
                <c:pt idx="1">
                  <c:v>1.6037607523070549</c:v>
                </c:pt>
                <c:pt idx="2">
                  <c:v>1.5981923658197192</c:v>
                </c:pt>
                <c:pt idx="3">
                  <c:v>1.5783180800409677</c:v>
                </c:pt>
                <c:pt idx="4">
                  <c:v>1.5535429549863962</c:v>
                </c:pt>
                <c:pt idx="5">
                  <c:v>1.528442289333241</c:v>
                </c:pt>
                <c:pt idx="6">
                  <c:v>1.4914394115827565</c:v>
                </c:pt>
                <c:pt idx="7">
                  <c:v>1.6209384456289382</c:v>
                </c:pt>
                <c:pt idx="8">
                  <c:v>1.6110160003702167</c:v>
                </c:pt>
                <c:pt idx="9">
                  <c:v>1.5877748700604952</c:v>
                </c:pt>
                <c:pt idx="10">
                  <c:v>1.5646859561405111</c:v>
                </c:pt>
                <c:pt idx="11">
                  <c:v>1.5558804872782472</c:v>
                </c:pt>
                <c:pt idx="12">
                  <c:v>1.5223898846070891</c:v>
                </c:pt>
                <c:pt idx="13">
                  <c:v>1.4828009474971702</c:v>
                </c:pt>
                <c:pt idx="14">
                  <c:v>1.6159897567653978</c:v>
                </c:pt>
                <c:pt idx="15">
                  <c:v>1.5981923658197192</c:v>
                </c:pt>
                <c:pt idx="16">
                  <c:v>1.5850075296221611</c:v>
                </c:pt>
                <c:pt idx="17">
                  <c:v>1.5772104513453111</c:v>
                </c:pt>
                <c:pt idx="18">
                  <c:v>1.5441431956099287</c:v>
                </c:pt>
                <c:pt idx="19" formatCode="0.00">
                  <c:v>1.5259826088076303</c:v>
                </c:pt>
                <c:pt idx="20" formatCode="0.00">
                  <c:v>1.4791220802897707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21-4682-BEC1-4B113AEE9E3F}"/>
            </c:ext>
          </c:extLst>
        </c:ser>
        <c:ser>
          <c:idx val="1"/>
          <c:order val="1"/>
          <c:tx>
            <c:v>Methanol combined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9190726159230097E-4"/>
                  <c:y val="-2.711865641072322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(WT_Methanol!$D$59:$D$65,WT_Methanol!$D$59:$D$65,WT_Methanol!$D$59:$D$65)</c:f>
              <c:numCache>
                <c:formatCode>0.00</c:formatCode>
                <c:ptCount val="21"/>
                <c:pt idx="0">
                  <c:v>2.3333333333333339</c:v>
                </c:pt>
                <c:pt idx="1">
                  <c:v>2.6666666666666661</c:v>
                </c:pt>
                <c:pt idx="2">
                  <c:v>3.25</c:v>
                </c:pt>
                <c:pt idx="3">
                  <c:v>3.5833333333333339</c:v>
                </c:pt>
                <c:pt idx="4">
                  <c:v>3.9166666666666661</c:v>
                </c:pt>
                <c:pt idx="5">
                  <c:v>4.25</c:v>
                </c:pt>
                <c:pt idx="6">
                  <c:v>4.5833333333333339</c:v>
                </c:pt>
                <c:pt idx="7">
                  <c:v>2.3333333333333339</c:v>
                </c:pt>
                <c:pt idx="8">
                  <c:v>2.6666666666666661</c:v>
                </c:pt>
                <c:pt idx="9">
                  <c:v>3.25</c:v>
                </c:pt>
                <c:pt idx="10">
                  <c:v>3.5833333333333339</c:v>
                </c:pt>
                <c:pt idx="11">
                  <c:v>3.9166666666666661</c:v>
                </c:pt>
                <c:pt idx="12">
                  <c:v>4.25</c:v>
                </c:pt>
                <c:pt idx="13">
                  <c:v>4.5833333333333339</c:v>
                </c:pt>
                <c:pt idx="14">
                  <c:v>2.3333333333333339</c:v>
                </c:pt>
                <c:pt idx="15">
                  <c:v>2.6666666666666661</c:v>
                </c:pt>
                <c:pt idx="16">
                  <c:v>3.25</c:v>
                </c:pt>
                <c:pt idx="17">
                  <c:v>3.5833333333333339</c:v>
                </c:pt>
                <c:pt idx="18">
                  <c:v>3.9166666666666661</c:v>
                </c:pt>
                <c:pt idx="19">
                  <c:v>4.25</c:v>
                </c:pt>
                <c:pt idx="20">
                  <c:v>4.5833333333333339</c:v>
                </c:pt>
              </c:numCache>
            </c:numRef>
          </c:xVal>
          <c:yVal>
            <c:numRef>
              <c:f>(WT_Methanol!$J$59:$J$65,WT_Methanol!$K$59:$K$65,WT_Methanol!$L$59:$L$65)</c:f>
              <c:numCache>
                <c:formatCode>General</c:formatCode>
                <c:ptCount val="21"/>
                <c:pt idx="0">
                  <c:v>2.2057280498263756</c:v>
                </c:pt>
                <c:pt idx="1">
                  <c:v>2.2039550633035052</c:v>
                </c:pt>
                <c:pt idx="2">
                  <c:v>2.2055382443116924</c:v>
                </c:pt>
                <c:pt idx="3">
                  <c:v>2.1959539966757697</c:v>
                </c:pt>
                <c:pt idx="4">
                  <c:v>2.1900317464932773</c:v>
                </c:pt>
                <c:pt idx="5">
                  <c:v>2.1937607550198268</c:v>
                </c:pt>
                <c:pt idx="6">
                  <c:v>2.1847190317675835</c:v>
                </c:pt>
                <c:pt idx="7">
                  <c:v>2.2032241276755351</c:v>
                </c:pt>
                <c:pt idx="8">
                  <c:v>2.1994776391228297</c:v>
                </c:pt>
                <c:pt idx="9">
                  <c:v>2.1930979051271464</c:v>
                </c:pt>
                <c:pt idx="10">
                  <c:v>2.1776677841877885</c:v>
                </c:pt>
                <c:pt idx="11">
                  <c:v>2.1864076908644123</c:v>
                </c:pt>
                <c:pt idx="12">
                  <c:v>2.1795208006205731</c:v>
                </c:pt>
                <c:pt idx="13">
                  <c:v>2.1754053111828031</c:v>
                </c:pt>
                <c:pt idx="14">
                  <c:v>2.1935918092842011</c:v>
                </c:pt>
                <c:pt idx="15">
                  <c:v>2.2014152550537558</c:v>
                </c:pt>
                <c:pt idx="16">
                  <c:v>2.1940149492193157</c:v>
                </c:pt>
                <c:pt idx="17">
                  <c:v>2.1902897853294432</c:v>
                </c:pt>
                <c:pt idx="18">
                  <c:v>2.1784045065728561</c:v>
                </c:pt>
                <c:pt idx="19">
                  <c:v>2.1860342406904749</c:v>
                </c:pt>
                <c:pt idx="20">
                  <c:v>2.1705720780740956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21-4682-BEC1-4B113AEE9E3F}"/>
            </c:ext>
          </c:extLst>
        </c:ser>
        <c:ser>
          <c:idx val="2"/>
          <c:order val="2"/>
          <c:tx>
            <c:v>Acetate combined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(WT_Methanol!$D$59:$D$65,WT_Methanol!$D$59:$D$65,WT_Methanol!$D$59:$D$65)</c:f>
              <c:numCache>
                <c:formatCode>0.00</c:formatCode>
                <c:ptCount val="21"/>
                <c:pt idx="0">
                  <c:v>2.3333333333333339</c:v>
                </c:pt>
                <c:pt idx="1">
                  <c:v>2.6666666666666661</c:v>
                </c:pt>
                <c:pt idx="2">
                  <c:v>3.25</c:v>
                </c:pt>
                <c:pt idx="3">
                  <c:v>3.5833333333333339</c:v>
                </c:pt>
                <c:pt idx="4">
                  <c:v>3.9166666666666661</c:v>
                </c:pt>
                <c:pt idx="5">
                  <c:v>4.25</c:v>
                </c:pt>
                <c:pt idx="6">
                  <c:v>4.5833333333333339</c:v>
                </c:pt>
                <c:pt idx="7">
                  <c:v>2.3333333333333339</c:v>
                </c:pt>
                <c:pt idx="8">
                  <c:v>2.6666666666666661</c:v>
                </c:pt>
                <c:pt idx="9">
                  <c:v>3.25</c:v>
                </c:pt>
                <c:pt idx="10">
                  <c:v>3.5833333333333339</c:v>
                </c:pt>
                <c:pt idx="11">
                  <c:v>3.9166666666666661</c:v>
                </c:pt>
                <c:pt idx="12">
                  <c:v>4.25</c:v>
                </c:pt>
                <c:pt idx="13">
                  <c:v>4.5833333333333339</c:v>
                </c:pt>
                <c:pt idx="14">
                  <c:v>2.3333333333333339</c:v>
                </c:pt>
                <c:pt idx="15">
                  <c:v>2.6666666666666661</c:v>
                </c:pt>
                <c:pt idx="16">
                  <c:v>3.25</c:v>
                </c:pt>
                <c:pt idx="17">
                  <c:v>3.5833333333333339</c:v>
                </c:pt>
                <c:pt idx="18">
                  <c:v>3.9166666666666661</c:v>
                </c:pt>
                <c:pt idx="19">
                  <c:v>4.25</c:v>
                </c:pt>
                <c:pt idx="20">
                  <c:v>4.5833333333333339</c:v>
                </c:pt>
              </c:numCache>
            </c:numRef>
          </c:xVal>
          <c:yVal>
            <c:numRef>
              <c:f>(WT_Methanol!$O$59:$O$65,WT_Methanol!$P$59:$P$65,WT_Methanol!$Q$59:$Q$65)</c:f>
              <c:numCache>
                <c:formatCode>General</c:formatCode>
                <c:ptCount val="21"/>
                <c:pt idx="0">
                  <c:v>0.30822388712194637</c:v>
                </c:pt>
                <c:pt idx="1">
                  <c:v>0.40782634041562427</c:v>
                </c:pt>
                <c:pt idx="2">
                  <c:v>0.71456478527634915</c:v>
                </c:pt>
                <c:pt idx="3">
                  <c:v>0.78063049620363567</c:v>
                </c:pt>
                <c:pt idx="4">
                  <c:v>0.91806846700567868</c:v>
                </c:pt>
                <c:pt idx="5">
                  <c:v>1.04560337988136</c:v>
                </c:pt>
                <c:pt idx="6">
                  <c:v>1.1574185956890692</c:v>
                </c:pt>
                <c:pt idx="7">
                  <c:v>0.30474659122796122</c:v>
                </c:pt>
                <c:pt idx="8">
                  <c:v>0.40222371329968259</c:v>
                </c:pt>
                <c:pt idx="9">
                  <c:v>0.70436683773683939</c:v>
                </c:pt>
                <c:pt idx="10">
                  <c:v>0.76284692333718085</c:v>
                </c:pt>
                <c:pt idx="11">
                  <c:v>0.91426766478192312</c:v>
                </c:pt>
                <c:pt idx="12">
                  <c:v>1.0335468685634657</c:v>
                </c:pt>
                <c:pt idx="13">
                  <c:v>1.149386299247108</c:v>
                </c:pt>
                <c:pt idx="14">
                  <c:v>0.29835105621006225</c:v>
                </c:pt>
                <c:pt idx="15">
                  <c:v>0.40334430540886634</c:v>
                </c:pt>
                <c:pt idx="16">
                  <c:v>0.70404287399885923</c:v>
                </c:pt>
                <c:pt idx="17">
                  <c:v>0.77500142645150205</c:v>
                </c:pt>
                <c:pt idx="18">
                  <c:v>0.90795050787421105</c:v>
                </c:pt>
                <c:pt idx="19">
                  <c:v>1.0389971153215503</c:v>
                </c:pt>
                <c:pt idx="20">
                  <c:v>1.1444571035400437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21-4682-BEC1-4B113AEE9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992511"/>
        <c:axId val="1279792111"/>
      </c:scatterChart>
      <c:valAx>
        <c:axId val="30299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792111"/>
        <c:crosses val="autoZero"/>
        <c:crossBetween val="midCat"/>
      </c:valAx>
      <c:valAx>
        <c:axId val="127979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99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578637183649424E-2"/>
          <c:y val="7.2267646357988033E-2"/>
          <c:w val="0.86668744086138216"/>
          <c:h val="0.90063198625776641"/>
        </c:manualLayout>
      </c:layout>
      <c:scatterChart>
        <c:scatterStyle val="lineMarker"/>
        <c:varyColors val="0"/>
        <c:ser>
          <c:idx val="0"/>
          <c:order val="0"/>
          <c:tx>
            <c:v>Glutamate combined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8060664733382762E-2"/>
                  <c:y val="4.46195812602026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(WT_Methanol!$D$59:$D$65,WT_Methanol!$D$59:$D$65,WT_Methanol!$D$59:$D$65)</c:f>
              <c:numCache>
                <c:formatCode>0.00</c:formatCode>
                <c:ptCount val="21"/>
                <c:pt idx="0">
                  <c:v>2.3333333333333339</c:v>
                </c:pt>
                <c:pt idx="1">
                  <c:v>2.6666666666666661</c:v>
                </c:pt>
                <c:pt idx="2">
                  <c:v>3.25</c:v>
                </c:pt>
                <c:pt idx="3">
                  <c:v>3.5833333333333339</c:v>
                </c:pt>
                <c:pt idx="4">
                  <c:v>3.9166666666666661</c:v>
                </c:pt>
                <c:pt idx="5">
                  <c:v>4.25</c:v>
                </c:pt>
                <c:pt idx="6">
                  <c:v>4.5833333333333339</c:v>
                </c:pt>
                <c:pt idx="7">
                  <c:v>2.3333333333333339</c:v>
                </c:pt>
                <c:pt idx="8">
                  <c:v>2.6666666666666661</c:v>
                </c:pt>
                <c:pt idx="9">
                  <c:v>3.25</c:v>
                </c:pt>
                <c:pt idx="10">
                  <c:v>3.5833333333333339</c:v>
                </c:pt>
                <c:pt idx="11">
                  <c:v>3.9166666666666661</c:v>
                </c:pt>
                <c:pt idx="12">
                  <c:v>4.25</c:v>
                </c:pt>
                <c:pt idx="13">
                  <c:v>4.5833333333333339</c:v>
                </c:pt>
                <c:pt idx="14">
                  <c:v>2.3333333333333339</c:v>
                </c:pt>
                <c:pt idx="15">
                  <c:v>2.6666666666666661</c:v>
                </c:pt>
                <c:pt idx="16">
                  <c:v>3.25</c:v>
                </c:pt>
                <c:pt idx="17">
                  <c:v>3.5833333333333339</c:v>
                </c:pt>
                <c:pt idx="18">
                  <c:v>3.9166666666666661</c:v>
                </c:pt>
                <c:pt idx="19">
                  <c:v>4.25</c:v>
                </c:pt>
                <c:pt idx="20">
                  <c:v>4.5833333333333339</c:v>
                </c:pt>
              </c:numCache>
            </c:numRef>
          </c:xVal>
          <c:yVal>
            <c:numRef>
              <c:f>(WT_Methanol!$T$59:$T$65,WT_Methanol!$U$59:$U$65,WT_Methanol!$V$59:$V$65)</c:f>
              <c:numCache>
                <c:formatCode>General</c:formatCode>
                <c:ptCount val="21"/>
                <c:pt idx="0">
                  <c:v>1.1688240538714882</c:v>
                </c:pt>
                <c:pt idx="1">
                  <c:v>1.1602045427208378</c:v>
                </c:pt>
                <c:pt idx="2">
                  <c:v>1.1113074198069781</c:v>
                </c:pt>
                <c:pt idx="3">
                  <c:v>1.0856570936855501</c:v>
                </c:pt>
                <c:pt idx="4">
                  <c:v>1.0329475801651249</c:v>
                </c:pt>
                <c:pt idx="5">
                  <c:v>0.97235823984494341</c:v>
                </c:pt>
                <c:pt idx="6">
                  <c:v>0.8773048142318961</c:v>
                </c:pt>
                <c:pt idx="7">
                  <c:v>1.1662034933314347</c:v>
                </c:pt>
                <c:pt idx="8">
                  <c:v>1.1565675039744048</c:v>
                </c:pt>
                <c:pt idx="9">
                  <c:v>1.0999450383552734</c:v>
                </c:pt>
                <c:pt idx="10">
                  <c:v>1.0683031054290906</c:v>
                </c:pt>
                <c:pt idx="11">
                  <c:v>1.028701887366346</c:v>
                </c:pt>
                <c:pt idx="12">
                  <c:v>0.95841570093835049</c:v>
                </c:pt>
                <c:pt idx="13">
                  <c:v>0.86875978438412194</c:v>
                </c:pt>
                <c:pt idx="14">
                  <c:v>1.1571666580471336</c:v>
                </c:pt>
                <c:pt idx="15">
                  <c:v>1.1561976970291337</c:v>
                </c:pt>
                <c:pt idx="16">
                  <c:v>1.1020059242600158</c:v>
                </c:pt>
                <c:pt idx="17">
                  <c:v>1.0789941333972641</c:v>
                </c:pt>
                <c:pt idx="18">
                  <c:v>1.0207471277137032</c:v>
                </c:pt>
                <c:pt idx="19">
                  <c:v>0.9654143262224959</c:v>
                </c:pt>
                <c:pt idx="20">
                  <c:v>0.86353448249319364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AC-4CC4-B76D-70C3FD4011A9}"/>
            </c:ext>
          </c:extLst>
        </c:ser>
        <c:ser>
          <c:idx val="1"/>
          <c:order val="1"/>
          <c:tx>
            <c:v>Trp combined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2721352400075979E-3"/>
                  <c:y val="-0.107647851709065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(WT_Methanol!$D$59:$D$65,WT_Methanol!$D$59:$D$65,WT_Methanol!$D$59:$D$65)</c:f>
              <c:numCache>
                <c:formatCode>0.00</c:formatCode>
                <c:ptCount val="21"/>
                <c:pt idx="0">
                  <c:v>2.3333333333333339</c:v>
                </c:pt>
                <c:pt idx="1">
                  <c:v>2.6666666666666661</c:v>
                </c:pt>
                <c:pt idx="2">
                  <c:v>3.25</c:v>
                </c:pt>
                <c:pt idx="3">
                  <c:v>3.5833333333333339</c:v>
                </c:pt>
                <c:pt idx="4">
                  <c:v>3.9166666666666661</c:v>
                </c:pt>
                <c:pt idx="5">
                  <c:v>4.25</c:v>
                </c:pt>
                <c:pt idx="6">
                  <c:v>4.5833333333333339</c:v>
                </c:pt>
                <c:pt idx="7">
                  <c:v>2.3333333333333339</c:v>
                </c:pt>
                <c:pt idx="8">
                  <c:v>2.6666666666666661</c:v>
                </c:pt>
                <c:pt idx="9">
                  <c:v>3.25</c:v>
                </c:pt>
                <c:pt idx="10">
                  <c:v>3.5833333333333339</c:v>
                </c:pt>
                <c:pt idx="11">
                  <c:v>3.9166666666666661</c:v>
                </c:pt>
                <c:pt idx="12">
                  <c:v>4.25</c:v>
                </c:pt>
                <c:pt idx="13">
                  <c:v>4.5833333333333339</c:v>
                </c:pt>
                <c:pt idx="14">
                  <c:v>2.3333333333333339</c:v>
                </c:pt>
                <c:pt idx="15">
                  <c:v>2.6666666666666661</c:v>
                </c:pt>
                <c:pt idx="16">
                  <c:v>3.25</c:v>
                </c:pt>
                <c:pt idx="17">
                  <c:v>3.5833333333333339</c:v>
                </c:pt>
                <c:pt idx="18">
                  <c:v>3.9166666666666661</c:v>
                </c:pt>
                <c:pt idx="19">
                  <c:v>4.25</c:v>
                </c:pt>
                <c:pt idx="20">
                  <c:v>4.5833333333333339</c:v>
                </c:pt>
              </c:numCache>
            </c:numRef>
          </c:xVal>
          <c:yVal>
            <c:numRef>
              <c:f>(WT_Methanol!$Y$59:$Y$65,WT_Methanol!$Z$59:$Z$65,WT_Methanol!$AA$59:$AA$65)</c:f>
              <c:numCache>
                <c:formatCode>General</c:formatCode>
                <c:ptCount val="21"/>
                <c:pt idx="0">
                  <c:v>-0.57173882522129238</c:v>
                </c:pt>
                <c:pt idx="1">
                  <c:v>-0.58026062698894942</c:v>
                </c:pt>
                <c:pt idx="2">
                  <c:v>-0.59367787309654441</c:v>
                </c:pt>
                <c:pt idx="3">
                  <c:v>-0.60198182535594624</c:v>
                </c:pt>
                <c:pt idx="4">
                  <c:v>-0.6342144755792255</c:v>
                </c:pt>
                <c:pt idx="5">
                  <c:v>-0.63676043214888656</c:v>
                </c:pt>
                <c:pt idx="6">
                  <c:v>-0.66331417166656237</c:v>
                </c:pt>
                <c:pt idx="7">
                  <c:v>-0.56862336804699676</c:v>
                </c:pt>
                <c:pt idx="8">
                  <c:v>-0.57822173231336338</c:v>
                </c:pt>
                <c:pt idx="9">
                  <c:v>-0.59430538753438922</c:v>
                </c:pt>
                <c:pt idx="10">
                  <c:v>-0.62748566890789514</c:v>
                </c:pt>
                <c:pt idx="11">
                  <c:v>-0.63630718493547667</c:v>
                </c:pt>
                <c:pt idx="12">
                  <c:v>-0.64809745077664282</c:v>
                </c:pt>
                <c:pt idx="13">
                  <c:v>-0.68356623482458601</c:v>
                </c:pt>
                <c:pt idx="14">
                  <c:v>-0.58352092712455861</c:v>
                </c:pt>
                <c:pt idx="15">
                  <c:v>-0.57381905815417988</c:v>
                </c:pt>
                <c:pt idx="16">
                  <c:v>-0.59957254096178403</c:v>
                </c:pt>
                <c:pt idx="17">
                  <c:v>-0.60583736126302357</c:v>
                </c:pt>
                <c:pt idx="18">
                  <c:v>-0.63371342331307734</c:v>
                </c:pt>
                <c:pt idx="19">
                  <c:v>-0.64392631565172698</c:v>
                </c:pt>
                <c:pt idx="20">
                  <c:v>-0.68368990483327563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AC-4CC4-B76D-70C3FD401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3408703"/>
        <c:axId val="1823406783"/>
      </c:scatterChart>
      <c:valAx>
        <c:axId val="1823408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406783"/>
        <c:crosses val="autoZero"/>
        <c:crossBetween val="midCat"/>
      </c:valAx>
      <c:valAx>
        <c:axId val="182340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408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WT_Methanol!$D$43:$D$50</c:f>
              <c:numCache>
                <c:formatCode>0.00</c:formatCode>
                <c:ptCount val="8"/>
                <c:pt idx="0">
                  <c:v>0.25</c:v>
                </c:pt>
                <c:pt idx="1">
                  <c:v>2.3333333333333339</c:v>
                </c:pt>
                <c:pt idx="2">
                  <c:v>2.6666666666666661</c:v>
                </c:pt>
                <c:pt idx="3">
                  <c:v>3.25</c:v>
                </c:pt>
                <c:pt idx="4">
                  <c:v>3.5833333333333339</c:v>
                </c:pt>
                <c:pt idx="5">
                  <c:v>3.9166666666666661</c:v>
                </c:pt>
                <c:pt idx="6">
                  <c:v>4.25</c:v>
                </c:pt>
                <c:pt idx="7">
                  <c:v>4.5833333333333339</c:v>
                </c:pt>
              </c:numCache>
            </c:numRef>
          </c:xVal>
          <c:yVal>
            <c:numRef>
              <c:f>WT_Methanol!$M$43:$M$50</c:f>
              <c:numCache>
                <c:formatCode>General</c:formatCode>
                <c:ptCount val="8"/>
                <c:pt idx="0">
                  <c:v>164.40615766666667</c:v>
                </c:pt>
                <c:pt idx="1">
                  <c:v>158.81058033333332</c:v>
                </c:pt>
                <c:pt idx="2">
                  <c:v>159.08156566666668</c:v>
                </c:pt>
                <c:pt idx="3">
                  <c:v>157.61130600000001</c:v>
                </c:pt>
                <c:pt idx="4">
                  <c:v>154.18339700000001</c:v>
                </c:pt>
                <c:pt idx="5">
                  <c:v>153.09997000000001</c:v>
                </c:pt>
                <c:pt idx="6">
                  <c:v>153.630562</c:v>
                </c:pt>
                <c:pt idx="7">
                  <c:v>150.29293233333337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EF-4D11-B6C7-CACDFAD71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273375"/>
        <c:axId val="293277695"/>
      </c:scatterChart>
      <c:valAx>
        <c:axId val="29327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277695"/>
        <c:crosses val="autoZero"/>
        <c:crossBetween val="midCat"/>
      </c:valAx>
      <c:valAx>
        <c:axId val="29327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273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Glucose combined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D73180"/>
              </a:solidFill>
              <a:ln w="9525">
                <a:solidFill>
                  <a:srgbClr val="D7318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D7318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4350549134032895E-2"/>
                  <c:y val="-0.100110931139305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(Mutant_Glucose!$D$69,Mutant_Glucose!$D$73:$D$75,Mutant_Glucose!$D$69,Mutant_Glucose!$D$73:$D$75,Mutant_Glucose!$D$69,Mutant_Glucose!$D$73:$D$75)</c:f>
              <c:numCache>
                <c:formatCode>0.00</c:formatCode>
                <c:ptCount val="12"/>
                <c:pt idx="0">
                  <c:v>5</c:v>
                </c:pt>
                <c:pt idx="1">
                  <c:v>7.0000000000000018</c:v>
                </c:pt>
                <c:pt idx="2" formatCode="General">
                  <c:v>7.5000000000000018</c:v>
                </c:pt>
                <c:pt idx="3" formatCode="General">
                  <c:v>8.2500000000000018</c:v>
                </c:pt>
                <c:pt idx="4">
                  <c:v>5</c:v>
                </c:pt>
                <c:pt idx="5">
                  <c:v>7.0000000000000018</c:v>
                </c:pt>
                <c:pt idx="6" formatCode="General">
                  <c:v>7.5000000000000018</c:v>
                </c:pt>
                <c:pt idx="7" formatCode="General">
                  <c:v>8.2500000000000018</c:v>
                </c:pt>
                <c:pt idx="8">
                  <c:v>5</c:v>
                </c:pt>
                <c:pt idx="9">
                  <c:v>7.0000000000000018</c:v>
                </c:pt>
                <c:pt idx="10" formatCode="General">
                  <c:v>7.5000000000000018</c:v>
                </c:pt>
                <c:pt idx="11" formatCode="General">
                  <c:v>8.2500000000000018</c:v>
                </c:pt>
              </c:numCache>
            </c:numRef>
          </c:xVal>
          <c:yVal>
            <c:numRef>
              <c:f>(Mutant_Glucose!$E$69,Mutant_Glucose!$E$73:$E$75,Mutant_Glucose!$F$69,Mutant_Glucose!$F$73:$F$75,Mutant_Glucose!$G$69,Mutant_Glucose!$G$73:$G$75)</c:f>
              <c:numCache>
                <c:formatCode>General</c:formatCode>
                <c:ptCount val="12"/>
                <c:pt idx="0">
                  <c:v>1.5525465114500987</c:v>
                </c:pt>
                <c:pt idx="1">
                  <c:v>1.4906785299242353</c:v>
                </c:pt>
                <c:pt idx="2">
                  <c:v>1.4749199357231593</c:v>
                </c:pt>
                <c:pt idx="3">
                  <c:v>1.441973481804298</c:v>
                </c:pt>
                <c:pt idx="4">
                  <c:v>1.551521833610227</c:v>
                </c:pt>
                <c:pt idx="5">
                  <c:v>1.4909145466822815</c:v>
                </c:pt>
                <c:pt idx="6">
                  <c:v>1.4752102139661467</c:v>
                </c:pt>
                <c:pt idx="7">
                  <c:v>1.4321844642737287</c:v>
                </c:pt>
                <c:pt idx="8">
                  <c:v>1.5504384273663174</c:v>
                </c:pt>
                <c:pt idx="9" formatCode="0.00">
                  <c:v>1.488241439493416</c:v>
                </c:pt>
                <c:pt idx="10" formatCode="0.00">
                  <c:v>1.4632876742263925</c:v>
                </c:pt>
                <c:pt idx="11" formatCode="0.00">
                  <c:v>1.4379322152502323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F6-442F-B4E5-BC3313B6D7C2}"/>
            </c:ext>
          </c:extLst>
        </c:ser>
        <c:ser>
          <c:idx val="1"/>
          <c:order val="1"/>
          <c:tx>
            <c:v>Acetate combined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032097152266135E-2"/>
                  <c:y val="3.671686227444227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(Mutant_Glucose!$D$69,Mutant_Glucose!$D$73:$D$75,Mutant_Glucose!$D$69,Mutant_Glucose!$D$73:$D$75,Mutant_Glucose!$D$69,Mutant_Glucose!$D$73:$D$75)</c:f>
              <c:numCache>
                <c:formatCode>0.00</c:formatCode>
                <c:ptCount val="12"/>
                <c:pt idx="0">
                  <c:v>5</c:v>
                </c:pt>
                <c:pt idx="1">
                  <c:v>7.0000000000000018</c:v>
                </c:pt>
                <c:pt idx="2" formatCode="General">
                  <c:v>7.5000000000000018</c:v>
                </c:pt>
                <c:pt idx="3" formatCode="General">
                  <c:v>8.2500000000000018</c:v>
                </c:pt>
                <c:pt idx="4">
                  <c:v>5</c:v>
                </c:pt>
                <c:pt idx="5">
                  <c:v>7.0000000000000018</c:v>
                </c:pt>
                <c:pt idx="6" formatCode="General">
                  <c:v>7.5000000000000018</c:v>
                </c:pt>
                <c:pt idx="7" formatCode="General">
                  <c:v>8.2500000000000018</c:v>
                </c:pt>
                <c:pt idx="8">
                  <c:v>5</c:v>
                </c:pt>
                <c:pt idx="9">
                  <c:v>7.0000000000000018</c:v>
                </c:pt>
                <c:pt idx="10" formatCode="General">
                  <c:v>7.5000000000000018</c:v>
                </c:pt>
                <c:pt idx="11" formatCode="General">
                  <c:v>8.2500000000000018</c:v>
                </c:pt>
              </c:numCache>
            </c:numRef>
          </c:xVal>
          <c:yVal>
            <c:numRef>
              <c:f>(Mutant_Glucose!$O$69,Mutant_Glucose!$O$73:$O$75,Mutant_Glucose!$P$69,Mutant_Glucose!$P$73:$P$75,Mutant_Glucose!$Q$69,Mutant_Glucose!$Q$73:$Q$75)</c:f>
              <c:numCache>
                <c:formatCode>General</c:formatCode>
                <c:ptCount val="12"/>
                <c:pt idx="0">
                  <c:v>0.66644047453775557</c:v>
                </c:pt>
                <c:pt idx="1">
                  <c:v>0.98094011835398953</c:v>
                </c:pt>
                <c:pt idx="2">
                  <c:v>1.0579218896274787</c:v>
                </c:pt>
                <c:pt idx="3">
                  <c:v>1.1529021312978824</c:v>
                </c:pt>
                <c:pt idx="4">
                  <c:v>0.66601010202979705</c:v>
                </c:pt>
                <c:pt idx="5">
                  <c:v>0.98155536940748056</c:v>
                </c:pt>
                <c:pt idx="6">
                  <c:v>1.0401199975744582</c:v>
                </c:pt>
                <c:pt idx="7">
                  <c:v>1.1435147009500177</c:v>
                </c:pt>
                <c:pt idx="8">
                  <c:v>0.66413443819100149</c:v>
                </c:pt>
                <c:pt idx="9">
                  <c:v>0.97884241412668893</c:v>
                </c:pt>
                <c:pt idx="10">
                  <c:v>1.0464777219688677</c:v>
                </c:pt>
                <c:pt idx="11">
                  <c:v>1.1494034176894499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F6-442F-B4E5-BC3313B6D7C2}"/>
            </c:ext>
          </c:extLst>
        </c:ser>
        <c:ser>
          <c:idx val="2"/>
          <c:order val="2"/>
          <c:tx>
            <c:v>Glutamate combined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3999540290495845E-3"/>
                  <c:y val="0.174781818971917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(Mutant_Glucose!$AS$48:$AS$51,Mutant_Glucose!$AS$48:$AS$51,Mutant_Glucose!$AS$48:$AS$51)</c:f>
              <c:numCache>
                <c:formatCode>0.00</c:formatCode>
                <c:ptCount val="12"/>
                <c:pt idx="0">
                  <c:v>5</c:v>
                </c:pt>
                <c:pt idx="1">
                  <c:v>7.0000000000000018</c:v>
                </c:pt>
                <c:pt idx="2" formatCode="General">
                  <c:v>7.5000000000000018</c:v>
                </c:pt>
                <c:pt idx="3" formatCode="General">
                  <c:v>8.2500000000000018</c:v>
                </c:pt>
                <c:pt idx="4">
                  <c:v>5</c:v>
                </c:pt>
                <c:pt idx="5">
                  <c:v>7.0000000000000018</c:v>
                </c:pt>
                <c:pt idx="6" formatCode="General">
                  <c:v>7.5000000000000018</c:v>
                </c:pt>
                <c:pt idx="7" formatCode="General">
                  <c:v>8.2500000000000018</c:v>
                </c:pt>
                <c:pt idx="8">
                  <c:v>5</c:v>
                </c:pt>
                <c:pt idx="9">
                  <c:v>7.0000000000000018</c:v>
                </c:pt>
                <c:pt idx="10" formatCode="General">
                  <c:v>7.5000000000000018</c:v>
                </c:pt>
                <c:pt idx="11" formatCode="General">
                  <c:v>8.2500000000000018</c:v>
                </c:pt>
              </c:numCache>
            </c:numRef>
          </c:xVal>
          <c:yVal>
            <c:numRef>
              <c:f>(Mutant_Glucose!$BI$48:$BI$51,Mutant_Glucose!$BJ$48:$BJ$51,Mutant_Glucose!$BK$48:$BK$51)</c:f>
              <c:numCache>
                <c:formatCode>General</c:formatCode>
                <c:ptCount val="12"/>
                <c:pt idx="0">
                  <c:v>1.1509526413944584</c:v>
                </c:pt>
                <c:pt idx="1">
                  <c:v>1.0511917808940903</c:v>
                </c:pt>
                <c:pt idx="2">
                  <c:v>1.015352964264798</c:v>
                </c:pt>
                <c:pt idx="3">
                  <c:v>0.94417134911361267</c:v>
                </c:pt>
                <c:pt idx="4">
                  <c:v>1.1509606483639501</c:v>
                </c:pt>
                <c:pt idx="5">
                  <c:v>1.051852927952275</c:v>
                </c:pt>
                <c:pt idx="6">
                  <c:v>1.02115769782651</c:v>
                </c:pt>
                <c:pt idx="7">
                  <c:v>0.9364290870171178</c:v>
                </c:pt>
                <c:pt idx="8">
                  <c:v>1.1494573856275172</c:v>
                </c:pt>
                <c:pt idx="9">
                  <c:v>1.0501104333947786</c:v>
                </c:pt>
                <c:pt idx="10">
                  <c:v>1.0046860280140968</c:v>
                </c:pt>
                <c:pt idx="11">
                  <c:v>0.94105657664849351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46-48DC-8220-DB08DFD3E329}"/>
            </c:ext>
          </c:extLst>
        </c:ser>
        <c:ser>
          <c:idx val="3"/>
          <c:order val="3"/>
          <c:tx>
            <c:v>Trp combined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(Mutant_Glucose!$AS$48:$AS$51,Mutant_Glucose!$AS$48:$AS$51,Mutant_Glucose!$AS$48:$AS$51)</c:f>
              <c:numCache>
                <c:formatCode>0.00</c:formatCode>
                <c:ptCount val="12"/>
                <c:pt idx="0">
                  <c:v>5</c:v>
                </c:pt>
                <c:pt idx="1">
                  <c:v>7.0000000000000018</c:v>
                </c:pt>
                <c:pt idx="2" formatCode="General">
                  <c:v>7.5000000000000018</c:v>
                </c:pt>
                <c:pt idx="3" formatCode="General">
                  <c:v>8.2500000000000018</c:v>
                </c:pt>
                <c:pt idx="4">
                  <c:v>5</c:v>
                </c:pt>
                <c:pt idx="5">
                  <c:v>7.0000000000000018</c:v>
                </c:pt>
                <c:pt idx="6" formatCode="General">
                  <c:v>7.5000000000000018</c:v>
                </c:pt>
                <c:pt idx="7" formatCode="General">
                  <c:v>8.2500000000000018</c:v>
                </c:pt>
                <c:pt idx="8">
                  <c:v>5</c:v>
                </c:pt>
                <c:pt idx="9">
                  <c:v>7.0000000000000018</c:v>
                </c:pt>
                <c:pt idx="10" formatCode="General">
                  <c:v>7.5000000000000018</c:v>
                </c:pt>
                <c:pt idx="11" formatCode="General">
                  <c:v>8.2500000000000018</c:v>
                </c:pt>
              </c:numCache>
            </c:numRef>
          </c:xVal>
          <c:yVal>
            <c:numRef>
              <c:f>(Mutant_Glucose!$BN$48:$BN$51,Mutant_Glucose!$BO$48:$BO$51,Mutant_Glucose!$BP$48:$BP$51)</c:f>
              <c:numCache>
                <c:formatCode>General</c:formatCode>
                <c:ptCount val="12"/>
                <c:pt idx="0">
                  <c:v>-0.52049811007972258</c:v>
                </c:pt>
                <c:pt idx="1">
                  <c:v>-0.56377054356261913</c:v>
                </c:pt>
                <c:pt idx="2">
                  <c:v>-0.57381254696812722</c:v>
                </c:pt>
                <c:pt idx="3">
                  <c:v>-0.58837524413029363</c:v>
                </c:pt>
                <c:pt idx="4">
                  <c:v>-0.53311755756155943</c:v>
                </c:pt>
                <c:pt idx="5">
                  <c:v>-0.5675390188435645</c:v>
                </c:pt>
                <c:pt idx="6">
                  <c:v>-0.56981202965650513</c:v>
                </c:pt>
                <c:pt idx="7">
                  <c:v>-0.60281980235079968</c:v>
                </c:pt>
                <c:pt idx="8">
                  <c:v>-0.52670430760513376</c:v>
                </c:pt>
                <c:pt idx="9">
                  <c:v>-0.56517251227878584</c:v>
                </c:pt>
                <c:pt idx="10">
                  <c:v>-0.57913697944902376</c:v>
                </c:pt>
                <c:pt idx="11">
                  <c:v>-0.60089763897384019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446-48DC-8220-DB08DFD3E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599407"/>
        <c:axId val="149660751"/>
      </c:scatterChart>
      <c:valAx>
        <c:axId val="1274599407"/>
        <c:scaling>
          <c:orientation val="minMax"/>
          <c:min val="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60751"/>
        <c:crosses val="autoZero"/>
        <c:crossBetween val="midCat"/>
      </c:valAx>
      <c:valAx>
        <c:axId val="149660751"/>
        <c:scaling>
          <c:orientation val="minMax"/>
          <c:max val="1.8"/>
          <c:min val="-0.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LOG(mmol/L)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599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149951938652254"/>
          <c:y val="0.66618787829124915"/>
          <c:w val="0.30850048061347735"/>
          <c:h val="0.333811951854287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Glucose combined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2696850393700789E-3"/>
                  <c:y val="-5.82943586281147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(Mutant_Glucose!$AS$48:$AS$51,Mutant_Glucose!$AS$48:$AS$51,Mutant_Glucose!$AS$48:$AS$51)</c:f>
              <c:numCache>
                <c:formatCode>0.00</c:formatCode>
                <c:ptCount val="12"/>
                <c:pt idx="0">
                  <c:v>5</c:v>
                </c:pt>
                <c:pt idx="1">
                  <c:v>7.0000000000000018</c:v>
                </c:pt>
                <c:pt idx="2" formatCode="General">
                  <c:v>7.5000000000000018</c:v>
                </c:pt>
                <c:pt idx="3" formatCode="General">
                  <c:v>8.2500000000000018</c:v>
                </c:pt>
                <c:pt idx="4">
                  <c:v>5</c:v>
                </c:pt>
                <c:pt idx="5">
                  <c:v>7.0000000000000018</c:v>
                </c:pt>
                <c:pt idx="6" formatCode="General">
                  <c:v>7.5000000000000018</c:v>
                </c:pt>
                <c:pt idx="7" formatCode="General">
                  <c:v>8.2500000000000018</c:v>
                </c:pt>
                <c:pt idx="8">
                  <c:v>5</c:v>
                </c:pt>
                <c:pt idx="9">
                  <c:v>7.0000000000000018</c:v>
                </c:pt>
                <c:pt idx="10" formatCode="General">
                  <c:v>7.5000000000000018</c:v>
                </c:pt>
                <c:pt idx="11" formatCode="General">
                  <c:v>8.2500000000000018</c:v>
                </c:pt>
              </c:numCache>
            </c:numRef>
          </c:xVal>
          <c:yVal>
            <c:numRef>
              <c:f>(Mutant_Glucose!$AT$48:$AT$51,Mutant_Glucose!$AU$48:$AU$51,Mutant_Glucose!$AV$48:$AV$51)</c:f>
              <c:numCache>
                <c:formatCode>General</c:formatCode>
                <c:ptCount val="12"/>
                <c:pt idx="0">
                  <c:v>1.5525465114500987</c:v>
                </c:pt>
                <c:pt idx="1">
                  <c:v>1.4906785299242353</c:v>
                </c:pt>
                <c:pt idx="2">
                  <c:v>1.4749199357231593</c:v>
                </c:pt>
                <c:pt idx="3">
                  <c:v>1.441973481804298</c:v>
                </c:pt>
                <c:pt idx="4">
                  <c:v>1.551521833610227</c:v>
                </c:pt>
                <c:pt idx="5">
                  <c:v>1.4909145466822815</c:v>
                </c:pt>
                <c:pt idx="6">
                  <c:v>1.4752102139661467</c:v>
                </c:pt>
                <c:pt idx="7">
                  <c:v>1.4321844642737287</c:v>
                </c:pt>
                <c:pt idx="8">
                  <c:v>1.5504384273663174</c:v>
                </c:pt>
                <c:pt idx="9" formatCode="0.00">
                  <c:v>1.488241439493416</c:v>
                </c:pt>
                <c:pt idx="10" formatCode="0.00">
                  <c:v>1.4632876742263925</c:v>
                </c:pt>
                <c:pt idx="11" formatCode="0.00">
                  <c:v>1.4379322152502323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68-44C4-A0AC-7D266CF730FD}"/>
            </c:ext>
          </c:extLst>
        </c:ser>
        <c:ser>
          <c:idx val="1"/>
          <c:order val="1"/>
          <c:tx>
            <c:v>Acetate combined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(Mutant_Glucose!$AS$48:$AS$51,Mutant_Glucose!$AS$48:$AS$51,Mutant_Glucose!$AS$48:$AS$51)</c:f>
              <c:numCache>
                <c:formatCode>0.00</c:formatCode>
                <c:ptCount val="12"/>
                <c:pt idx="0">
                  <c:v>5</c:v>
                </c:pt>
                <c:pt idx="1">
                  <c:v>7.0000000000000018</c:v>
                </c:pt>
                <c:pt idx="2" formatCode="General">
                  <c:v>7.5000000000000018</c:v>
                </c:pt>
                <c:pt idx="3" formatCode="General">
                  <c:v>8.2500000000000018</c:v>
                </c:pt>
                <c:pt idx="4">
                  <c:v>5</c:v>
                </c:pt>
                <c:pt idx="5">
                  <c:v>7.0000000000000018</c:v>
                </c:pt>
                <c:pt idx="6" formatCode="General">
                  <c:v>7.5000000000000018</c:v>
                </c:pt>
                <c:pt idx="7" formatCode="General">
                  <c:v>8.2500000000000018</c:v>
                </c:pt>
                <c:pt idx="8">
                  <c:v>5</c:v>
                </c:pt>
                <c:pt idx="9">
                  <c:v>7.0000000000000018</c:v>
                </c:pt>
                <c:pt idx="10" formatCode="General">
                  <c:v>7.5000000000000018</c:v>
                </c:pt>
                <c:pt idx="11" formatCode="General">
                  <c:v>8.2500000000000018</c:v>
                </c:pt>
              </c:numCache>
            </c:numRef>
          </c:xVal>
          <c:yVal>
            <c:numRef>
              <c:f>(Mutant_Glucose!$BD$48:$BD$51,Mutant_Glucose!$BE$48:$BE$51,Mutant_Glucose!$BF$48:$BF$51)</c:f>
              <c:numCache>
                <c:formatCode>General</c:formatCode>
                <c:ptCount val="12"/>
                <c:pt idx="0">
                  <c:v>0.66644047453775557</c:v>
                </c:pt>
                <c:pt idx="1">
                  <c:v>0.98094011835398953</c:v>
                </c:pt>
                <c:pt idx="2">
                  <c:v>1.0579218896274787</c:v>
                </c:pt>
                <c:pt idx="3">
                  <c:v>1.1529021312978824</c:v>
                </c:pt>
                <c:pt idx="4">
                  <c:v>0.66601010202979705</c:v>
                </c:pt>
                <c:pt idx="5">
                  <c:v>0.98155536940748056</c:v>
                </c:pt>
                <c:pt idx="6">
                  <c:v>1.0401199975744582</c:v>
                </c:pt>
                <c:pt idx="7">
                  <c:v>1.1435147009500177</c:v>
                </c:pt>
                <c:pt idx="8">
                  <c:v>0.66413443819100149</c:v>
                </c:pt>
                <c:pt idx="9">
                  <c:v>0.97884241412668893</c:v>
                </c:pt>
                <c:pt idx="10">
                  <c:v>1.0464777219688677</c:v>
                </c:pt>
                <c:pt idx="11">
                  <c:v>1.1494034176894499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68-44C4-A0AC-7D266CF73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977183"/>
        <c:axId val="293977663"/>
      </c:scatterChart>
      <c:valAx>
        <c:axId val="293977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977663"/>
        <c:crosses val="autoZero"/>
        <c:crossBetween val="midCat"/>
      </c:valAx>
      <c:valAx>
        <c:axId val="29397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977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435874431649914"/>
          <c:y val="9.0692124105011929E-2"/>
          <c:w val="0.48297083776109262"/>
          <c:h val="0.82241031326931391"/>
        </c:manualLayout>
      </c:layout>
      <c:scatterChart>
        <c:scatterStyle val="lineMarker"/>
        <c:varyColors val="0"/>
        <c:ser>
          <c:idx val="0"/>
          <c:order val="0"/>
          <c:tx>
            <c:v>Glucose combined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D73180"/>
              </a:solidFill>
              <a:ln w="9525">
                <a:solidFill>
                  <a:srgbClr val="D7318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D7318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936415803784949E-2"/>
                  <c:y val="-0.123712204946556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D73180"/>
                        </a:solidFill>
                      </a:rPr>
                      <a:t>y = -0.0292x + 1.8063</a:t>
                    </a:r>
                    <a:br>
                      <a:rPr lang="en-US" baseline="0">
                        <a:solidFill>
                          <a:srgbClr val="D73180"/>
                        </a:solidFill>
                      </a:rPr>
                    </a:br>
                    <a:r>
                      <a:rPr lang="en-US" baseline="0">
                        <a:solidFill>
                          <a:srgbClr val="D73180"/>
                        </a:solidFill>
                      </a:rPr>
                      <a:t>R² = 0.9054</a:t>
                    </a:r>
                    <a:endParaRPr lang="en-US">
                      <a:solidFill>
                        <a:srgbClr val="D7318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(Mutant_Methanol!$D$81:$D$84,Mutant_Methanol!$D$87,Mutant_Methanol!$D$81:$D$84,Mutant_Methanol!$D$87,Mutant_Methanol!$D$81:$D$84)</c:f>
              <c:numCache>
                <c:formatCode>0.00</c:formatCode>
                <c:ptCount val="14"/>
                <c:pt idx="0">
                  <c:v>6.65</c:v>
                </c:pt>
                <c:pt idx="1">
                  <c:v>7.15</c:v>
                </c:pt>
                <c:pt idx="2">
                  <c:v>8.15</c:v>
                </c:pt>
                <c:pt idx="3" formatCode="General">
                  <c:v>8.4</c:v>
                </c:pt>
                <c:pt idx="4" formatCode="General">
                  <c:v>9.9</c:v>
                </c:pt>
                <c:pt idx="5">
                  <c:v>6.65</c:v>
                </c:pt>
                <c:pt idx="6">
                  <c:v>7.15</c:v>
                </c:pt>
                <c:pt idx="7">
                  <c:v>8.15</c:v>
                </c:pt>
                <c:pt idx="8" formatCode="General">
                  <c:v>8.4</c:v>
                </c:pt>
                <c:pt idx="9" formatCode="General">
                  <c:v>9.9</c:v>
                </c:pt>
                <c:pt idx="10">
                  <c:v>6.65</c:v>
                </c:pt>
                <c:pt idx="11">
                  <c:v>7.15</c:v>
                </c:pt>
                <c:pt idx="12">
                  <c:v>8.15</c:v>
                </c:pt>
                <c:pt idx="13" formatCode="General">
                  <c:v>8.4</c:v>
                </c:pt>
              </c:numCache>
            </c:numRef>
          </c:xVal>
          <c:yVal>
            <c:numRef>
              <c:f>(Mutant_Methanol!$E$81:$E$84,Mutant_Methanol!$E$87,Mutant_Methanol!$F$81:$F$84,Mutant_Methanol!$F$87,Mutant_Methanol!$G$81:$G$84)</c:f>
              <c:numCache>
                <c:formatCode>General</c:formatCode>
                <c:ptCount val="14"/>
                <c:pt idx="0">
                  <c:v>1.6110830004561794</c:v>
                </c:pt>
                <c:pt idx="1">
                  <c:v>1.608163203376594</c:v>
                </c:pt>
                <c:pt idx="2">
                  <c:v>1.5863259292716694</c:v>
                </c:pt>
                <c:pt idx="3">
                  <c:v>1.5765554955864434</c:v>
                </c:pt>
                <c:pt idx="4">
                  <c:v>1.5085025023309571</c:v>
                </c:pt>
                <c:pt idx="5">
                  <c:v>1.60133344985868</c:v>
                </c:pt>
                <c:pt idx="6">
                  <c:v>1.5953273652907527</c:v>
                </c:pt>
                <c:pt idx="7">
                  <c:v>1.5727296669008484</c:v>
                </c:pt>
                <c:pt idx="8">
                  <c:v>1.5696418720802707</c:v>
                </c:pt>
                <c:pt idx="9">
                  <c:v>1.5034492396962198</c:v>
                </c:pt>
                <c:pt idx="10">
                  <c:v>1.5990336436010184</c:v>
                </c:pt>
                <c:pt idx="11" formatCode="0.00">
                  <c:v>1.5924670822725659</c:v>
                </c:pt>
                <c:pt idx="12" formatCode="0.00">
                  <c:v>1.5664062713691533</c:v>
                </c:pt>
                <c:pt idx="13" formatCode="0.00">
                  <c:v>1.5587849132725953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58-40D3-BC76-AA3DFC10D974}"/>
            </c:ext>
          </c:extLst>
        </c:ser>
        <c:ser>
          <c:idx val="1"/>
          <c:order val="1"/>
          <c:tx>
            <c:v>Methanol combined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1846117374684248E-2"/>
                  <c:y val="-0.1197506633779175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-0.0214x + 1.1869</a:t>
                    </a:r>
                    <a:br>
                      <a:rPr lang="en-US" baseline="0">
                        <a:solidFill>
                          <a:schemeClr val="accent1"/>
                        </a:solidFill>
                      </a:rPr>
                    </a:br>
                    <a:r>
                      <a:rPr lang="en-US" baseline="0">
                        <a:solidFill>
                          <a:schemeClr val="accent1"/>
                        </a:solidFill>
                      </a:rPr>
                      <a:t>R² = 0.8881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00B0F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(Mutant_Methanol!$D$81:$D$84,Mutant_Methanol!$D$87,Mutant_Methanol!$D$81:$D$84,Mutant_Methanol!$D$87,Mutant_Methanol!$D$81:$D$84)</c:f>
              <c:numCache>
                <c:formatCode>0.00</c:formatCode>
                <c:ptCount val="14"/>
                <c:pt idx="0">
                  <c:v>6.65</c:v>
                </c:pt>
                <c:pt idx="1">
                  <c:v>7.15</c:v>
                </c:pt>
                <c:pt idx="2">
                  <c:v>8.15</c:v>
                </c:pt>
                <c:pt idx="3" formatCode="General">
                  <c:v>8.4</c:v>
                </c:pt>
                <c:pt idx="4" formatCode="General">
                  <c:v>9.9</c:v>
                </c:pt>
                <c:pt idx="5">
                  <c:v>6.65</c:v>
                </c:pt>
                <c:pt idx="6">
                  <c:v>7.15</c:v>
                </c:pt>
                <c:pt idx="7">
                  <c:v>8.15</c:v>
                </c:pt>
                <c:pt idx="8" formatCode="General">
                  <c:v>8.4</c:v>
                </c:pt>
                <c:pt idx="9" formatCode="General">
                  <c:v>9.9</c:v>
                </c:pt>
                <c:pt idx="10">
                  <c:v>6.65</c:v>
                </c:pt>
                <c:pt idx="11">
                  <c:v>7.15</c:v>
                </c:pt>
                <c:pt idx="12">
                  <c:v>8.15</c:v>
                </c:pt>
                <c:pt idx="13" formatCode="General">
                  <c:v>8.4</c:v>
                </c:pt>
              </c:numCache>
            </c:numRef>
          </c:xVal>
          <c:yVal>
            <c:numRef>
              <c:f>(Mutant_Methanol!$J$81:$J$84,Mutant_Methanol!$J$87,Mutant_Methanol!$K$81:$K$84,Mutant_Methanol!$K$87,Mutant_Methanol!$L$81:$L$84,Mutant_Methanol!$L$87)</c:f>
              <c:numCache>
                <c:formatCode>General</c:formatCode>
                <c:ptCount val="15"/>
                <c:pt idx="0">
                  <c:v>2.2331471449538913</c:v>
                </c:pt>
                <c:pt idx="1">
                  <c:v>2.2250487432311337</c:v>
                </c:pt>
                <c:pt idx="2">
                  <c:v>2.217961168960688</c:v>
                </c:pt>
                <c:pt idx="3">
                  <c:v>2.2214243269206797</c:v>
                </c:pt>
                <c:pt idx="4">
                  <c:v>2.1962550419985862</c:v>
                </c:pt>
                <c:pt idx="5">
                  <c:v>2.2191091983190363</c:v>
                </c:pt>
                <c:pt idx="6">
                  <c:v>2.2168543981109705</c:v>
                </c:pt>
                <c:pt idx="7">
                  <c:v>2.2027957317740872</c:v>
                </c:pt>
                <c:pt idx="8">
                  <c:v>2.2113420470615721</c:v>
                </c:pt>
                <c:pt idx="9">
                  <c:v>2.180849565483435</c:v>
                </c:pt>
                <c:pt idx="10">
                  <c:v>2.2118840917205649</c:v>
                </c:pt>
                <c:pt idx="11">
                  <c:v>2.2146403598996804</c:v>
                </c:pt>
                <c:pt idx="12">
                  <c:v>2.1996808665102265</c:v>
                </c:pt>
                <c:pt idx="13">
                  <c:v>2.2033704360897022</c:v>
                </c:pt>
                <c:pt idx="14">
                  <c:v>2.1779738666656208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58-40D3-BC76-AA3DFC10D974}"/>
            </c:ext>
          </c:extLst>
        </c:ser>
        <c:ser>
          <c:idx val="2"/>
          <c:order val="2"/>
          <c:tx>
            <c:v>Acetate combined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2470297719631371E-2"/>
                  <c:y val="0.2034235994963636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4">
                            <a:lumMod val="75000"/>
                          </a:schemeClr>
                        </a:solidFill>
                      </a:rPr>
                      <a:t>y = 0.1177x + 0.0209</a:t>
                    </a:r>
                    <a:br>
                      <a:rPr lang="en-US" baseline="0">
                        <a:solidFill>
                          <a:schemeClr val="accent4">
                            <a:lumMod val="75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accent4">
                            <a:lumMod val="75000"/>
                          </a:schemeClr>
                        </a:solidFill>
                      </a:rPr>
                      <a:t>R² = 0.9953</a:t>
                    </a:r>
                    <a:endParaRPr lang="en-US">
                      <a:solidFill>
                        <a:schemeClr val="accent4">
                          <a:lumMod val="75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(Mutant_Methanol!$D$81:$D$84,Mutant_Methanol!$D$87,Mutant_Methanol!$D$81:$D$84,Mutant_Methanol!$D$87,Mutant_Methanol!$D$81:$D$84)</c:f>
              <c:numCache>
                <c:formatCode>0.00</c:formatCode>
                <c:ptCount val="14"/>
                <c:pt idx="0">
                  <c:v>6.65</c:v>
                </c:pt>
                <c:pt idx="1">
                  <c:v>7.15</c:v>
                </c:pt>
                <c:pt idx="2">
                  <c:v>8.15</c:v>
                </c:pt>
                <c:pt idx="3" formatCode="General">
                  <c:v>8.4</c:v>
                </c:pt>
                <c:pt idx="4" formatCode="General">
                  <c:v>9.9</c:v>
                </c:pt>
                <c:pt idx="5">
                  <c:v>6.65</c:v>
                </c:pt>
                <c:pt idx="6">
                  <c:v>7.15</c:v>
                </c:pt>
                <c:pt idx="7">
                  <c:v>8.15</c:v>
                </c:pt>
                <c:pt idx="8" formatCode="General">
                  <c:v>8.4</c:v>
                </c:pt>
                <c:pt idx="9" formatCode="General">
                  <c:v>9.9</c:v>
                </c:pt>
                <c:pt idx="10">
                  <c:v>6.65</c:v>
                </c:pt>
                <c:pt idx="11">
                  <c:v>7.15</c:v>
                </c:pt>
                <c:pt idx="12">
                  <c:v>8.15</c:v>
                </c:pt>
                <c:pt idx="13" formatCode="General">
                  <c:v>8.4</c:v>
                </c:pt>
              </c:numCache>
            </c:numRef>
          </c:xVal>
          <c:yVal>
            <c:numRef>
              <c:f>(Mutant_Methanol!$O$81:$O$84,Mutant_Methanol!$O$87,Mutant_Methanol!$P$81:$P$84,Mutant_Methanol!$P$87,Mutant_Methanol!$Q$81:$Q$84)</c:f>
              <c:numCache>
                <c:formatCode>General</c:formatCode>
                <c:ptCount val="14"/>
                <c:pt idx="0">
                  <c:v>0.80888377680680856</c:v>
                </c:pt>
                <c:pt idx="1">
                  <c:v>0.86651984596148268</c:v>
                </c:pt>
                <c:pt idx="2">
                  <c:v>0.99504195570297971</c:v>
                </c:pt>
                <c:pt idx="3">
                  <c:v>1.0262946434322429</c:v>
                </c:pt>
                <c:pt idx="4">
                  <c:v>1.1814007533146611</c:v>
                </c:pt>
                <c:pt idx="5">
                  <c:v>0.79856163702634064</c:v>
                </c:pt>
                <c:pt idx="6">
                  <c:v>0.85708644717585103</c:v>
                </c:pt>
                <c:pt idx="7">
                  <c:v>0.97952593102359276</c:v>
                </c:pt>
                <c:pt idx="8">
                  <c:v>1.016414362847389</c:v>
                </c:pt>
                <c:pt idx="9">
                  <c:v>1.1738124250452697</c:v>
                </c:pt>
                <c:pt idx="10">
                  <c:v>0.79351952950695814</c:v>
                </c:pt>
                <c:pt idx="11">
                  <c:v>0.85515521344611978</c:v>
                </c:pt>
                <c:pt idx="12">
                  <c:v>0.97551025017409509</c:v>
                </c:pt>
                <c:pt idx="13">
                  <c:v>1.0118590034208279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958-40D3-BC76-AA3DFC10D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430239"/>
        <c:axId val="1771431679"/>
      </c:scatterChart>
      <c:valAx>
        <c:axId val="1771430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31679"/>
        <c:crosses val="autoZero"/>
        <c:crossBetween val="midCat"/>
      </c:valAx>
      <c:valAx>
        <c:axId val="1771431679"/>
        <c:scaling>
          <c:orientation val="minMax"/>
          <c:max val="2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LOG(mmol/L)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30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(Mutant_Methanol!$D$57:$D$59,Mutant_Methanol!$D$62:$D$65,Mutant_Methanol!$D$68)</c:f>
              <c:numCache>
                <c:formatCode>0.00</c:formatCode>
                <c:ptCount val="8"/>
                <c:pt idx="0">
                  <c:v>1.1333333333333329</c:v>
                </c:pt>
                <c:pt idx="1">
                  <c:v>2.1333333333333329</c:v>
                </c:pt>
                <c:pt idx="2">
                  <c:v>4.2166666666666668</c:v>
                </c:pt>
                <c:pt idx="3">
                  <c:v>6.65</c:v>
                </c:pt>
                <c:pt idx="4">
                  <c:v>7.15</c:v>
                </c:pt>
                <c:pt idx="5">
                  <c:v>8.15</c:v>
                </c:pt>
                <c:pt idx="6" formatCode="General">
                  <c:v>8.4</c:v>
                </c:pt>
                <c:pt idx="7" formatCode="General">
                  <c:v>9.9</c:v>
                </c:pt>
              </c:numCache>
            </c:numRef>
          </c:xVal>
          <c:yVal>
            <c:numRef>
              <c:f>(Mutant_Methanol!$M$57:$M$59,Mutant_Methanol!$M$62:$M$65,Mutant_Methanol!$M$68)</c:f>
              <c:numCache>
                <c:formatCode>General</c:formatCode>
                <c:ptCount val="8"/>
                <c:pt idx="0">
                  <c:v>182.01302833333332</c:v>
                </c:pt>
                <c:pt idx="1">
                  <c:v>175.93102333333331</c:v>
                </c:pt>
                <c:pt idx="2">
                  <c:v>172.34842666666668</c:v>
                </c:pt>
                <c:pt idx="3">
                  <c:v>166.52141266666666</c:v>
                </c:pt>
                <c:pt idx="4">
                  <c:v>165.52780433333334</c:v>
                </c:pt>
                <c:pt idx="5">
                  <c:v>161.02239333333333</c:v>
                </c:pt>
                <c:pt idx="6">
                  <c:v>162.97030533333336</c:v>
                </c:pt>
                <c:pt idx="7">
                  <c:v>153.14422200000001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CF-4FBD-9906-80FF3B727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87887"/>
        <c:axId val="61388367"/>
      </c:scatterChart>
      <c:valAx>
        <c:axId val="61387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88367"/>
        <c:crosses val="autoZero"/>
        <c:crossBetween val="midCat"/>
      </c:valAx>
      <c:valAx>
        <c:axId val="61388367"/>
        <c:scaling>
          <c:orientation val="minMax"/>
          <c:min val="14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87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Glucose combined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4037620297462817E-4"/>
                  <c:y val="-7.54040565323309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(Mutant_Methanol!$AN$57:$AN$61,Mutant_Methanol!$AN$57:$AN$61,Mutant_Methanol!$AN$57:$AN$61)</c:f>
              <c:numCache>
                <c:formatCode>0.00</c:formatCode>
                <c:ptCount val="15"/>
                <c:pt idx="0">
                  <c:v>6.65</c:v>
                </c:pt>
                <c:pt idx="1">
                  <c:v>7.15</c:v>
                </c:pt>
                <c:pt idx="2">
                  <c:v>8.15</c:v>
                </c:pt>
                <c:pt idx="3" formatCode="General">
                  <c:v>8.4</c:v>
                </c:pt>
                <c:pt idx="4" formatCode="General">
                  <c:v>9.9</c:v>
                </c:pt>
                <c:pt idx="5">
                  <c:v>6.65</c:v>
                </c:pt>
                <c:pt idx="6">
                  <c:v>7.15</c:v>
                </c:pt>
                <c:pt idx="7">
                  <c:v>8.15</c:v>
                </c:pt>
                <c:pt idx="8" formatCode="General">
                  <c:v>8.4</c:v>
                </c:pt>
                <c:pt idx="9" formatCode="General">
                  <c:v>9.9</c:v>
                </c:pt>
                <c:pt idx="10">
                  <c:v>6.65</c:v>
                </c:pt>
                <c:pt idx="11">
                  <c:v>7.15</c:v>
                </c:pt>
                <c:pt idx="12">
                  <c:v>8.15</c:v>
                </c:pt>
                <c:pt idx="13" formatCode="General">
                  <c:v>8.4</c:v>
                </c:pt>
                <c:pt idx="14" formatCode="General">
                  <c:v>9.9</c:v>
                </c:pt>
              </c:numCache>
            </c:numRef>
          </c:xVal>
          <c:yVal>
            <c:numRef>
              <c:f>(Mutant_Methanol!$AO$57:$AO$61,Mutant_Methanol!$AP$57:$AP$61,Mutant_Methanol!$AQ$57:$AQ$61)</c:f>
              <c:numCache>
                <c:formatCode>General</c:formatCode>
                <c:ptCount val="15"/>
                <c:pt idx="0">
                  <c:v>1.6110830004561794</c:v>
                </c:pt>
                <c:pt idx="1">
                  <c:v>1.608163203376594</c:v>
                </c:pt>
                <c:pt idx="2">
                  <c:v>1.5863259292716694</c:v>
                </c:pt>
                <c:pt idx="3">
                  <c:v>1.5765554955864434</c:v>
                </c:pt>
                <c:pt idx="4">
                  <c:v>1.5085025023309571</c:v>
                </c:pt>
                <c:pt idx="5">
                  <c:v>1.60133344985868</c:v>
                </c:pt>
                <c:pt idx="6">
                  <c:v>1.5953273652907527</c:v>
                </c:pt>
                <c:pt idx="7">
                  <c:v>1.5727296669008484</c:v>
                </c:pt>
                <c:pt idx="8">
                  <c:v>1.5696418720802707</c:v>
                </c:pt>
                <c:pt idx="9">
                  <c:v>1.5034492396962198</c:v>
                </c:pt>
                <c:pt idx="10">
                  <c:v>1.5990336436010184</c:v>
                </c:pt>
                <c:pt idx="11" formatCode="0.00">
                  <c:v>1.5924670822725659</c:v>
                </c:pt>
                <c:pt idx="12" formatCode="0.00">
                  <c:v>1.5664062713691533</c:v>
                </c:pt>
                <c:pt idx="13" formatCode="0.00">
                  <c:v>1.5587849132725953</c:v>
                </c:pt>
                <c:pt idx="14" formatCode="0.00">
                  <c:v>1.4963110157598292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CE-4470-98C9-001F7B76BF98}"/>
            </c:ext>
          </c:extLst>
        </c:ser>
        <c:ser>
          <c:idx val="1"/>
          <c:order val="1"/>
          <c:tx>
            <c:v>Methanol combined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184601924759395E-4"/>
                  <c:y val="-5.172317002041411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(Mutant_Methanol!$AN$57:$AN$61,Mutant_Methanol!$AN$57:$AN$61,Mutant_Methanol!$AN$57:$AN$61)</c:f>
              <c:numCache>
                <c:formatCode>0.00</c:formatCode>
                <c:ptCount val="15"/>
                <c:pt idx="0">
                  <c:v>6.65</c:v>
                </c:pt>
                <c:pt idx="1">
                  <c:v>7.15</c:v>
                </c:pt>
                <c:pt idx="2">
                  <c:v>8.15</c:v>
                </c:pt>
                <c:pt idx="3" formatCode="General">
                  <c:v>8.4</c:v>
                </c:pt>
                <c:pt idx="4" formatCode="General">
                  <c:v>9.9</c:v>
                </c:pt>
                <c:pt idx="5">
                  <c:v>6.65</c:v>
                </c:pt>
                <c:pt idx="6">
                  <c:v>7.15</c:v>
                </c:pt>
                <c:pt idx="7">
                  <c:v>8.15</c:v>
                </c:pt>
                <c:pt idx="8" formatCode="General">
                  <c:v>8.4</c:v>
                </c:pt>
                <c:pt idx="9" formatCode="General">
                  <c:v>9.9</c:v>
                </c:pt>
                <c:pt idx="10">
                  <c:v>6.65</c:v>
                </c:pt>
                <c:pt idx="11">
                  <c:v>7.15</c:v>
                </c:pt>
                <c:pt idx="12">
                  <c:v>8.15</c:v>
                </c:pt>
                <c:pt idx="13" formatCode="General">
                  <c:v>8.4</c:v>
                </c:pt>
                <c:pt idx="14" formatCode="General">
                  <c:v>9.9</c:v>
                </c:pt>
              </c:numCache>
            </c:numRef>
          </c:xVal>
          <c:yVal>
            <c:numRef>
              <c:f>(Mutant_Methanol!$AT$57:$AT$61,Mutant_Methanol!$AU$57:$AU$61,Mutant_Methanol!$AV$57:$AV$61)</c:f>
              <c:numCache>
                <c:formatCode>General</c:formatCode>
                <c:ptCount val="15"/>
                <c:pt idx="0">
                  <c:v>2.2331471449538913</c:v>
                </c:pt>
                <c:pt idx="1">
                  <c:v>2.2250487432311337</c:v>
                </c:pt>
                <c:pt idx="2">
                  <c:v>2.217961168960688</c:v>
                </c:pt>
                <c:pt idx="3">
                  <c:v>2.2214243269206797</c:v>
                </c:pt>
                <c:pt idx="4">
                  <c:v>2.1962550419985862</c:v>
                </c:pt>
                <c:pt idx="5">
                  <c:v>2.2191091983190363</c:v>
                </c:pt>
                <c:pt idx="6">
                  <c:v>2.2168543981109705</c:v>
                </c:pt>
                <c:pt idx="7">
                  <c:v>2.2027957317740872</c:v>
                </c:pt>
                <c:pt idx="8">
                  <c:v>2.2113420470615721</c:v>
                </c:pt>
                <c:pt idx="9">
                  <c:v>2.180849565483435</c:v>
                </c:pt>
                <c:pt idx="10">
                  <c:v>2.2118840917205649</c:v>
                </c:pt>
                <c:pt idx="11">
                  <c:v>2.2146403598996804</c:v>
                </c:pt>
                <c:pt idx="12">
                  <c:v>2.1996808665102265</c:v>
                </c:pt>
                <c:pt idx="13">
                  <c:v>2.2033704360897022</c:v>
                </c:pt>
                <c:pt idx="14">
                  <c:v>2.1779738666656208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CE-4470-98C9-001F7B76BF98}"/>
            </c:ext>
          </c:extLst>
        </c:ser>
        <c:ser>
          <c:idx val="2"/>
          <c:order val="2"/>
          <c:tx>
            <c:v>Acetate combined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1551181102362204E-2"/>
                  <c:y val="0.146841725896661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(Mutant_Methanol!$AN$57:$AN$61,Mutant_Methanol!$AN$57:$AN$61,Mutant_Methanol!$AN$57:$AN$61)</c:f>
              <c:numCache>
                <c:formatCode>0.00</c:formatCode>
                <c:ptCount val="15"/>
                <c:pt idx="0">
                  <c:v>6.65</c:v>
                </c:pt>
                <c:pt idx="1">
                  <c:v>7.15</c:v>
                </c:pt>
                <c:pt idx="2">
                  <c:v>8.15</c:v>
                </c:pt>
                <c:pt idx="3" formatCode="General">
                  <c:v>8.4</c:v>
                </c:pt>
                <c:pt idx="4" formatCode="General">
                  <c:v>9.9</c:v>
                </c:pt>
                <c:pt idx="5">
                  <c:v>6.65</c:v>
                </c:pt>
                <c:pt idx="6">
                  <c:v>7.15</c:v>
                </c:pt>
                <c:pt idx="7">
                  <c:v>8.15</c:v>
                </c:pt>
                <c:pt idx="8" formatCode="General">
                  <c:v>8.4</c:v>
                </c:pt>
                <c:pt idx="9" formatCode="General">
                  <c:v>9.9</c:v>
                </c:pt>
                <c:pt idx="10">
                  <c:v>6.65</c:v>
                </c:pt>
                <c:pt idx="11">
                  <c:v>7.15</c:v>
                </c:pt>
                <c:pt idx="12">
                  <c:v>8.15</c:v>
                </c:pt>
                <c:pt idx="13" formatCode="General">
                  <c:v>8.4</c:v>
                </c:pt>
                <c:pt idx="14" formatCode="General">
                  <c:v>9.9</c:v>
                </c:pt>
              </c:numCache>
            </c:numRef>
          </c:xVal>
          <c:yVal>
            <c:numRef>
              <c:f>(Mutant_Methanol!$AY$57:$AY$61,Mutant_Methanol!$AZ$57:$AZ$61,Mutant_Methanol!$BA$57:$BA$61)</c:f>
              <c:numCache>
                <c:formatCode>General</c:formatCode>
                <c:ptCount val="15"/>
                <c:pt idx="0">
                  <c:v>0.80888377680680856</c:v>
                </c:pt>
                <c:pt idx="1">
                  <c:v>0.86651984596148268</c:v>
                </c:pt>
                <c:pt idx="2">
                  <c:v>0.99504195570297971</c:v>
                </c:pt>
                <c:pt idx="3">
                  <c:v>1.0262946434322429</c:v>
                </c:pt>
                <c:pt idx="4">
                  <c:v>1.1814007533146611</c:v>
                </c:pt>
                <c:pt idx="5">
                  <c:v>0.79856163702634064</c:v>
                </c:pt>
                <c:pt idx="6">
                  <c:v>0.85708644717585103</c:v>
                </c:pt>
                <c:pt idx="7">
                  <c:v>0.97952593102359276</c:v>
                </c:pt>
                <c:pt idx="8">
                  <c:v>1.016414362847389</c:v>
                </c:pt>
                <c:pt idx="9">
                  <c:v>1.1738124250452697</c:v>
                </c:pt>
                <c:pt idx="10">
                  <c:v>0.79351952950695814</c:v>
                </c:pt>
                <c:pt idx="11">
                  <c:v>0.85515521344611978</c:v>
                </c:pt>
                <c:pt idx="12">
                  <c:v>0.97551025017409509</c:v>
                </c:pt>
                <c:pt idx="13">
                  <c:v>1.0118590034208279</c:v>
                </c:pt>
                <c:pt idx="14">
                  <c:v>1.1644255196654532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CE-4470-98C9-001F7B76B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24671"/>
        <c:axId val="2124115471"/>
      </c:scatterChart>
      <c:valAx>
        <c:axId val="71824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115471"/>
        <c:crosses val="autoZero"/>
        <c:crossBetween val="midCat"/>
      </c:valAx>
      <c:valAx>
        <c:axId val="212411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24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Glutamate combined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114902190614296E-2"/>
                  <c:y val="3.3341980815542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(Mutant_Methanol!$AN$57:$AN$61,Mutant_Methanol!$AN$57:$AN$61,Mutant_Methanol!$AN$57:$AN$61)</c:f>
              <c:numCache>
                <c:formatCode>0.00</c:formatCode>
                <c:ptCount val="15"/>
                <c:pt idx="0">
                  <c:v>6.65</c:v>
                </c:pt>
                <c:pt idx="1">
                  <c:v>7.15</c:v>
                </c:pt>
                <c:pt idx="2">
                  <c:v>8.15</c:v>
                </c:pt>
                <c:pt idx="3" formatCode="General">
                  <c:v>8.4</c:v>
                </c:pt>
                <c:pt idx="4" formatCode="General">
                  <c:v>9.9</c:v>
                </c:pt>
                <c:pt idx="5">
                  <c:v>6.65</c:v>
                </c:pt>
                <c:pt idx="6">
                  <c:v>7.15</c:v>
                </c:pt>
                <c:pt idx="7">
                  <c:v>8.15</c:v>
                </c:pt>
                <c:pt idx="8" formatCode="General">
                  <c:v>8.4</c:v>
                </c:pt>
                <c:pt idx="9" formatCode="General">
                  <c:v>9.9</c:v>
                </c:pt>
                <c:pt idx="10">
                  <c:v>6.65</c:v>
                </c:pt>
                <c:pt idx="11">
                  <c:v>7.15</c:v>
                </c:pt>
                <c:pt idx="12">
                  <c:v>8.15</c:v>
                </c:pt>
                <c:pt idx="13" formatCode="General">
                  <c:v>8.4</c:v>
                </c:pt>
                <c:pt idx="14" formatCode="General">
                  <c:v>9.9</c:v>
                </c:pt>
              </c:numCache>
            </c:numRef>
          </c:xVal>
          <c:yVal>
            <c:numRef>
              <c:f>(Mutant_Methanol!$BD$57:$BD$61,Mutant_Methanol!$BE$57:$BE$61,Mutant_Methanol!$BF$57:$BF$61)</c:f>
              <c:numCache>
                <c:formatCode>General</c:formatCode>
                <c:ptCount val="15"/>
                <c:pt idx="0">
                  <c:v>1.1415732710717368</c:v>
                </c:pt>
                <c:pt idx="1">
                  <c:v>1.1302249238764401</c:v>
                </c:pt>
                <c:pt idx="2">
                  <c:v>1.0925086726906688</c:v>
                </c:pt>
                <c:pt idx="3">
                  <c:v>1.0786874621466389</c:v>
                </c:pt>
                <c:pt idx="4">
                  <c:v>0.96513836375617634</c:v>
                </c:pt>
                <c:pt idx="5">
                  <c:v>1.1341687213395024</c:v>
                </c:pt>
                <c:pt idx="6">
                  <c:v>1.1226339762896318</c:v>
                </c:pt>
                <c:pt idx="7">
                  <c:v>1.0755674712862782</c:v>
                </c:pt>
                <c:pt idx="8">
                  <c:v>1.0697874190189955</c:v>
                </c:pt>
                <c:pt idx="9">
                  <c:v>0.96123129201392488</c:v>
                </c:pt>
                <c:pt idx="10">
                  <c:v>1.1288875108343812</c:v>
                </c:pt>
                <c:pt idx="11">
                  <c:v>1.1191527155836132</c:v>
                </c:pt>
                <c:pt idx="12">
                  <c:v>1.0734484175080685</c:v>
                </c:pt>
                <c:pt idx="13">
                  <c:v>1.0661735414167726</c:v>
                </c:pt>
                <c:pt idx="14">
                  <c:v>0.95131930136342258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F4-46E6-9481-B775578F786A}"/>
            </c:ext>
          </c:extLst>
        </c:ser>
        <c:ser>
          <c:idx val="1"/>
          <c:order val="1"/>
          <c:tx>
            <c:v>Trp combined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272788406444723E-3"/>
                  <c:y val="-8.086847107597107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(Mutant_Methanol!$AN$57:$AN$61,Mutant_Methanol!$AN$57:$AN$61,Mutant_Methanol!$AN$57:$AN$61)</c:f>
              <c:numCache>
                <c:formatCode>0.00</c:formatCode>
                <c:ptCount val="15"/>
                <c:pt idx="0">
                  <c:v>6.65</c:v>
                </c:pt>
                <c:pt idx="1">
                  <c:v>7.15</c:v>
                </c:pt>
                <c:pt idx="2">
                  <c:v>8.15</c:v>
                </c:pt>
                <c:pt idx="3" formatCode="General">
                  <c:v>8.4</c:v>
                </c:pt>
                <c:pt idx="4" formatCode="General">
                  <c:v>9.9</c:v>
                </c:pt>
                <c:pt idx="5">
                  <c:v>6.65</c:v>
                </c:pt>
                <c:pt idx="6">
                  <c:v>7.15</c:v>
                </c:pt>
                <c:pt idx="7">
                  <c:v>8.15</c:v>
                </c:pt>
                <c:pt idx="8" formatCode="General">
                  <c:v>8.4</c:v>
                </c:pt>
                <c:pt idx="9" formatCode="General">
                  <c:v>9.9</c:v>
                </c:pt>
                <c:pt idx="10">
                  <c:v>6.65</c:v>
                </c:pt>
                <c:pt idx="11">
                  <c:v>7.15</c:v>
                </c:pt>
                <c:pt idx="12">
                  <c:v>8.15</c:v>
                </c:pt>
                <c:pt idx="13" formatCode="General">
                  <c:v>8.4</c:v>
                </c:pt>
                <c:pt idx="14" formatCode="General">
                  <c:v>9.9</c:v>
                </c:pt>
              </c:numCache>
            </c:numRef>
          </c:xVal>
          <c:yVal>
            <c:numRef>
              <c:f>(Mutant_Methanol!$BI$57:$BI$61,Mutant_Methanol!$BJ$57:$BJ$61,Mutant_Methanol!$BK$57:$BK$61)</c:f>
              <c:numCache>
                <c:formatCode>General</c:formatCode>
                <c:ptCount val="15"/>
                <c:pt idx="0">
                  <c:v>-0.53351941505681155</c:v>
                </c:pt>
                <c:pt idx="1">
                  <c:v>-0.53323763099329291</c:v>
                </c:pt>
                <c:pt idx="2">
                  <c:v>-0.54257685149112411</c:v>
                </c:pt>
                <c:pt idx="3">
                  <c:v>-0.54101787306347227</c:v>
                </c:pt>
                <c:pt idx="4">
                  <c:v>-0.55839126064312117</c:v>
                </c:pt>
                <c:pt idx="5">
                  <c:v>-0.53764992689494639</c:v>
                </c:pt>
                <c:pt idx="6">
                  <c:v>-0.54059394075026312</c:v>
                </c:pt>
                <c:pt idx="7">
                  <c:v>-0.55372852346735391</c:v>
                </c:pt>
                <c:pt idx="8">
                  <c:v>-0.54687438265418753</c:v>
                </c:pt>
                <c:pt idx="9">
                  <c:v>-0.56369579285006166</c:v>
                </c:pt>
                <c:pt idx="10">
                  <c:v>-0.53873714265507011</c:v>
                </c:pt>
                <c:pt idx="11">
                  <c:v>-0.54468452841762471</c:v>
                </c:pt>
                <c:pt idx="12">
                  <c:v>-0.55888640709968651</c:v>
                </c:pt>
                <c:pt idx="13">
                  <c:v>-0.55498147722058433</c:v>
                </c:pt>
                <c:pt idx="14">
                  <c:v>-0.57751357590847863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F4-46E6-9481-B775578F7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655727"/>
        <c:axId val="459455471"/>
      </c:scatterChart>
      <c:valAx>
        <c:axId val="2114655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455471"/>
        <c:crosses val="autoZero"/>
        <c:crossBetween val="midCat"/>
      </c:valAx>
      <c:valAx>
        <c:axId val="45945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655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1"/>
            <c:plus>
              <c:numRef>
                <c:f>(Mutant_Methanol!$N$57:$N$59,Mutant_Methanol!$N$62:$N$65,Mutant_Methanol!$N$68)</c:f>
                <c:numCache>
                  <c:formatCode>General</c:formatCode>
                  <c:ptCount val="8"/>
                  <c:pt idx="0">
                    <c:v>1.4667767316808371</c:v>
                  </c:pt>
                  <c:pt idx="1">
                    <c:v>2.4377670110331193</c:v>
                  </c:pt>
                  <c:pt idx="2">
                    <c:v>1.3367754157959104</c:v>
                  </c:pt>
                  <c:pt idx="3">
                    <c:v>4.1607914983895089</c:v>
                  </c:pt>
                  <c:pt idx="4">
                    <c:v>2.096015753543933</c:v>
                  </c:pt>
                  <c:pt idx="5">
                    <c:v>3.6466352662974639</c:v>
                  </c:pt>
                  <c:pt idx="6">
                    <c:v>3.3990085327174979</c:v>
                  </c:pt>
                  <c:pt idx="7">
                    <c:v>3.4866099451201746</c:v>
                  </c:pt>
                </c:numCache>
              </c:numRef>
            </c:plus>
            <c:minus>
              <c:numRef>
                <c:f>(Mutant_Methanol!$N$57:$N$59,Mutant_Methanol!$N$62:$N$65,Mutant_Methanol!$N$68)</c:f>
                <c:numCache>
                  <c:formatCode>General</c:formatCode>
                  <c:ptCount val="8"/>
                  <c:pt idx="0">
                    <c:v>1.4667767316808371</c:v>
                  </c:pt>
                  <c:pt idx="1">
                    <c:v>2.4377670110331193</c:v>
                  </c:pt>
                  <c:pt idx="2">
                    <c:v>1.3367754157959104</c:v>
                  </c:pt>
                  <c:pt idx="3">
                    <c:v>4.1607914983895089</c:v>
                  </c:pt>
                  <c:pt idx="4">
                    <c:v>2.096015753543933</c:v>
                  </c:pt>
                  <c:pt idx="5">
                    <c:v>3.6466352662974639</c:v>
                  </c:pt>
                  <c:pt idx="6">
                    <c:v>3.3990085327174979</c:v>
                  </c:pt>
                  <c:pt idx="7">
                    <c:v>3.4866099451201746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1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(Mutant_Methanol!$D$57:$D$59,Mutant_Methanol!$D$62:$D$65,Mutant_Methanol!$D$68)</c:f>
              <c:numCache>
                <c:formatCode>0.00</c:formatCode>
                <c:ptCount val="8"/>
                <c:pt idx="0">
                  <c:v>1.1333333333333329</c:v>
                </c:pt>
                <c:pt idx="1">
                  <c:v>2.1333333333333329</c:v>
                </c:pt>
                <c:pt idx="2">
                  <c:v>4.2166666666666668</c:v>
                </c:pt>
                <c:pt idx="3">
                  <c:v>6.65</c:v>
                </c:pt>
                <c:pt idx="4">
                  <c:v>7.15</c:v>
                </c:pt>
                <c:pt idx="5">
                  <c:v>8.15</c:v>
                </c:pt>
                <c:pt idx="6" formatCode="General">
                  <c:v>8.4</c:v>
                </c:pt>
                <c:pt idx="7" formatCode="General">
                  <c:v>9.9</c:v>
                </c:pt>
              </c:numCache>
            </c:numRef>
          </c:xVal>
          <c:yVal>
            <c:numRef>
              <c:f>(Mutant_Methanol!$M$57:$M$59,Mutant_Methanol!$M$62:$M$65,Mutant_Methanol!$M$68)</c:f>
              <c:numCache>
                <c:formatCode>General</c:formatCode>
                <c:ptCount val="8"/>
                <c:pt idx="0">
                  <c:v>182.01302833333332</c:v>
                </c:pt>
                <c:pt idx="1">
                  <c:v>175.93102333333331</c:v>
                </c:pt>
                <c:pt idx="2">
                  <c:v>172.34842666666668</c:v>
                </c:pt>
                <c:pt idx="3">
                  <c:v>166.52141266666666</c:v>
                </c:pt>
                <c:pt idx="4">
                  <c:v>165.52780433333334</c:v>
                </c:pt>
                <c:pt idx="5">
                  <c:v>161.02239333333333</c:v>
                </c:pt>
                <c:pt idx="6">
                  <c:v>162.97030533333336</c:v>
                </c:pt>
                <c:pt idx="7">
                  <c:v>153.14422200000001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92-4453-84A4-68765A071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033775"/>
        <c:axId val="2113032335"/>
      </c:scatterChart>
      <c:valAx>
        <c:axId val="2113033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032335"/>
        <c:crosses val="autoZero"/>
        <c:crossBetween val="midCat"/>
      </c:valAx>
      <c:valAx>
        <c:axId val="211303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033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581672</xdr:colOff>
      <xdr:row>14</xdr:row>
      <xdr:rowOff>164919</xdr:rowOff>
    </xdr:from>
    <xdr:to>
      <xdr:col>63</xdr:col>
      <xdr:colOff>204820</xdr:colOff>
      <xdr:row>30</xdr:row>
      <xdr:rowOff>33558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97BC9E-9C8C-C036-866D-F37ABCB385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150408</xdr:colOff>
      <xdr:row>14</xdr:row>
      <xdr:rowOff>137882</xdr:rowOff>
    </xdr:from>
    <xdr:to>
      <xdr:col>45</xdr:col>
      <xdr:colOff>415135</xdr:colOff>
      <xdr:row>29</xdr:row>
      <xdr:rowOff>176645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F0B0FD-ADFE-D32C-4F74-2DBFA30A36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46</xdr:col>
      <xdr:colOff>243974</xdr:colOff>
      <xdr:row>15</xdr:row>
      <xdr:rowOff>54714</xdr:rowOff>
    </xdr:from>
    <xdr:to>
      <xdr:col>53</xdr:col>
      <xdr:colOff>529724</xdr:colOff>
      <xdr:row>30</xdr:row>
      <xdr:rowOff>128002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FD5039-FEF2-F398-1256-3CB8B26D24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145506</xdr:colOff>
      <xdr:row>48</xdr:row>
      <xdr:rowOff>59953</xdr:rowOff>
    </xdr:from>
    <xdr:to>
      <xdr:col>39</xdr:col>
      <xdr:colOff>480865</xdr:colOff>
      <xdr:row>62</xdr:row>
      <xdr:rowOff>163935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9E29B8-9182-3EAD-835C-C2C157706B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256850</xdr:colOff>
      <xdr:row>32</xdr:row>
      <xdr:rowOff>81166</xdr:rowOff>
    </xdr:from>
    <xdr:to>
      <xdr:col>39</xdr:col>
      <xdr:colOff>532015</xdr:colOff>
      <xdr:row>47</xdr:row>
      <xdr:rowOff>84911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95F782-9C2F-8E42-E613-77DF344965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2915</xdr:colOff>
      <xdr:row>48</xdr:row>
      <xdr:rowOff>63695</xdr:rowOff>
    </xdr:from>
    <xdr:to>
      <xdr:col>47</xdr:col>
      <xdr:colOff>288665</xdr:colOff>
      <xdr:row>62</xdr:row>
      <xdr:rowOff>176115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38A6B6-8867-4958-E5F4-553998A269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562142</xdr:colOff>
      <xdr:row>32</xdr:row>
      <xdr:rowOff>28910</xdr:rowOff>
    </xdr:from>
    <xdr:to>
      <xdr:col>47</xdr:col>
      <xdr:colOff>214897</xdr:colOff>
      <xdr:row>47</xdr:row>
      <xdr:rowOff>96421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5CEE50-BB6D-3483-A50A-AC65F5CFB4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232833</xdr:colOff>
      <xdr:row>23</xdr:row>
      <xdr:rowOff>60679</xdr:rowOff>
    </xdr:from>
    <xdr:to>
      <xdr:col>18</xdr:col>
      <xdr:colOff>359833</xdr:colOff>
      <xdr:row>38</xdr:row>
      <xdr:rowOff>52212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2DA449F-C185-B15B-E2B9-FA8FCAB6E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494108</xdr:colOff>
      <xdr:row>60</xdr:row>
      <xdr:rowOff>155178</xdr:rowOff>
    </xdr:from>
    <xdr:to>
      <xdr:col>52</xdr:col>
      <xdr:colOff>19049</xdr:colOff>
      <xdr:row>75</xdr:row>
      <xdr:rowOff>159940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EBB6E5-B741-F8A6-790B-01A2B4EA99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52</xdr:col>
      <xdr:colOff>348058</xdr:colOff>
      <xdr:row>61</xdr:row>
      <xdr:rowOff>24209</xdr:rowOff>
    </xdr:from>
    <xdr:to>
      <xdr:col>60</xdr:col>
      <xdr:colOff>62308</xdr:colOff>
      <xdr:row>76</xdr:row>
      <xdr:rowOff>32146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35813C-0EB1-56CD-3784-5461B2929D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505884</xdr:colOff>
      <xdr:row>71</xdr:row>
      <xdr:rowOff>35203</xdr:rowOff>
    </xdr:from>
    <xdr:to>
      <xdr:col>40</xdr:col>
      <xdr:colOff>327060</xdr:colOff>
      <xdr:row>88</xdr:row>
      <xdr:rowOff>140758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FBE475-11C1-4570-BA55-591AA3B23D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324096</xdr:colOff>
      <xdr:row>54</xdr:row>
      <xdr:rowOff>59213</xdr:rowOff>
    </xdr:from>
    <xdr:to>
      <xdr:col>37</xdr:col>
      <xdr:colOff>14018</xdr:colOff>
      <xdr:row>69</xdr:row>
      <xdr:rowOff>56244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2D21B5-0721-9CC5-2B2B-0E6336DFB5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526652</xdr:colOff>
      <xdr:row>71</xdr:row>
      <xdr:rowOff>149620</xdr:rowOff>
    </xdr:from>
    <xdr:to>
      <xdr:col>48</xdr:col>
      <xdr:colOff>240902</xdr:colOff>
      <xdr:row>86</xdr:row>
      <xdr:rowOff>166289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F9769AA-3D02-1C27-6A98-76E109E384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48</xdr:col>
      <xdr:colOff>543691</xdr:colOff>
      <xdr:row>72</xdr:row>
      <xdr:rowOff>16094</xdr:rowOff>
    </xdr:from>
    <xdr:to>
      <xdr:col>56</xdr:col>
      <xdr:colOff>261006</xdr:colOff>
      <xdr:row>87</xdr:row>
      <xdr:rowOff>3503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D63DB0F-5827-6253-4DAE-51F5C24E4C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50603</xdr:colOff>
      <xdr:row>41</xdr:row>
      <xdr:rowOff>2579</xdr:rowOff>
    </xdr:from>
    <xdr:to>
      <xdr:col>33</xdr:col>
      <xdr:colOff>385962</xdr:colOff>
      <xdr:row>55</xdr:row>
      <xdr:rowOff>106561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12ACBCA-2F7C-952A-EB77-561F309661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48C9E9F-1784-4C49-959D-9218FAC9F8C9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F95D5F1-B9F2-42EE-B033-F8926100196D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25A1006-04CF-4806-A010-52A50D53E987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73E2F6-7AE2-4BF8-B91F-34BD338F3C2A}" name="moleculeConcentrations_20230116_LinnSofie_Gluc" displayName="moleculeConcentrations_20230116_LinnSofie_Gluc" ref="A2:AA24" tableType="queryTable" totalsRowShown="0">
  <autoFilter ref="A2:AA24" xr:uid="{0673E2F6-7AE2-4BF8-B91F-34BD338F3C2A}"/>
  <tableColumns count="27">
    <tableColumn id="1" xr3:uid="{7679F1A0-2FAE-4981-A2CB-5B8311E3D5DE}" uniqueName="1" name="Column1" queryTableFieldId="1" dataDxfId="80"/>
    <tableColumn id="2" xr3:uid="{A337C462-191C-4A00-8F67-B2ADBDE1702F}" uniqueName="2" name="Column2" queryTableFieldId="2" dataDxfId="79"/>
    <tableColumn id="3" xr3:uid="{34DAA783-3877-475D-867C-AFA499BEA353}" uniqueName="3" name="Column3" queryTableFieldId="3" dataDxfId="78"/>
    <tableColumn id="4" xr3:uid="{A5F07C84-0B74-476D-A343-2AD8C3D55326}" uniqueName="4" name="Column4" queryTableFieldId="4" dataDxfId="77"/>
    <tableColumn id="5" xr3:uid="{6045DEE0-B89F-4774-AC7E-4DA2AA9D45A3}" uniqueName="5" name="Column5" queryTableFieldId="5" dataDxfId="76"/>
    <tableColumn id="6" xr3:uid="{A79ECA0D-50C4-4360-BB8F-FB8424CA46D1}" uniqueName="6" name="Column6" queryTableFieldId="6" dataDxfId="75"/>
    <tableColumn id="7" xr3:uid="{240D0635-3522-4ECC-BC53-E7F0ABACEE87}" uniqueName="7" name="Column7" queryTableFieldId="7" dataDxfId="74"/>
    <tableColumn id="8" xr3:uid="{932A3818-1BD9-47EE-AF53-D2C9C3A06D0E}" uniqueName="8" name="Column8" queryTableFieldId="8" dataDxfId="73"/>
    <tableColumn id="9" xr3:uid="{E1227308-BA5F-47D7-A035-2F2DBA3FEFB3}" uniqueName="9" name="Column9" queryTableFieldId="9" dataDxfId="72"/>
    <tableColumn id="10" xr3:uid="{F5EA24EF-B8A5-419B-A6B6-877A5B646B20}" uniqueName="10" name="Column10" queryTableFieldId="10" dataDxfId="71"/>
    <tableColumn id="11" xr3:uid="{63EFE21F-6CB2-4EDF-99C2-F4C3F30C0D3A}" uniqueName="11" name="Column11" queryTableFieldId="11" dataDxfId="70"/>
    <tableColumn id="12" xr3:uid="{1A75BD8C-F4CB-444D-AFFA-C0DCAE636316}" uniqueName="12" name="Column12" queryTableFieldId="12" dataDxfId="69"/>
    <tableColumn id="13" xr3:uid="{3DFD4202-781A-4AE9-9006-FD75205CFB51}" uniqueName="13" name="Column13" queryTableFieldId="13" dataDxfId="68"/>
    <tableColumn id="14" xr3:uid="{61541253-EA09-4F8B-B605-E9A7A685CDEF}" uniqueName="14" name="Column14" queryTableFieldId="14" dataDxfId="67"/>
    <tableColumn id="15" xr3:uid="{4F0154E8-5787-46A2-9B44-BDE1B0F5CD6C}" uniqueName="15" name="Column15" queryTableFieldId="15" dataDxfId="66"/>
    <tableColumn id="16" xr3:uid="{824A644A-4052-4CAD-B2DE-216232E2C1AF}" uniqueName="16" name="Column16" queryTableFieldId="16" dataDxfId="65"/>
    <tableColumn id="17" xr3:uid="{22BD1148-A4B3-45AE-A5FD-EB3FC870DC32}" uniqueName="17" name="Column17" queryTableFieldId="17" dataDxfId="64"/>
    <tableColumn id="18" xr3:uid="{C09E01FB-5855-4412-823F-19965AC537B1}" uniqueName="18" name="Column18" queryTableFieldId="18" dataDxfId="63"/>
    <tableColumn id="19" xr3:uid="{C06EC8B0-1E71-4013-90BC-CAF809DAE9FD}" uniqueName="19" name="Column19" queryTableFieldId="19" dataDxfId="62"/>
    <tableColumn id="20" xr3:uid="{45F09389-46A2-430C-84E5-CC954C48312F}" uniqueName="20" name="Column20" queryTableFieldId="20" dataDxfId="61"/>
    <tableColumn id="21" xr3:uid="{DA957013-F8CD-4E5A-9577-0C88B7B632F1}" uniqueName="21" name="Column21" queryTableFieldId="21" dataDxfId="60"/>
    <tableColumn id="22" xr3:uid="{9E369315-023F-4E92-8BC1-6EC35E1A0E09}" uniqueName="22" name="Column22" queryTableFieldId="22" dataDxfId="59"/>
    <tableColumn id="23" xr3:uid="{9A3A5F6A-069C-4344-80FF-388C32F4570A}" uniqueName="23" name="Column23" queryTableFieldId="23" dataDxfId="58"/>
    <tableColumn id="24" xr3:uid="{175FB5BA-ED09-4B7F-9136-8F78BC3346F4}" uniqueName="24" name="Column24" queryTableFieldId="24" dataDxfId="57"/>
    <tableColumn id="25" xr3:uid="{2455E5CB-2D3D-40FB-8470-E804DE0C9479}" uniqueName="25" name="Column25" queryTableFieldId="25" dataDxfId="56"/>
    <tableColumn id="26" xr3:uid="{E6E9F2B6-1E86-4D38-A3B7-A9E48020476A}" uniqueName="26" name="Column26" queryTableFieldId="26" dataDxfId="55"/>
    <tableColumn id="27" xr3:uid="{DC6C63F3-BD2C-4E22-8394-3C3352086BC1}" uniqueName="27" name="Column27" queryTableFieldId="27" dataDxfId="5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7EE088-0CC2-404D-9FF6-9FBD51640586}" name="moleculeConcentrations_20230302_chrischu_LinnSofie_wtgm" displayName="moleculeConcentrations_20230302_chrischu_LinnSofie_wtgm" ref="A2:AA27" tableType="queryTable" totalsRowShown="0">
  <autoFilter ref="A2:AA27" xr:uid="{017EE088-0CC2-404D-9FF6-9FBD51640586}"/>
  <tableColumns count="27">
    <tableColumn id="1" xr3:uid="{1D67A50D-5CFF-4F9A-806D-2AE63A5AF495}" uniqueName="1" name="Column1" queryTableFieldId="1" dataDxfId="53"/>
    <tableColumn id="2" xr3:uid="{69CC0536-F076-41BF-9A96-14A9C9F779B3}" uniqueName="2" name="Column2" queryTableFieldId="2" dataDxfId="52"/>
    <tableColumn id="3" xr3:uid="{4E0D7903-D7B2-4FD2-80B2-378034BD2582}" uniqueName="3" name="Column3" queryTableFieldId="3" dataDxfId="51"/>
    <tableColumn id="4" xr3:uid="{D26348E8-995D-46C4-A9E2-23FFCE8A8D00}" uniqueName="4" name="Column4" queryTableFieldId="4" dataDxfId="50"/>
    <tableColumn id="5" xr3:uid="{ABE441A8-16D2-48CB-8CA6-63C8D93E7796}" uniqueName="5" name="Column5" queryTableFieldId="5" dataDxfId="49"/>
    <tableColumn id="6" xr3:uid="{64A2D983-23A3-44FA-8B54-8FBB4D9743A5}" uniqueName="6" name="Column6" queryTableFieldId="6" dataDxfId="48"/>
    <tableColumn id="7" xr3:uid="{7BEE61F3-98FF-4518-89B4-58701070EF68}" uniqueName="7" name="Column7" queryTableFieldId="7" dataDxfId="47"/>
    <tableColumn id="8" xr3:uid="{65247195-974B-484B-936C-92C364A1C880}" uniqueName="8" name="Column8" queryTableFieldId="8" dataDxfId="46"/>
    <tableColumn id="9" xr3:uid="{6CBA65B6-B36C-494E-8AAF-9291287E70E2}" uniqueName="9" name="Column9" queryTableFieldId="9" dataDxfId="45"/>
    <tableColumn id="10" xr3:uid="{97D90D29-D0C8-46FA-BDED-9B04CBB19FC9}" uniqueName="10" name="Column10" queryTableFieldId="10" dataDxfId="44"/>
    <tableColumn id="11" xr3:uid="{DE621915-472C-4077-B2F7-A06C1CC2E56A}" uniqueName="11" name="Column11" queryTableFieldId="11" dataDxfId="43"/>
    <tableColumn id="12" xr3:uid="{58C530F1-ACD6-464F-AB30-6F6351D71CD5}" uniqueName="12" name="Column12" queryTableFieldId="12" dataDxfId="42"/>
    <tableColumn id="13" xr3:uid="{F70B3CB2-148B-4BDE-89F3-1947C38A6F45}" uniqueName="13" name="Column13" queryTableFieldId="13" dataDxfId="41"/>
    <tableColumn id="14" xr3:uid="{3F6A9FCF-4EC3-4028-B486-6EEA9B48A96E}" uniqueName="14" name="Column14" queryTableFieldId="14" dataDxfId="40"/>
    <tableColumn id="15" xr3:uid="{EB49E4FF-4F29-4522-9EC8-0E28AA7EA03B}" uniqueName="15" name="Column15" queryTableFieldId="15" dataDxfId="39"/>
    <tableColumn id="16" xr3:uid="{A64861F4-5A8F-40B9-B2F4-2F28C46C717A}" uniqueName="16" name="Column16" queryTableFieldId="16" dataDxfId="38"/>
    <tableColumn id="17" xr3:uid="{FB98CAB4-1D4D-4553-A9A6-0FC26BBAD8EA}" uniqueName="17" name="Column17" queryTableFieldId="17" dataDxfId="37"/>
    <tableColumn id="18" xr3:uid="{9849CA41-A0D4-4C97-9A57-BFC7BF48BEAB}" uniqueName="18" name="Column18" queryTableFieldId="18" dataDxfId="36"/>
    <tableColumn id="19" xr3:uid="{23ED151F-E401-4F61-A88C-769C7CBD8F89}" uniqueName="19" name="Column19" queryTableFieldId="19" dataDxfId="35"/>
    <tableColumn id="20" xr3:uid="{8FE7C533-255F-4F78-A48F-326501201E5A}" uniqueName="20" name="Column20" queryTableFieldId="20" dataDxfId="34"/>
    <tableColumn id="21" xr3:uid="{44596C57-1E4A-4B7A-8015-5AA611E68824}" uniqueName="21" name="Column21" queryTableFieldId="21" dataDxfId="33"/>
    <tableColumn id="22" xr3:uid="{3DA1D4CA-7C46-48A8-AB41-16DC6BB80AD8}" uniqueName="22" name="Column22" queryTableFieldId="22" dataDxfId="32"/>
    <tableColumn id="23" xr3:uid="{31F03ED7-712A-4B69-9A0A-E7F0C64114EA}" uniqueName="23" name="Column23" queryTableFieldId="23" dataDxfId="31"/>
    <tableColumn id="24" xr3:uid="{086938AE-13FD-4FFC-AB5C-BC11D4C2F78C}" uniqueName="24" name="Column24" queryTableFieldId="24" dataDxfId="30"/>
    <tableColumn id="25" xr3:uid="{630EECC5-21CD-4BFC-BFDE-E3448B164DF4}" uniqueName="25" name="Column25" queryTableFieldId="25" dataDxfId="29"/>
    <tableColumn id="26" xr3:uid="{9C916D5E-6438-4DE8-9D9D-A3087F48B3BA}" uniqueName="26" name="Column26" queryTableFieldId="26" dataDxfId="28"/>
    <tableColumn id="27" xr3:uid="{674E412A-358D-4B9A-93FF-1329888D8F67}" uniqueName="27" name="Column27" queryTableFieldId="27" dataDxf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A04C51-3194-4E46-B5A2-A691C9C186B8}" name="moleculeConcentrations_20230117_LinnSofie_MDHGL" displayName="moleculeConcentrations_20230117_LinnSofie_MDHGL" ref="A2:AA33" tableType="queryTable" totalsRowShown="0">
  <autoFilter ref="A2:AA33" xr:uid="{44A04C51-3194-4E46-B5A2-A691C9C186B8}"/>
  <tableColumns count="27">
    <tableColumn id="1" xr3:uid="{23138271-8E8A-4C31-9BB5-E41A0BD802DE}" uniqueName="1" name="Column1" queryTableFieldId="1" dataDxfId="26"/>
    <tableColumn id="2" xr3:uid="{9E0ED651-1C70-4BCA-A5D5-E0A85E777121}" uniqueName="2" name="Column2" queryTableFieldId="2" dataDxfId="25"/>
    <tableColumn id="3" xr3:uid="{157973D8-67F9-4BF9-91C4-9461830BA25E}" uniqueName="3" name="Column3" queryTableFieldId="3" dataDxfId="24"/>
    <tableColumn id="4" xr3:uid="{BE109CFD-77D0-4F7F-86B5-D3232F6293B6}" uniqueName="4" name="Column4" queryTableFieldId="4" dataDxfId="23"/>
    <tableColumn id="5" xr3:uid="{F1F6DAD3-100E-482D-93F7-1BCF7D946534}" uniqueName="5" name="Column5" queryTableFieldId="5" dataDxfId="22"/>
    <tableColumn id="6" xr3:uid="{B4CC2F3F-77ED-4FC4-9A86-EB6C62819ACC}" uniqueName="6" name="Column6" queryTableFieldId="6" dataDxfId="21"/>
    <tableColumn id="7" xr3:uid="{A4F75EB4-0402-4909-B813-CCD5ACD1C218}" uniqueName="7" name="Column7" queryTableFieldId="7" dataDxfId="20"/>
    <tableColumn id="8" xr3:uid="{EAA657B1-A240-4692-9FD2-DE94E3CF8D27}" uniqueName="8" name="Column8" queryTableFieldId="8" dataDxfId="19"/>
    <tableColumn id="9" xr3:uid="{E867E09F-F69E-439B-AB16-2D819EE467B8}" uniqueName="9" name="Column9" queryTableFieldId="9" dataDxfId="18"/>
    <tableColumn id="10" xr3:uid="{55530C20-2855-4E02-8293-349E8C1BCB80}" uniqueName="10" name="Column10" queryTableFieldId="10" dataDxfId="17"/>
    <tableColumn id="11" xr3:uid="{733A1E38-9A85-4FBD-8DD8-FB65F9A5987B}" uniqueName="11" name="Column11" queryTableFieldId="11" dataDxfId="16"/>
    <tableColumn id="12" xr3:uid="{60C3D120-629B-409A-A79F-1013CBD78591}" uniqueName="12" name="Column12" queryTableFieldId="12" dataDxfId="15"/>
    <tableColumn id="13" xr3:uid="{7A1CDBF5-9027-4201-832F-E9F0EC846AFC}" uniqueName="13" name="Column13" queryTableFieldId="13" dataDxfId="14"/>
    <tableColumn id="14" xr3:uid="{FCB3B560-169A-4E89-91B1-39E1404C9000}" uniqueName="14" name="Column14" queryTableFieldId="14" dataDxfId="13"/>
    <tableColumn id="15" xr3:uid="{B75BD11A-3C4D-4D21-99D4-97E4667BFAEC}" uniqueName="15" name="Column15" queryTableFieldId="15" dataDxfId="12"/>
    <tableColumn id="16" xr3:uid="{5EC4A657-BD60-4C8B-9D87-A4E93B705B28}" uniqueName="16" name="Column16" queryTableFieldId="16" dataDxfId="11"/>
    <tableColumn id="17" xr3:uid="{30EBFB9D-FD84-4DC5-94FA-59F60F0FE326}" uniqueName="17" name="Column17" queryTableFieldId="17" dataDxfId="10"/>
    <tableColumn id="18" xr3:uid="{89316E21-ADB2-4481-B631-58F930862860}" uniqueName="18" name="Column18" queryTableFieldId="18" dataDxfId="9"/>
    <tableColumn id="19" xr3:uid="{DE4B2354-F552-4B22-AC73-D27FFA5FBD0E}" uniqueName="19" name="Column19" queryTableFieldId="19" dataDxfId="8"/>
    <tableColumn id="20" xr3:uid="{F9E8498C-5A36-4ED5-A991-BCCB527F390D}" uniqueName="20" name="Column20" queryTableFieldId="20" dataDxfId="7"/>
    <tableColumn id="21" xr3:uid="{608E3BB4-64FF-4F92-8D6A-1032AE212F16}" uniqueName="21" name="Column21" queryTableFieldId="21" dataDxfId="6"/>
    <tableColumn id="22" xr3:uid="{DC3C6D84-EED2-4E6A-879D-881C763C8C84}" uniqueName="22" name="Column22" queryTableFieldId="22" dataDxfId="5"/>
    <tableColumn id="23" xr3:uid="{2FC8F6EF-80B1-458E-84FA-A9290EA2B32A}" uniqueName="23" name="Column23" queryTableFieldId="23" dataDxfId="4"/>
    <tableColumn id="24" xr3:uid="{459089B4-0125-48E7-9E2C-E1FD9B2DD750}" uniqueName="24" name="Column24" queryTableFieldId="24" dataDxfId="3"/>
    <tableColumn id="25" xr3:uid="{65185E37-6014-4AC7-A2C9-4ACC9459E0EA}" uniqueName="25" name="Column25" queryTableFieldId="25" dataDxfId="2"/>
    <tableColumn id="26" xr3:uid="{CECE7910-5897-48FA-8BB7-10E1876C4E5C}" uniqueName="26" name="Column26" queryTableFieldId="26" dataDxfId="1"/>
    <tableColumn id="27" xr3:uid="{8A5BAC4B-16EA-4500-BF7E-1F93317953A7}" uniqueName="27" name="Column27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22CB6-5A87-4EFD-9738-EA26690D18AE}">
  <dimension ref="A1:CK116"/>
  <sheetViews>
    <sheetView tabSelected="1" topLeftCell="A97" zoomScale="63" zoomScaleNormal="80" workbookViewId="0">
      <selection activeCell="S117" sqref="S117"/>
    </sheetView>
  </sheetViews>
  <sheetFormatPr defaultRowHeight="14.5" x14ac:dyDescent="0.35"/>
  <cols>
    <col min="1" max="1" width="12.36328125" customWidth="1"/>
    <col min="2" max="2" width="12.08984375" customWidth="1"/>
    <col min="3" max="3" width="10.81640625" customWidth="1"/>
    <col min="4" max="4" width="17.26953125" customWidth="1"/>
    <col min="5" max="5" width="27.7265625" customWidth="1"/>
    <col min="6" max="6" width="14.1796875" customWidth="1"/>
    <col min="8" max="8" width="12.08984375" customWidth="1"/>
    <col min="14" max="14" width="7.6328125" customWidth="1"/>
    <col min="15" max="15" width="9.81640625" customWidth="1"/>
    <col min="16" max="16" width="13.6328125" customWidth="1"/>
    <col min="18" max="18" width="15.7265625" customWidth="1"/>
    <col min="19" max="19" width="13.81640625" customWidth="1"/>
    <col min="20" max="20" width="9.36328125" bestFit="1" customWidth="1"/>
    <col min="21" max="21" width="20.90625" customWidth="1"/>
    <col min="50" max="50" width="9.36328125" bestFit="1" customWidth="1"/>
  </cols>
  <sheetData>
    <row r="1" spans="1:27" x14ac:dyDescent="0.35">
      <c r="A1" s="8" t="s">
        <v>133</v>
      </c>
    </row>
    <row r="2" spans="1:27" x14ac:dyDescent="0.3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</row>
    <row r="3" spans="1:27" x14ac:dyDescent="0.35">
      <c r="A3" t="s">
        <v>65</v>
      </c>
      <c r="C3" t="s">
        <v>66</v>
      </c>
      <c r="D3" s="8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251</v>
      </c>
      <c r="V3" t="s">
        <v>84</v>
      </c>
      <c r="W3" t="s">
        <v>85</v>
      </c>
      <c r="X3" t="s">
        <v>86</v>
      </c>
      <c r="Y3" t="s">
        <v>87</v>
      </c>
      <c r="Z3" t="s">
        <v>88</v>
      </c>
      <c r="AA3" t="s">
        <v>89</v>
      </c>
    </row>
    <row r="4" spans="1:27" x14ac:dyDescent="0.35">
      <c r="A4" t="s">
        <v>90</v>
      </c>
      <c r="B4" t="s">
        <v>91</v>
      </c>
      <c r="C4" s="132">
        <v>0.28636400000000001</v>
      </c>
      <c r="D4" s="158">
        <v>0.28499000000000002</v>
      </c>
      <c r="E4" s="132">
        <v>1.4198000000000001E-2</v>
      </c>
      <c r="F4" s="132">
        <v>0.518042</v>
      </c>
      <c r="G4" s="132">
        <v>15.714639</v>
      </c>
      <c r="H4" s="132">
        <v>29.020645999999999</v>
      </c>
      <c r="I4" s="132">
        <v>12.052446</v>
      </c>
      <c r="J4" s="132">
        <v>0.26904800000000001</v>
      </c>
      <c r="K4" s="132">
        <v>39.763266000000002</v>
      </c>
      <c r="L4" s="132">
        <v>7.6705999999999996E-2</v>
      </c>
      <c r="M4" s="132">
        <v>0.112981</v>
      </c>
      <c r="N4" s="132">
        <v>0.195184</v>
      </c>
      <c r="O4" s="132">
        <v>0.24732499999999999</v>
      </c>
      <c r="P4" s="132">
        <v>29.074801999999998</v>
      </c>
      <c r="Q4" s="132">
        <v>0.63883599999999996</v>
      </c>
      <c r="R4" s="132">
        <v>16.224302000000002</v>
      </c>
      <c r="S4" s="132">
        <v>8.1401629999999994</v>
      </c>
      <c r="T4" s="132">
        <v>0.79957299999999998</v>
      </c>
      <c r="U4" s="132">
        <v>0</v>
      </c>
      <c r="V4" s="132">
        <v>0.659613</v>
      </c>
      <c r="W4" s="132">
        <v>3.5958999999999998E-2</v>
      </c>
      <c r="X4" s="132">
        <v>6.6361000000000003E-2</v>
      </c>
      <c r="Y4" s="132">
        <v>0.126607</v>
      </c>
      <c r="Z4" s="132">
        <v>4.8325290000000001</v>
      </c>
      <c r="AA4" t="s">
        <v>92</v>
      </c>
    </row>
    <row r="5" spans="1:27" x14ac:dyDescent="0.35">
      <c r="A5" t="s">
        <v>90</v>
      </c>
      <c r="B5" t="s">
        <v>93</v>
      </c>
      <c r="C5" s="131">
        <v>0.28546899999999997</v>
      </c>
      <c r="D5" s="157">
        <v>0.277366</v>
      </c>
      <c r="E5" s="131">
        <v>1.9290000000000002E-2</v>
      </c>
      <c r="F5" s="131">
        <v>0.50888699999999998</v>
      </c>
      <c r="G5" s="131">
        <v>15.421811</v>
      </c>
      <c r="H5" s="131">
        <v>28.637170999999999</v>
      </c>
      <c r="I5" s="131">
        <v>11.869842</v>
      </c>
      <c r="J5" s="131">
        <v>0.25992300000000002</v>
      </c>
      <c r="K5" s="131">
        <v>39.231721999999998</v>
      </c>
      <c r="L5" s="131">
        <v>7.2498000000000007E-2</v>
      </c>
      <c r="M5" s="131">
        <v>0.112938</v>
      </c>
      <c r="N5" s="131">
        <v>0.19451599999999999</v>
      </c>
      <c r="O5" s="131">
        <v>0.22384699999999999</v>
      </c>
      <c r="P5" s="131">
        <v>28.754947999999999</v>
      </c>
      <c r="Q5" s="131">
        <v>0.63041100000000005</v>
      </c>
      <c r="R5" s="131">
        <v>15.999081</v>
      </c>
      <c r="S5" s="131">
        <v>8.0354039999999998</v>
      </c>
      <c r="T5" s="131">
        <v>0.79064299999999998</v>
      </c>
      <c r="U5" s="131">
        <v>0</v>
      </c>
      <c r="V5" s="131">
        <v>0.65403900000000004</v>
      </c>
      <c r="W5" s="131">
        <v>3.5989E-2</v>
      </c>
      <c r="X5" s="131">
        <v>6.5064999999999998E-2</v>
      </c>
      <c r="Y5" s="131">
        <v>0.124496</v>
      </c>
      <c r="Z5" s="131">
        <v>4.8325290000000001</v>
      </c>
      <c r="AA5" t="s">
        <v>94</v>
      </c>
    </row>
    <row r="6" spans="1:27" x14ac:dyDescent="0.35">
      <c r="A6" t="s">
        <v>90</v>
      </c>
      <c r="B6" t="s">
        <v>95</v>
      </c>
      <c r="C6" s="132">
        <v>0.29233500000000001</v>
      </c>
      <c r="D6" s="158">
        <v>0.27889399999999998</v>
      </c>
      <c r="E6" s="132">
        <v>1.8402000000000002E-2</v>
      </c>
      <c r="F6" s="132">
        <v>0.51522599999999996</v>
      </c>
      <c r="G6" s="132">
        <v>15.508583</v>
      </c>
      <c r="H6" s="132">
        <v>28.559823000000002</v>
      </c>
      <c r="I6" s="132">
        <v>11.86867</v>
      </c>
      <c r="J6" s="132">
        <v>0.25409599999999999</v>
      </c>
      <c r="K6" s="132">
        <v>39.120728999999997</v>
      </c>
      <c r="L6" s="132">
        <v>7.1484000000000006E-2</v>
      </c>
      <c r="M6" s="132">
        <v>0.10861899999999999</v>
      </c>
      <c r="N6" s="132">
        <v>0.19281499999999999</v>
      </c>
      <c r="O6" s="132">
        <v>0.229154</v>
      </c>
      <c r="P6" s="132">
        <v>28.688551</v>
      </c>
      <c r="Q6" s="132">
        <v>0.62684099999999998</v>
      </c>
      <c r="R6" s="132">
        <v>15.962258</v>
      </c>
      <c r="S6" s="132">
        <v>8.0056019999999997</v>
      </c>
      <c r="T6" s="132">
        <v>0.78531099999999998</v>
      </c>
      <c r="U6" s="132">
        <v>0</v>
      </c>
      <c r="V6" s="132">
        <v>0.65008900000000003</v>
      </c>
      <c r="W6" s="132">
        <v>3.7336000000000001E-2</v>
      </c>
      <c r="X6" s="132">
        <v>6.4964999999999995E-2</v>
      </c>
      <c r="Y6" s="132">
        <v>0.123372</v>
      </c>
      <c r="Z6" s="132">
        <v>4.8325290000000001</v>
      </c>
      <c r="AA6" t="s">
        <v>96</v>
      </c>
    </row>
    <row r="7" spans="1:27" x14ac:dyDescent="0.35">
      <c r="A7" t="s">
        <v>90</v>
      </c>
      <c r="B7" t="s">
        <v>97</v>
      </c>
      <c r="C7" s="131">
        <v>0.26681199999999999</v>
      </c>
      <c r="D7" s="157">
        <v>0.25152000000000002</v>
      </c>
      <c r="E7" s="131">
        <v>0.109362</v>
      </c>
      <c r="F7" s="131">
        <v>0.43136099999999999</v>
      </c>
      <c r="G7" s="131">
        <v>14.4641</v>
      </c>
      <c r="H7" s="131">
        <v>26.475391999999999</v>
      </c>
      <c r="I7" s="131">
        <v>11.198019</v>
      </c>
      <c r="J7" s="131">
        <v>0.23490800000000001</v>
      </c>
      <c r="K7" s="131">
        <v>36.348498999999997</v>
      </c>
      <c r="L7" s="131">
        <v>0.235067</v>
      </c>
      <c r="M7" s="131">
        <v>0.26884799999999998</v>
      </c>
      <c r="N7" s="131">
        <v>0.24640000000000001</v>
      </c>
      <c r="O7" s="131">
        <v>0.33676499999999998</v>
      </c>
      <c r="P7" s="131">
        <v>25.266805999999999</v>
      </c>
      <c r="Q7" s="131">
        <v>0.533555</v>
      </c>
      <c r="R7" s="131">
        <v>14.073325000000001</v>
      </c>
      <c r="S7" s="131">
        <v>7.106992</v>
      </c>
      <c r="T7" s="131">
        <v>3.3299379999999998</v>
      </c>
      <c r="U7" s="131">
        <v>1.7017000000000001E-2</v>
      </c>
      <c r="V7" s="131">
        <v>0.54200999999999999</v>
      </c>
      <c r="W7" s="131">
        <v>3.6790999999999997E-2</v>
      </c>
      <c r="X7" s="131">
        <v>0.20458000000000001</v>
      </c>
      <c r="Y7" s="131">
        <v>0.173624</v>
      </c>
      <c r="Z7" s="131">
        <v>4.8325290000000001</v>
      </c>
      <c r="AA7" t="s">
        <v>98</v>
      </c>
    </row>
    <row r="8" spans="1:27" x14ac:dyDescent="0.35">
      <c r="A8" t="s">
        <v>90</v>
      </c>
      <c r="B8" t="s">
        <v>99</v>
      </c>
      <c r="C8" s="132">
        <v>0.26169300000000001</v>
      </c>
      <c r="D8" s="158">
        <v>0.24983900000000001</v>
      </c>
      <c r="E8" s="132">
        <v>0.10413799999999999</v>
      </c>
      <c r="F8" s="132">
        <v>0.43149500000000002</v>
      </c>
      <c r="G8" s="132">
        <v>14.208183999999999</v>
      </c>
      <c r="H8" s="132">
        <v>26.216653000000001</v>
      </c>
      <c r="I8" s="132">
        <v>11.019947999999999</v>
      </c>
      <c r="J8" s="132">
        <v>0.24954000000000001</v>
      </c>
      <c r="K8" s="132">
        <v>36.008262000000002</v>
      </c>
      <c r="L8" s="132">
        <v>0.23341000000000001</v>
      </c>
      <c r="M8" s="132">
        <v>0.267897</v>
      </c>
      <c r="N8" s="132">
        <v>0.24373800000000001</v>
      </c>
      <c r="O8" s="132">
        <v>0.349748</v>
      </c>
      <c r="P8" s="132">
        <v>24.933385999999999</v>
      </c>
      <c r="Q8" s="132">
        <v>0.52777099999999999</v>
      </c>
      <c r="R8" s="132">
        <v>13.929117</v>
      </c>
      <c r="S8" s="132">
        <v>7.0451040000000003</v>
      </c>
      <c r="T8" s="132">
        <v>3.3010459999999999</v>
      </c>
      <c r="U8" s="132">
        <v>1.6611999999999998E-2</v>
      </c>
      <c r="V8" s="132">
        <v>0.53685300000000002</v>
      </c>
      <c r="W8" s="132">
        <v>3.6491000000000003E-2</v>
      </c>
      <c r="X8" s="132">
        <v>0.20358299999999999</v>
      </c>
      <c r="Y8" s="132">
        <v>0.171763</v>
      </c>
      <c r="Z8" s="132">
        <v>4.8325290000000001</v>
      </c>
      <c r="AA8" t="s">
        <v>100</v>
      </c>
    </row>
    <row r="9" spans="1:27" x14ac:dyDescent="0.35">
      <c r="A9" t="s">
        <v>90</v>
      </c>
      <c r="B9" t="s">
        <v>101</v>
      </c>
      <c r="C9" s="131">
        <v>0.26285700000000001</v>
      </c>
      <c r="D9" s="157">
        <v>0.25033499999999997</v>
      </c>
      <c r="E9" s="131">
        <v>0.112002</v>
      </c>
      <c r="F9" s="131">
        <v>0.435977</v>
      </c>
      <c r="G9" s="131">
        <v>14.329231999999999</v>
      </c>
      <c r="H9" s="131">
        <v>26.376401000000001</v>
      </c>
      <c r="I9" s="131">
        <v>11.109762999999999</v>
      </c>
      <c r="J9" s="131">
        <v>0.241675</v>
      </c>
      <c r="K9" s="131">
        <v>36.227243999999999</v>
      </c>
      <c r="L9" s="131">
        <v>0.23485700000000001</v>
      </c>
      <c r="M9" s="131">
        <v>0.26575799999999999</v>
      </c>
      <c r="N9" s="131">
        <v>0.24240400000000001</v>
      </c>
      <c r="O9" s="131">
        <v>0.32009300000000002</v>
      </c>
      <c r="P9" s="131">
        <v>25.204445</v>
      </c>
      <c r="Q9" s="131">
        <v>0.53117899999999996</v>
      </c>
      <c r="R9" s="131">
        <v>14.029245</v>
      </c>
      <c r="S9" s="131">
        <v>7.0805300000000004</v>
      </c>
      <c r="T9" s="131">
        <v>3.3161290000000001</v>
      </c>
      <c r="U9" s="131">
        <v>1.7024000000000001E-2</v>
      </c>
      <c r="V9" s="131">
        <v>0.53716200000000003</v>
      </c>
      <c r="W9" s="131">
        <v>3.4938999999999998E-2</v>
      </c>
      <c r="X9" s="131">
        <v>0.20382</v>
      </c>
      <c r="Y9" s="131">
        <v>0.17194999999999999</v>
      </c>
      <c r="Z9" s="131">
        <v>4.8325290000000001</v>
      </c>
      <c r="AA9" t="s">
        <v>102</v>
      </c>
    </row>
    <row r="10" spans="1:27" x14ac:dyDescent="0.35">
      <c r="A10" t="s">
        <v>90</v>
      </c>
      <c r="B10" t="s">
        <v>103</v>
      </c>
      <c r="C10" s="132">
        <v>0.25462000000000001</v>
      </c>
      <c r="D10" s="158">
        <v>0.244898</v>
      </c>
      <c r="E10" s="132">
        <v>0.15995000000000001</v>
      </c>
      <c r="F10" s="132">
        <v>0.35150300000000001</v>
      </c>
      <c r="G10" s="132">
        <v>13.821738</v>
      </c>
      <c r="H10" s="132">
        <v>25.358269</v>
      </c>
      <c r="I10" s="132">
        <v>10.749215</v>
      </c>
      <c r="J10" s="132">
        <v>0.24602399999999999</v>
      </c>
      <c r="K10" s="132">
        <v>34.822349000000003</v>
      </c>
      <c r="L10" s="132">
        <v>0.318303</v>
      </c>
      <c r="M10" s="132">
        <v>0.34914699999999999</v>
      </c>
      <c r="N10" s="132">
        <v>0.26783299999999999</v>
      </c>
      <c r="O10" s="132">
        <v>0.43229200000000001</v>
      </c>
      <c r="P10" s="132">
        <v>23.457032000000002</v>
      </c>
      <c r="Q10" s="132">
        <v>0.428871</v>
      </c>
      <c r="R10" s="132">
        <v>13.137608</v>
      </c>
      <c r="S10" s="132">
        <v>6.6581409999999996</v>
      </c>
      <c r="T10" s="132">
        <v>4.982005</v>
      </c>
      <c r="U10" s="132">
        <v>2.2126E-2</v>
      </c>
      <c r="V10" s="132">
        <v>0.42136000000000001</v>
      </c>
      <c r="W10" s="132">
        <v>3.4800999999999999E-2</v>
      </c>
      <c r="X10" s="132">
        <v>0.35360000000000003</v>
      </c>
      <c r="Y10" s="132">
        <v>0.201936</v>
      </c>
      <c r="Z10" s="132">
        <v>4.8325290000000001</v>
      </c>
      <c r="AA10" t="s">
        <v>104</v>
      </c>
    </row>
    <row r="11" spans="1:27" x14ac:dyDescent="0.35">
      <c r="A11" t="s">
        <v>90</v>
      </c>
      <c r="B11" t="s">
        <v>105</v>
      </c>
      <c r="C11" s="131">
        <v>0.257857</v>
      </c>
      <c r="D11" s="157">
        <v>0.242206</v>
      </c>
      <c r="E11" s="131">
        <v>0.15739400000000001</v>
      </c>
      <c r="F11" s="131">
        <v>0.347053</v>
      </c>
      <c r="G11" s="131">
        <v>13.775562000000001</v>
      </c>
      <c r="H11" s="131">
        <v>25.259917000000002</v>
      </c>
      <c r="I11" s="131">
        <v>10.705270000000001</v>
      </c>
      <c r="J11" s="131">
        <v>0.230347</v>
      </c>
      <c r="K11" s="131">
        <v>34.656196999999999</v>
      </c>
      <c r="L11" s="131">
        <v>0.31701600000000002</v>
      </c>
      <c r="M11" s="131">
        <v>0.34538000000000002</v>
      </c>
      <c r="N11" s="131">
        <v>0.26695999999999998</v>
      </c>
      <c r="O11" s="131">
        <v>0.40918900000000002</v>
      </c>
      <c r="P11" s="131">
        <v>23.465055</v>
      </c>
      <c r="Q11" s="131">
        <v>0.42854199999999998</v>
      </c>
      <c r="R11" s="131">
        <v>13.088086000000001</v>
      </c>
      <c r="S11" s="131">
        <v>6.6348960000000003</v>
      </c>
      <c r="T11" s="131">
        <v>4.9613810000000003</v>
      </c>
      <c r="U11" s="131">
        <v>2.3205E-2</v>
      </c>
      <c r="V11" s="131">
        <v>0.41957899999999998</v>
      </c>
      <c r="W11" s="131">
        <v>3.3994999999999997E-2</v>
      </c>
      <c r="X11" s="131">
        <v>0.35375200000000001</v>
      </c>
      <c r="Y11" s="131">
        <v>0.200489</v>
      </c>
      <c r="Z11" s="131">
        <v>4.8325290000000001</v>
      </c>
      <c r="AA11" t="s">
        <v>106</v>
      </c>
    </row>
    <row r="12" spans="1:27" x14ac:dyDescent="0.35">
      <c r="A12" t="s">
        <v>90</v>
      </c>
      <c r="B12" t="s">
        <v>107</v>
      </c>
      <c r="C12" s="132">
        <v>0.25459900000000002</v>
      </c>
      <c r="D12" s="158">
        <v>0.24493200000000001</v>
      </c>
      <c r="E12" s="132">
        <v>0.15884699999999999</v>
      </c>
      <c r="F12" s="132">
        <v>0.33909499999999998</v>
      </c>
      <c r="G12" s="132">
        <v>13.836554</v>
      </c>
      <c r="H12" s="132">
        <v>25.323616999999999</v>
      </c>
      <c r="I12" s="132">
        <v>10.730976999999999</v>
      </c>
      <c r="J12" s="132">
        <v>0.23974100000000001</v>
      </c>
      <c r="K12" s="132">
        <v>34.764463999999997</v>
      </c>
      <c r="L12" s="132">
        <v>0.31814799999999999</v>
      </c>
      <c r="M12" s="132">
        <v>0.35057700000000003</v>
      </c>
      <c r="N12" s="132">
        <v>0.26616699999999999</v>
      </c>
      <c r="O12" s="132">
        <v>0.39241799999999999</v>
      </c>
      <c r="P12" s="132">
        <v>23.579756</v>
      </c>
      <c r="Q12" s="132">
        <v>0.430674</v>
      </c>
      <c r="R12" s="132">
        <v>13.116547000000001</v>
      </c>
      <c r="S12" s="132">
        <v>6.6536770000000001</v>
      </c>
      <c r="T12" s="132">
        <v>4.9736330000000004</v>
      </c>
      <c r="U12" s="132">
        <v>2.2786000000000001E-2</v>
      </c>
      <c r="V12" s="132">
        <v>0.420962</v>
      </c>
      <c r="W12" s="132">
        <v>3.5078999999999999E-2</v>
      </c>
      <c r="X12" s="132">
        <v>0.35443799999999998</v>
      </c>
      <c r="Y12" s="132">
        <v>0.20325799999999999</v>
      </c>
      <c r="Z12" s="132">
        <v>4.8325290000000001</v>
      </c>
      <c r="AA12" t="s">
        <v>108</v>
      </c>
    </row>
    <row r="13" spans="1:27" x14ac:dyDescent="0.35">
      <c r="A13" t="s">
        <v>90</v>
      </c>
      <c r="B13" t="s">
        <v>109</v>
      </c>
      <c r="C13" s="131">
        <v>0.25737900000000002</v>
      </c>
      <c r="D13" s="157">
        <v>0.24063799999999999</v>
      </c>
      <c r="E13" s="131">
        <v>0.187136</v>
      </c>
      <c r="F13" s="131">
        <v>0.28819400000000001</v>
      </c>
      <c r="G13" s="131">
        <v>13.685900999999999</v>
      </c>
      <c r="H13" s="131">
        <v>25.107324999999999</v>
      </c>
      <c r="I13" s="131">
        <v>10.691044</v>
      </c>
      <c r="J13" s="131">
        <v>0.23019800000000001</v>
      </c>
      <c r="K13" s="131">
        <v>34.481920000000002</v>
      </c>
      <c r="L13" s="131">
        <v>0.363286</v>
      </c>
      <c r="M13" s="131">
        <v>0.39526699999999998</v>
      </c>
      <c r="N13" s="131">
        <v>0.27982499999999999</v>
      </c>
      <c r="O13" s="131">
        <v>0.45962900000000001</v>
      </c>
      <c r="P13" s="131">
        <v>22.970386999999999</v>
      </c>
      <c r="Q13" s="131">
        <v>0.38104900000000003</v>
      </c>
      <c r="R13" s="131">
        <v>12.818137</v>
      </c>
      <c r="S13" s="131">
        <v>6.5112649999999999</v>
      </c>
      <c r="T13" s="131">
        <v>5.9413729999999996</v>
      </c>
      <c r="U13" s="131">
        <v>2.7397000000000001E-2</v>
      </c>
      <c r="V13" s="131">
        <v>0.362535</v>
      </c>
      <c r="W13" s="131">
        <v>3.6323000000000001E-2</v>
      </c>
      <c r="X13" s="131">
        <v>0.44463599999999998</v>
      </c>
      <c r="Y13" s="131">
        <v>0.220918</v>
      </c>
      <c r="Z13" s="131">
        <v>4.8325290000000001</v>
      </c>
      <c r="AA13" t="s">
        <v>110</v>
      </c>
    </row>
    <row r="14" spans="1:27" x14ac:dyDescent="0.35">
      <c r="A14" t="s">
        <v>90</v>
      </c>
      <c r="B14" t="s">
        <v>111</v>
      </c>
      <c r="C14" s="132">
        <v>0.247474</v>
      </c>
      <c r="D14" s="158">
        <v>0.233484</v>
      </c>
      <c r="E14" s="132">
        <v>0.18032000000000001</v>
      </c>
      <c r="F14" s="132">
        <v>0.27297399999999999</v>
      </c>
      <c r="G14" s="132">
        <v>13.219628999999999</v>
      </c>
      <c r="H14" s="132">
        <v>24.147790000000001</v>
      </c>
      <c r="I14" s="132">
        <v>10.316909000000001</v>
      </c>
      <c r="J14" s="132">
        <v>0.216303</v>
      </c>
      <c r="K14" s="132">
        <v>33.157335000000003</v>
      </c>
      <c r="L14" s="132">
        <v>0.348109</v>
      </c>
      <c r="M14" s="132">
        <v>0.37566100000000002</v>
      </c>
      <c r="N14" s="132">
        <v>0.26804099999999997</v>
      </c>
      <c r="O14" s="132">
        <v>0.45845999999999998</v>
      </c>
      <c r="P14" s="132">
        <v>22.064491</v>
      </c>
      <c r="Q14" s="132">
        <v>0.36410300000000001</v>
      </c>
      <c r="R14" s="132">
        <v>12.325248999999999</v>
      </c>
      <c r="S14" s="132">
        <v>6.2651459999999997</v>
      </c>
      <c r="T14" s="132">
        <v>5.7163630000000003</v>
      </c>
      <c r="U14" s="132">
        <v>2.5784999999999999E-2</v>
      </c>
      <c r="V14" s="132">
        <v>0.34854200000000002</v>
      </c>
      <c r="W14" s="132">
        <v>3.5146999999999998E-2</v>
      </c>
      <c r="X14" s="132">
        <v>0.42909599999999998</v>
      </c>
      <c r="Y14" s="132">
        <v>0.213892</v>
      </c>
      <c r="Z14" s="132">
        <v>4.8325290000000001</v>
      </c>
      <c r="AA14" t="s">
        <v>112</v>
      </c>
    </row>
    <row r="15" spans="1:27" x14ac:dyDescent="0.35">
      <c r="A15" t="s">
        <v>90</v>
      </c>
      <c r="B15" t="s">
        <v>113</v>
      </c>
      <c r="C15" s="131">
        <v>0.243891</v>
      </c>
      <c r="D15" s="157">
        <v>0.23027400000000001</v>
      </c>
      <c r="E15" s="131">
        <v>0.17613500000000001</v>
      </c>
      <c r="F15" s="131">
        <v>0.28312100000000001</v>
      </c>
      <c r="G15" s="131">
        <v>12.955247999999999</v>
      </c>
      <c r="H15" s="131">
        <v>23.831759999999999</v>
      </c>
      <c r="I15" s="131">
        <v>10.133309000000001</v>
      </c>
      <c r="J15" s="131">
        <v>0.228049</v>
      </c>
      <c r="K15" s="131">
        <v>32.732695</v>
      </c>
      <c r="L15" s="131">
        <v>0.34446100000000002</v>
      </c>
      <c r="M15" s="131">
        <v>0.370973</v>
      </c>
      <c r="N15" s="131">
        <v>0.262403</v>
      </c>
      <c r="O15" s="131">
        <v>0.42544199999999999</v>
      </c>
      <c r="P15" s="131">
        <v>21.842877999999999</v>
      </c>
      <c r="Q15" s="131">
        <v>0.361375</v>
      </c>
      <c r="R15" s="131">
        <v>12.161303999999999</v>
      </c>
      <c r="S15" s="131">
        <v>6.191306</v>
      </c>
      <c r="T15" s="131">
        <v>5.6310549999999999</v>
      </c>
      <c r="U15" s="131">
        <v>2.5097000000000001E-2</v>
      </c>
      <c r="V15" s="131">
        <v>0.34316200000000002</v>
      </c>
      <c r="W15" s="131">
        <v>3.2013E-2</v>
      </c>
      <c r="X15" s="131">
        <v>0.42102600000000001</v>
      </c>
      <c r="Y15" s="131">
        <v>0.209013</v>
      </c>
      <c r="Z15" s="131">
        <v>4.8325290000000001</v>
      </c>
      <c r="AA15" t="s">
        <v>114</v>
      </c>
    </row>
    <row r="16" spans="1:27" x14ac:dyDescent="0.35">
      <c r="A16" t="s">
        <v>90</v>
      </c>
      <c r="B16" t="s">
        <v>115</v>
      </c>
      <c r="C16" s="132">
        <v>0.248805</v>
      </c>
      <c r="D16" s="158">
        <v>0.23474300000000001</v>
      </c>
      <c r="E16" s="132">
        <v>0.229874</v>
      </c>
      <c r="F16" s="132">
        <v>0.42270200000000002</v>
      </c>
      <c r="G16" s="132">
        <v>13.301589999999999</v>
      </c>
      <c r="H16" s="132">
        <v>24.197679000000001</v>
      </c>
      <c r="I16" s="132">
        <v>10.432702000000001</v>
      </c>
      <c r="J16" s="132">
        <v>0.229599</v>
      </c>
      <c r="K16" s="132">
        <v>33.336818999999998</v>
      </c>
      <c r="L16" s="132">
        <v>0.44648700000000002</v>
      </c>
      <c r="M16" s="132">
        <v>0.47242299999999998</v>
      </c>
      <c r="N16" s="132">
        <v>0.30348900000000001</v>
      </c>
      <c r="O16" s="132">
        <v>0.56923299999999999</v>
      </c>
      <c r="P16" s="132">
        <v>21.488557</v>
      </c>
      <c r="Q16" s="132">
        <v>0.51830399999999999</v>
      </c>
      <c r="R16" s="132">
        <v>11.956246999999999</v>
      </c>
      <c r="S16" s="132">
        <v>6.1302339999999997</v>
      </c>
      <c r="T16" s="132">
        <v>7.9009080000000003</v>
      </c>
      <c r="U16" s="132">
        <v>3.4791000000000002E-2</v>
      </c>
      <c r="V16" s="132">
        <v>0.51973100000000005</v>
      </c>
      <c r="W16" s="132">
        <v>4.1287999999999998E-2</v>
      </c>
      <c r="X16" s="132">
        <v>0.32129999999999997</v>
      </c>
      <c r="Y16" s="132">
        <v>0.257382</v>
      </c>
      <c r="Z16" s="132">
        <v>4.8325290000000001</v>
      </c>
      <c r="AA16" t="s">
        <v>116</v>
      </c>
    </row>
    <row r="17" spans="1:50" x14ac:dyDescent="0.35">
      <c r="A17" t="s">
        <v>90</v>
      </c>
      <c r="B17" t="s">
        <v>117</v>
      </c>
      <c r="C17" s="131">
        <v>0.23977100000000001</v>
      </c>
      <c r="D17" s="157">
        <v>0.23155999999999999</v>
      </c>
      <c r="E17" s="131">
        <v>0.226137</v>
      </c>
      <c r="F17" s="131">
        <v>0.42030600000000001</v>
      </c>
      <c r="G17" s="131">
        <v>12.976210999999999</v>
      </c>
      <c r="H17" s="131">
        <v>23.680533</v>
      </c>
      <c r="I17" s="131">
        <v>10.185826</v>
      </c>
      <c r="J17" s="131">
        <v>0.23098099999999999</v>
      </c>
      <c r="K17" s="131">
        <v>32.646420999999997</v>
      </c>
      <c r="L17" s="131">
        <v>0.43978099999999998</v>
      </c>
      <c r="M17" s="131">
        <v>0.45946900000000002</v>
      </c>
      <c r="N17" s="131">
        <v>0.29758299999999999</v>
      </c>
      <c r="O17" s="131">
        <v>0.55359800000000003</v>
      </c>
      <c r="P17" s="131">
        <v>21.043469999999999</v>
      </c>
      <c r="Q17" s="131">
        <v>0.50585400000000003</v>
      </c>
      <c r="R17" s="131">
        <v>11.711312</v>
      </c>
      <c r="S17" s="131">
        <v>6.0055690000000004</v>
      </c>
      <c r="T17" s="131">
        <v>7.7334449999999997</v>
      </c>
      <c r="U17" s="131">
        <v>3.3437000000000001E-2</v>
      </c>
      <c r="V17" s="131">
        <v>0.50750499999999998</v>
      </c>
      <c r="W17" s="131">
        <v>4.0155999999999997E-2</v>
      </c>
      <c r="X17" s="131">
        <v>0.31459799999999999</v>
      </c>
      <c r="Y17" s="131">
        <v>0.25289200000000001</v>
      </c>
      <c r="Z17" s="131">
        <v>4.8325290000000001</v>
      </c>
      <c r="AA17" t="s">
        <v>118</v>
      </c>
    </row>
    <row r="18" spans="1:50" x14ac:dyDescent="0.35">
      <c r="A18" t="s">
        <v>90</v>
      </c>
      <c r="B18" t="s">
        <v>119</v>
      </c>
      <c r="C18" s="132">
        <v>0.235129</v>
      </c>
      <c r="D18" s="158">
        <v>0.229541</v>
      </c>
      <c r="E18" s="132">
        <v>0.221525</v>
      </c>
      <c r="F18" s="132">
        <v>0.41196300000000002</v>
      </c>
      <c r="G18" s="132">
        <v>12.836854000000001</v>
      </c>
      <c r="H18" s="132">
        <v>23.475118999999999</v>
      </c>
      <c r="I18" s="132">
        <v>10.085944</v>
      </c>
      <c r="J18" s="132">
        <v>0.22878899999999999</v>
      </c>
      <c r="K18" s="132">
        <v>32.348692</v>
      </c>
      <c r="L18" s="132">
        <v>0.43293700000000002</v>
      </c>
      <c r="M18" s="132">
        <v>0.46040999999999999</v>
      </c>
      <c r="N18" s="132">
        <v>0.29591299999999998</v>
      </c>
      <c r="O18" s="132">
        <v>0.55408400000000002</v>
      </c>
      <c r="P18" s="132">
        <v>20.838536000000001</v>
      </c>
      <c r="Q18" s="132">
        <v>0.50094399999999994</v>
      </c>
      <c r="R18" s="132">
        <v>11.595062</v>
      </c>
      <c r="S18" s="132">
        <v>5.950501</v>
      </c>
      <c r="T18" s="132">
        <v>7.6761080000000002</v>
      </c>
      <c r="U18" s="132">
        <v>3.3873E-2</v>
      </c>
      <c r="V18" s="132">
        <v>0.50378100000000003</v>
      </c>
      <c r="W18" s="132">
        <v>3.9375E-2</v>
      </c>
      <c r="X18" s="132">
        <v>0.31248100000000001</v>
      </c>
      <c r="Y18" s="132">
        <v>0.24851100000000001</v>
      </c>
      <c r="Z18" s="132">
        <v>4.8325290000000001</v>
      </c>
      <c r="AA18" t="s">
        <v>120</v>
      </c>
    </row>
    <row r="19" spans="1:50" x14ac:dyDescent="0.35">
      <c r="A19" t="s">
        <v>90</v>
      </c>
      <c r="B19" t="s">
        <v>121</v>
      </c>
      <c r="C19" s="131">
        <v>0.23467399999999999</v>
      </c>
      <c r="D19" s="157">
        <v>0.22450899999999999</v>
      </c>
      <c r="E19" s="131">
        <v>0.25914500000000001</v>
      </c>
      <c r="F19" s="131">
        <v>0.25625199999999998</v>
      </c>
      <c r="G19" s="131">
        <v>12.517029000000001</v>
      </c>
      <c r="H19" s="131">
        <v>22.795696</v>
      </c>
      <c r="I19" s="131">
        <v>9.8779780000000006</v>
      </c>
      <c r="J19" s="131">
        <v>0.217139</v>
      </c>
      <c r="K19" s="131">
        <v>31.334575999999998</v>
      </c>
      <c r="L19" s="131">
        <v>0.506656</v>
      </c>
      <c r="M19" s="131">
        <v>0.53532100000000005</v>
      </c>
      <c r="N19" s="131">
        <v>0.33652300000000002</v>
      </c>
      <c r="O19" s="131">
        <v>0.705901</v>
      </c>
      <c r="P19" s="131">
        <v>19.431045000000001</v>
      </c>
      <c r="Q19" s="131">
        <v>0.30699199999999999</v>
      </c>
      <c r="R19" s="131">
        <v>10.831341999999999</v>
      </c>
      <c r="S19" s="131">
        <v>5.6180500000000002</v>
      </c>
      <c r="T19" s="131">
        <v>10.089058</v>
      </c>
      <c r="U19" s="131">
        <v>4.3456000000000002E-2</v>
      </c>
      <c r="V19" s="131">
        <v>0.278922</v>
      </c>
      <c r="W19" s="131">
        <v>4.0813000000000002E-2</v>
      </c>
      <c r="X19" s="131">
        <v>0.60906300000000002</v>
      </c>
      <c r="Y19" s="131">
        <v>0.291993</v>
      </c>
      <c r="Z19" s="131">
        <v>4.8325290000000001</v>
      </c>
      <c r="AA19" t="s">
        <v>122</v>
      </c>
    </row>
    <row r="20" spans="1:50" x14ac:dyDescent="0.35">
      <c r="A20" t="s">
        <v>90</v>
      </c>
      <c r="B20" t="s">
        <v>123</v>
      </c>
      <c r="C20" s="132">
        <v>0.217698</v>
      </c>
      <c r="D20" s="158">
        <v>0.20344599999999999</v>
      </c>
      <c r="E20" s="132">
        <v>0.23957200000000001</v>
      </c>
      <c r="F20" s="132">
        <v>0.23358200000000001</v>
      </c>
      <c r="G20" s="132">
        <v>11.664887</v>
      </c>
      <c r="H20" s="132">
        <v>21.218553</v>
      </c>
      <c r="I20" s="132">
        <v>9.1813099999999999</v>
      </c>
      <c r="J20" s="132">
        <v>0.213423</v>
      </c>
      <c r="K20" s="132">
        <v>29.160654999999998</v>
      </c>
      <c r="L20" s="132">
        <v>0.47550900000000001</v>
      </c>
      <c r="M20" s="132">
        <v>0.49594899999999997</v>
      </c>
      <c r="N20" s="132">
        <v>0.31228899999999998</v>
      </c>
      <c r="O20" s="132">
        <v>0.64367200000000002</v>
      </c>
      <c r="P20" s="132">
        <v>18.125700999999999</v>
      </c>
      <c r="Q20" s="132">
        <v>0.28657300000000002</v>
      </c>
      <c r="R20" s="132">
        <v>10.083249</v>
      </c>
      <c r="S20" s="132">
        <v>5.2335289999999999</v>
      </c>
      <c r="T20" s="132">
        <v>9.3837700000000002</v>
      </c>
      <c r="U20" s="132">
        <v>4.0382000000000001E-2</v>
      </c>
      <c r="V20" s="132">
        <v>0.25856000000000001</v>
      </c>
      <c r="W20" s="132">
        <v>3.6309000000000001E-2</v>
      </c>
      <c r="X20" s="132">
        <v>0.56571400000000005</v>
      </c>
      <c r="Y20" s="132">
        <v>0.27160400000000001</v>
      </c>
      <c r="Z20" s="132">
        <v>4.8325290000000001</v>
      </c>
      <c r="AA20" t="s">
        <v>124</v>
      </c>
    </row>
    <row r="21" spans="1:50" x14ac:dyDescent="0.35">
      <c r="A21" t="s">
        <v>90</v>
      </c>
      <c r="B21" t="s">
        <v>125</v>
      </c>
      <c r="C21" s="131">
        <v>0.230217</v>
      </c>
      <c r="D21" s="157">
        <v>0.21676699999999999</v>
      </c>
      <c r="E21" s="131">
        <v>0.25394899999999998</v>
      </c>
      <c r="F21" s="131">
        <v>0.242982</v>
      </c>
      <c r="G21" s="131">
        <v>12.188197000000001</v>
      </c>
      <c r="H21" s="131">
        <v>22.206382999999999</v>
      </c>
      <c r="I21" s="131">
        <v>9.6198449999999998</v>
      </c>
      <c r="J21" s="131">
        <v>0.21299000000000001</v>
      </c>
      <c r="K21" s="131">
        <v>30.559697</v>
      </c>
      <c r="L21" s="131">
        <v>0.498083</v>
      </c>
      <c r="M21" s="131">
        <v>0.51783800000000002</v>
      </c>
      <c r="N21" s="131">
        <v>0.32721099999999997</v>
      </c>
      <c r="O21" s="131">
        <v>0.67364599999999997</v>
      </c>
      <c r="P21" s="131">
        <v>18.972000999999999</v>
      </c>
      <c r="Q21" s="131">
        <v>0.300871</v>
      </c>
      <c r="R21" s="131">
        <v>10.566983</v>
      </c>
      <c r="S21" s="131">
        <v>5.4747120000000002</v>
      </c>
      <c r="T21" s="131">
        <v>9.8666529999999995</v>
      </c>
      <c r="U21" s="131">
        <v>4.2585999999999999E-2</v>
      </c>
      <c r="V21" s="131">
        <v>0.26908399999999999</v>
      </c>
      <c r="W21" s="131">
        <v>3.8455999999999997E-2</v>
      </c>
      <c r="X21" s="131">
        <v>0.59437300000000004</v>
      </c>
      <c r="Y21" s="131">
        <v>0.28665000000000002</v>
      </c>
      <c r="Z21" s="131">
        <v>4.8325290000000001</v>
      </c>
      <c r="AA21" t="s">
        <v>126</v>
      </c>
    </row>
    <row r="22" spans="1:50" x14ac:dyDescent="0.35">
      <c r="A22" t="s">
        <v>90</v>
      </c>
      <c r="B22" t="s">
        <v>127</v>
      </c>
      <c r="C22" s="132">
        <v>0.20510999999999999</v>
      </c>
      <c r="D22" s="158">
        <v>0.19789899999999999</v>
      </c>
      <c r="E22" s="132">
        <v>0.26698100000000002</v>
      </c>
      <c r="F22" s="132">
        <v>0.36003099999999999</v>
      </c>
      <c r="G22" s="132">
        <v>10.761872</v>
      </c>
      <c r="H22" s="132">
        <v>19.394597000000001</v>
      </c>
      <c r="I22" s="132">
        <v>8.5160359999999997</v>
      </c>
      <c r="J22" s="132">
        <v>0.18487400000000001</v>
      </c>
      <c r="K22" s="132">
        <v>26.783282</v>
      </c>
      <c r="L22" s="132">
        <v>0.54717300000000002</v>
      </c>
      <c r="M22" s="132">
        <v>0.56668300000000005</v>
      </c>
      <c r="N22" s="132">
        <v>0.34250700000000001</v>
      </c>
      <c r="O22" s="132">
        <v>0.774868</v>
      </c>
      <c r="P22" s="132">
        <v>15.720478</v>
      </c>
      <c r="Q22" s="132">
        <v>0.42611500000000002</v>
      </c>
      <c r="R22" s="132">
        <v>8.7326239999999995</v>
      </c>
      <c r="S22" s="132">
        <v>4.6040979999999996</v>
      </c>
      <c r="T22" s="132">
        <v>12.141505</v>
      </c>
      <c r="U22" s="132">
        <v>4.9660999999999997E-2</v>
      </c>
      <c r="V22" s="132">
        <v>0.42640699999999998</v>
      </c>
      <c r="W22" s="132">
        <v>4.2160000000000003E-2</v>
      </c>
      <c r="X22" s="132">
        <v>0.43700699999999998</v>
      </c>
      <c r="Y22" s="132">
        <v>0.323994</v>
      </c>
      <c r="Z22" s="132">
        <v>4.8325290000000001</v>
      </c>
      <c r="AA22" t="s">
        <v>128</v>
      </c>
    </row>
    <row r="23" spans="1:50" x14ac:dyDescent="0.35">
      <c r="A23" t="s">
        <v>90</v>
      </c>
      <c r="B23" t="s">
        <v>129</v>
      </c>
      <c r="C23" s="131">
        <v>0.20383799999999999</v>
      </c>
      <c r="D23" s="157">
        <v>0.19050800000000001</v>
      </c>
      <c r="E23" s="131">
        <v>0.26156600000000002</v>
      </c>
      <c r="F23" s="131">
        <v>0.33569700000000002</v>
      </c>
      <c r="G23" s="131">
        <v>10.552564</v>
      </c>
      <c r="H23" s="131">
        <v>19.058547999999998</v>
      </c>
      <c r="I23" s="131">
        <v>8.3721840000000007</v>
      </c>
      <c r="J23" s="131">
        <v>0.17971599999999999</v>
      </c>
      <c r="K23" s="131">
        <v>26.284728000000001</v>
      </c>
      <c r="L23" s="131">
        <v>0.53704200000000002</v>
      </c>
      <c r="M23" s="131">
        <v>0.55652800000000002</v>
      </c>
      <c r="N23" s="131">
        <v>0.335675</v>
      </c>
      <c r="O23" s="131">
        <v>0.756857</v>
      </c>
      <c r="P23" s="131">
        <v>15.436705999999999</v>
      </c>
      <c r="Q23" s="131">
        <v>0.41818899999999998</v>
      </c>
      <c r="R23" s="131">
        <v>8.5741940000000003</v>
      </c>
      <c r="S23" s="131">
        <v>4.529331</v>
      </c>
      <c r="T23" s="131">
        <v>11.911455999999999</v>
      </c>
      <c r="U23" s="131">
        <v>4.8855999999999997E-2</v>
      </c>
      <c r="V23" s="131">
        <v>0.41739100000000001</v>
      </c>
      <c r="W23" s="131">
        <v>4.0493000000000001E-2</v>
      </c>
      <c r="X23" s="131">
        <v>0.427817</v>
      </c>
      <c r="Y23" s="131">
        <v>0.31978600000000001</v>
      </c>
      <c r="Z23" s="131">
        <v>4.8325290000000001</v>
      </c>
      <c r="AA23" t="s">
        <v>130</v>
      </c>
    </row>
    <row r="24" spans="1:50" x14ac:dyDescent="0.35">
      <c r="A24" t="s">
        <v>90</v>
      </c>
      <c r="B24" t="s">
        <v>131</v>
      </c>
      <c r="C24" s="132">
        <v>0.216172</v>
      </c>
      <c r="D24" s="158">
        <v>0.20163300000000001</v>
      </c>
      <c r="E24" s="132">
        <v>0.27364899999999998</v>
      </c>
      <c r="F24" s="132">
        <v>0.36873699999999998</v>
      </c>
      <c r="G24" s="132">
        <v>11.143864000000001</v>
      </c>
      <c r="H24" s="132">
        <v>20.109893</v>
      </c>
      <c r="I24" s="132">
        <v>8.844068</v>
      </c>
      <c r="J24" s="132">
        <v>0.193998</v>
      </c>
      <c r="K24" s="132">
        <v>27.803377000000001</v>
      </c>
      <c r="L24" s="132">
        <v>0.56510000000000005</v>
      </c>
      <c r="M24" s="132">
        <v>0.58407100000000001</v>
      </c>
      <c r="N24" s="132">
        <v>0.352437</v>
      </c>
      <c r="O24" s="132">
        <v>0.80116500000000002</v>
      </c>
      <c r="P24" s="132">
        <v>16.285343000000001</v>
      </c>
      <c r="Q24" s="132">
        <v>0.441469</v>
      </c>
      <c r="R24" s="132">
        <v>9.0403909999999996</v>
      </c>
      <c r="S24" s="132">
        <v>4.7815760000000003</v>
      </c>
      <c r="T24" s="132">
        <v>12.596482999999999</v>
      </c>
      <c r="U24" s="132">
        <v>5.1929999999999997E-2</v>
      </c>
      <c r="V24" s="132">
        <v>0.43944899999999998</v>
      </c>
      <c r="W24" s="132">
        <v>4.0697999999999998E-2</v>
      </c>
      <c r="X24" s="132">
        <v>0.452401</v>
      </c>
      <c r="Y24" s="132">
        <v>0.33792499999999998</v>
      </c>
      <c r="Z24" s="132">
        <v>4.8325290000000001</v>
      </c>
      <c r="AA24" t="s">
        <v>132</v>
      </c>
    </row>
    <row r="25" spans="1:50" x14ac:dyDescent="0.35">
      <c r="D25" s="8"/>
    </row>
    <row r="26" spans="1:50" x14ac:dyDescent="0.35">
      <c r="A26" t="s">
        <v>308</v>
      </c>
      <c r="C26">
        <f>C24-C4</f>
        <v>-7.0192000000000004E-2</v>
      </c>
      <c r="D26" s="8">
        <f t="shared" ref="D26:Z26" si="0">D24-D4</f>
        <v>-8.3357000000000014E-2</v>
      </c>
      <c r="E26">
        <f t="shared" si="0"/>
        <v>0.25945099999999999</v>
      </c>
      <c r="F26">
        <f t="shared" si="0"/>
        <v>-0.14930500000000002</v>
      </c>
      <c r="G26">
        <f t="shared" si="0"/>
        <v>-4.5707749999999994</v>
      </c>
      <c r="H26">
        <f t="shared" si="0"/>
        <v>-8.9107529999999997</v>
      </c>
      <c r="I26">
        <f t="shared" si="0"/>
        <v>-3.2083779999999997</v>
      </c>
      <c r="J26">
        <f t="shared" si="0"/>
        <v>-7.5050000000000006E-2</v>
      </c>
      <c r="K26">
        <f t="shared" si="0"/>
        <v>-11.959889</v>
      </c>
      <c r="L26">
        <f t="shared" si="0"/>
        <v>0.48839400000000005</v>
      </c>
      <c r="M26">
        <f t="shared" si="0"/>
        <v>0.47109000000000001</v>
      </c>
      <c r="N26">
        <f t="shared" si="0"/>
        <v>0.157253</v>
      </c>
      <c r="O26">
        <f t="shared" si="0"/>
        <v>0.55384</v>
      </c>
      <c r="P26">
        <f t="shared" si="0"/>
        <v>-12.789458999999997</v>
      </c>
      <c r="Q26">
        <f t="shared" si="0"/>
        <v>-0.19736699999999996</v>
      </c>
      <c r="R26">
        <f t="shared" si="0"/>
        <v>-7.1839110000000019</v>
      </c>
      <c r="S26">
        <f t="shared" si="0"/>
        <v>-3.3585869999999991</v>
      </c>
      <c r="T26">
        <f t="shared" si="0"/>
        <v>11.796909999999999</v>
      </c>
      <c r="U26">
        <f t="shared" si="0"/>
        <v>5.1929999999999997E-2</v>
      </c>
      <c r="V26">
        <f t="shared" si="0"/>
        <v>-0.22016400000000003</v>
      </c>
      <c r="W26">
        <f t="shared" si="0"/>
        <v>4.7390000000000002E-3</v>
      </c>
      <c r="X26">
        <f t="shared" si="0"/>
        <v>0.38603999999999999</v>
      </c>
      <c r="Y26">
        <f t="shared" si="0"/>
        <v>0.21131799999999998</v>
      </c>
      <c r="Z26">
        <f t="shared" si="0"/>
        <v>0</v>
      </c>
      <c r="AX26" s="132"/>
    </row>
    <row r="27" spans="1:50" x14ac:dyDescent="0.35">
      <c r="AX27" s="132"/>
    </row>
    <row r="28" spans="1:50" x14ac:dyDescent="0.35">
      <c r="A28" s="8" t="s">
        <v>20</v>
      </c>
      <c r="B28" s="8" t="s">
        <v>1</v>
      </c>
      <c r="C28" s="8" t="s">
        <v>28</v>
      </c>
      <c r="D28" s="8" t="s">
        <v>32</v>
      </c>
      <c r="AX28" s="132"/>
    </row>
    <row r="29" spans="1:50" x14ac:dyDescent="0.35">
      <c r="A29" s="6">
        <v>0.36736111111111108</v>
      </c>
      <c r="B29" s="7">
        <f>8+49/60</f>
        <v>8.8166666666666664</v>
      </c>
      <c r="C29" s="6">
        <v>0.54652777777777783</v>
      </c>
      <c r="D29">
        <f>13+(7/60)-B29</f>
        <v>4.3000000000000007</v>
      </c>
      <c r="AX29" s="132"/>
    </row>
    <row r="30" spans="1:50" x14ac:dyDescent="0.35">
      <c r="AX30" s="132"/>
    </row>
    <row r="31" spans="1:50" x14ac:dyDescent="0.35">
      <c r="A31" s="8" t="s">
        <v>22</v>
      </c>
      <c r="AX31" s="132"/>
    </row>
    <row r="32" spans="1:50" x14ac:dyDescent="0.35">
      <c r="A32" s="8" t="s">
        <v>14</v>
      </c>
      <c r="AX32" s="132"/>
    </row>
    <row r="33" spans="1:89" x14ac:dyDescent="0.35">
      <c r="A33" s="8" t="s">
        <v>15</v>
      </c>
      <c r="C33" s="166" t="s">
        <v>267</v>
      </c>
      <c r="AX33" s="132"/>
    </row>
    <row r="34" spans="1:89" x14ac:dyDescent="0.35">
      <c r="A34" s="8" t="s">
        <v>3</v>
      </c>
      <c r="B34">
        <v>0.3569</v>
      </c>
      <c r="C34">
        <v>0.35674887022208718</v>
      </c>
      <c r="AX34" s="132"/>
    </row>
    <row r="35" spans="1:89" x14ac:dyDescent="0.35">
      <c r="A35" s="8" t="s">
        <v>16</v>
      </c>
      <c r="B35">
        <v>-0.98609999999999998</v>
      </c>
      <c r="C35">
        <v>-0.98734885237838321</v>
      </c>
      <c r="AX35" s="132"/>
    </row>
    <row r="36" spans="1:89" x14ac:dyDescent="0.35">
      <c r="AX36" s="132"/>
    </row>
    <row r="37" spans="1:89" ht="15" thickBot="1" x14ac:dyDescent="0.4">
      <c r="A37" s="8" t="s">
        <v>18</v>
      </c>
      <c r="AX37" s="132"/>
    </row>
    <row r="38" spans="1:89" ht="15" thickBot="1" x14ac:dyDescent="0.4">
      <c r="E38" s="284" t="s">
        <v>8</v>
      </c>
      <c r="F38" s="285"/>
      <c r="G38" s="285"/>
      <c r="H38" s="285"/>
      <c r="I38" s="285"/>
      <c r="J38" s="285"/>
      <c r="K38" s="285"/>
      <c r="L38" s="285"/>
      <c r="M38" s="285"/>
      <c r="N38" s="285"/>
      <c r="O38" s="285"/>
      <c r="P38" s="285"/>
      <c r="Q38" s="285"/>
      <c r="R38" s="285"/>
      <c r="S38" s="286"/>
      <c r="AX38" s="132"/>
    </row>
    <row r="39" spans="1:89" ht="15" thickBot="1" x14ac:dyDescent="0.4">
      <c r="E39" s="287" t="s">
        <v>74</v>
      </c>
      <c r="F39" s="288"/>
      <c r="G39" s="288"/>
      <c r="H39" s="288"/>
      <c r="I39" s="289"/>
      <c r="J39" s="290" t="s">
        <v>73</v>
      </c>
      <c r="K39" s="291"/>
      <c r="L39" s="291"/>
      <c r="M39" s="291"/>
      <c r="N39" s="292"/>
      <c r="O39" s="293" t="s">
        <v>83</v>
      </c>
      <c r="P39" s="294"/>
      <c r="Q39" s="294"/>
      <c r="R39" s="294"/>
      <c r="S39" s="295"/>
      <c r="T39" s="296" t="s">
        <v>82</v>
      </c>
      <c r="U39" s="297"/>
      <c r="V39" s="297"/>
      <c r="W39" s="297"/>
      <c r="X39" s="298"/>
      <c r="Y39" s="296" t="s">
        <v>81</v>
      </c>
      <c r="Z39" s="297"/>
      <c r="AA39" s="297"/>
      <c r="AB39" s="297"/>
      <c r="AC39" s="298"/>
      <c r="AD39" s="296" t="s">
        <v>269</v>
      </c>
      <c r="AE39" s="297"/>
      <c r="AF39" s="297"/>
      <c r="AG39" s="297"/>
      <c r="AH39" s="298"/>
      <c r="AI39" s="299" t="s">
        <v>67</v>
      </c>
      <c r="AJ39" s="300"/>
      <c r="AK39" s="300"/>
      <c r="AL39" s="300"/>
      <c r="AM39" s="301"/>
      <c r="AN39" s="299" t="s">
        <v>277</v>
      </c>
      <c r="AO39" s="300"/>
      <c r="AP39" s="300"/>
      <c r="AQ39" s="300"/>
      <c r="AR39" s="301"/>
      <c r="AS39" s="303" t="s">
        <v>315</v>
      </c>
      <c r="AT39" s="304"/>
      <c r="AU39" s="304"/>
      <c r="AV39" s="304"/>
      <c r="AW39" s="305"/>
      <c r="AX39" s="303" t="s">
        <v>321</v>
      </c>
      <c r="AY39" s="304"/>
      <c r="AZ39" s="304"/>
      <c r="BA39" s="304"/>
      <c r="BB39" s="305"/>
      <c r="BC39" s="303" t="s">
        <v>322</v>
      </c>
      <c r="BD39" s="304"/>
      <c r="BE39" s="304"/>
      <c r="BF39" s="304"/>
      <c r="BG39" s="305"/>
      <c r="BH39" s="303" t="s">
        <v>317</v>
      </c>
      <c r="BI39" s="304"/>
      <c r="BJ39" s="304"/>
      <c r="BK39" s="304"/>
      <c r="BL39" s="305"/>
      <c r="BM39" s="303" t="s">
        <v>309</v>
      </c>
      <c r="BN39" s="304"/>
      <c r="BO39" s="304"/>
      <c r="BP39" s="304"/>
      <c r="BQ39" s="305"/>
      <c r="BR39" s="303" t="s">
        <v>323</v>
      </c>
      <c r="BS39" s="304"/>
      <c r="BT39" s="304"/>
      <c r="BU39" s="304"/>
      <c r="BV39" s="305"/>
      <c r="BW39" s="303" t="s">
        <v>324</v>
      </c>
      <c r="BX39" s="304"/>
      <c r="BY39" s="304"/>
      <c r="BZ39" s="304"/>
      <c r="CA39" s="305"/>
      <c r="CB39" s="303" t="s">
        <v>311</v>
      </c>
      <c r="CC39" s="304"/>
      <c r="CD39" s="304"/>
      <c r="CE39" s="304"/>
      <c r="CF39" s="305"/>
      <c r="CG39" s="303" t="s">
        <v>312</v>
      </c>
      <c r="CH39" s="304"/>
      <c r="CI39" s="304"/>
      <c r="CJ39" s="304"/>
      <c r="CK39" s="305"/>
    </row>
    <row r="40" spans="1:89" ht="15" thickBot="1" x14ac:dyDescent="0.4">
      <c r="A40" s="1" t="s">
        <v>4</v>
      </c>
      <c r="B40" s="1" t="s">
        <v>5</v>
      </c>
      <c r="C40" s="1" t="s">
        <v>6</v>
      </c>
      <c r="D40" s="1" t="s">
        <v>7</v>
      </c>
      <c r="E40" s="98">
        <v>1</v>
      </c>
      <c r="F40" s="99">
        <v>2</v>
      </c>
      <c r="G40" s="99">
        <v>3</v>
      </c>
      <c r="H40" s="99" t="s">
        <v>24</v>
      </c>
      <c r="I40" s="100" t="s">
        <v>13</v>
      </c>
      <c r="J40" s="101">
        <v>1</v>
      </c>
      <c r="K40" s="102">
        <v>2</v>
      </c>
      <c r="L40" s="102">
        <v>3</v>
      </c>
      <c r="M40" s="102" t="s">
        <v>24</v>
      </c>
      <c r="N40" s="103" t="s">
        <v>13</v>
      </c>
      <c r="O40" s="104">
        <v>1</v>
      </c>
      <c r="P40" s="104">
        <v>2</v>
      </c>
      <c r="Q40" s="104">
        <v>3</v>
      </c>
      <c r="R40" s="104" t="s">
        <v>24</v>
      </c>
      <c r="S40" s="105" t="s">
        <v>13</v>
      </c>
      <c r="T40" s="177">
        <v>1</v>
      </c>
      <c r="U40" s="177">
        <v>2</v>
      </c>
      <c r="V40" s="177">
        <v>3</v>
      </c>
      <c r="W40" s="177" t="s">
        <v>24</v>
      </c>
      <c r="X40" s="178" t="s">
        <v>13</v>
      </c>
      <c r="Y40" s="177">
        <v>1</v>
      </c>
      <c r="Z40" s="177">
        <v>2</v>
      </c>
      <c r="AA40" s="177">
        <v>3</v>
      </c>
      <c r="AB40" s="177" t="s">
        <v>24</v>
      </c>
      <c r="AC40" s="178" t="s">
        <v>13</v>
      </c>
      <c r="AD40" s="177">
        <v>1</v>
      </c>
      <c r="AE40" s="177">
        <v>2</v>
      </c>
      <c r="AF40" s="177">
        <v>3</v>
      </c>
      <c r="AG40" s="177" t="s">
        <v>24</v>
      </c>
      <c r="AH40" s="178" t="s">
        <v>13</v>
      </c>
      <c r="AI40" s="200">
        <v>1</v>
      </c>
      <c r="AJ40" s="200">
        <v>2</v>
      </c>
      <c r="AK40" s="200">
        <v>3</v>
      </c>
      <c r="AL40" s="200" t="s">
        <v>24</v>
      </c>
      <c r="AM40" s="201" t="s">
        <v>13</v>
      </c>
      <c r="AN40" s="200">
        <v>1</v>
      </c>
      <c r="AO40" s="200">
        <v>2</v>
      </c>
      <c r="AP40" s="200">
        <v>3</v>
      </c>
      <c r="AQ40" s="200" t="s">
        <v>24</v>
      </c>
      <c r="AR40" s="200" t="s">
        <v>13</v>
      </c>
      <c r="AS40" s="261">
        <v>1</v>
      </c>
      <c r="AT40" s="261">
        <v>2</v>
      </c>
      <c r="AU40" s="261">
        <v>3</v>
      </c>
      <c r="AV40" s="261" t="s">
        <v>24</v>
      </c>
      <c r="AW40" s="261" t="s">
        <v>13</v>
      </c>
      <c r="AX40" s="261">
        <v>1</v>
      </c>
      <c r="AY40" s="261">
        <v>2</v>
      </c>
      <c r="AZ40" s="261">
        <v>3</v>
      </c>
      <c r="BA40" s="261" t="s">
        <v>24</v>
      </c>
      <c r="BB40" s="261" t="s">
        <v>13</v>
      </c>
      <c r="BC40" s="261">
        <v>1</v>
      </c>
      <c r="BD40" s="261">
        <v>2</v>
      </c>
      <c r="BE40" s="261">
        <v>3</v>
      </c>
      <c r="BF40" s="261" t="s">
        <v>24</v>
      </c>
      <c r="BG40" s="261" t="s">
        <v>13</v>
      </c>
      <c r="BH40" s="261">
        <v>1</v>
      </c>
      <c r="BI40" s="261">
        <v>2</v>
      </c>
      <c r="BJ40" s="261">
        <v>3</v>
      </c>
      <c r="BK40" s="261" t="s">
        <v>24</v>
      </c>
      <c r="BL40" s="261" t="s">
        <v>13</v>
      </c>
      <c r="BM40" s="261">
        <v>1</v>
      </c>
      <c r="BN40" s="261">
        <v>2</v>
      </c>
      <c r="BO40" s="261">
        <v>3</v>
      </c>
      <c r="BP40" s="261" t="s">
        <v>24</v>
      </c>
      <c r="BQ40" s="261" t="s">
        <v>13</v>
      </c>
      <c r="BR40" s="261">
        <v>1</v>
      </c>
      <c r="BS40" s="261">
        <v>2</v>
      </c>
      <c r="BT40" s="261">
        <v>3</v>
      </c>
      <c r="BU40" s="261" t="s">
        <v>24</v>
      </c>
      <c r="BV40" s="261" t="s">
        <v>13</v>
      </c>
      <c r="BW40" s="261">
        <v>1</v>
      </c>
      <c r="BX40" s="261">
        <v>2</v>
      </c>
      <c r="BY40" s="261">
        <v>3</v>
      </c>
      <c r="BZ40" s="261" t="s">
        <v>24</v>
      </c>
      <c r="CA40" s="261" t="s">
        <v>13</v>
      </c>
      <c r="CB40" s="261">
        <v>1</v>
      </c>
      <c r="CC40" s="261">
        <v>2</v>
      </c>
      <c r="CD40" s="261">
        <v>3</v>
      </c>
      <c r="CE40" s="261" t="s">
        <v>24</v>
      </c>
      <c r="CF40" s="261" t="s">
        <v>13</v>
      </c>
      <c r="CG40" s="261">
        <v>1</v>
      </c>
      <c r="CH40" s="261">
        <v>2</v>
      </c>
      <c r="CI40" s="261">
        <v>3</v>
      </c>
      <c r="CJ40" s="261" t="s">
        <v>24</v>
      </c>
      <c r="CK40" s="261" t="s">
        <v>13</v>
      </c>
    </row>
    <row r="41" spans="1:89" x14ac:dyDescent="0.35">
      <c r="A41" s="57">
        <v>0.4236111111111111</v>
      </c>
      <c r="B41" s="58">
        <v>10</v>
      </c>
      <c r="C41" s="18">
        <v>10</v>
      </c>
      <c r="D41" s="15">
        <f t="shared" ref="D41:D47" si="1">B41+(C41/60)-$B$29</f>
        <v>1.3499999999999996</v>
      </c>
      <c r="E41" s="82" cm="1">
        <f t="array" ref="E41">INDEX($K:$K,ROW(D1)*3-3+COLUMN(D1))</f>
        <v>39.763266000000002</v>
      </c>
      <c r="F41" s="82" cm="1">
        <f t="array" ref="F41">INDEX($K:$K,ROW(E1)*3-3+COLUMN(E1))</f>
        <v>39.231721999999998</v>
      </c>
      <c r="G41" s="82" cm="1">
        <f t="array" ref="G41">INDEX($K:$K,ROW(F1)*3-3+COLUMN(F1))</f>
        <v>39.120728999999997</v>
      </c>
      <c r="H41" s="82">
        <f>AVERAGE(E41:G41)</f>
        <v>39.37190566666667</v>
      </c>
      <c r="I41" s="72">
        <f>STDEV(E41:G41)</f>
        <v>0.34344147156733262</v>
      </c>
      <c r="J41" s="91"/>
      <c r="K41" s="91"/>
      <c r="L41" s="91"/>
      <c r="M41" s="91"/>
      <c r="N41" s="91"/>
      <c r="O41" s="93" cm="1">
        <f t="array" ref="O41">INDEX($T:$T,ROW(D1)*3-3+COLUMN(D1))</f>
        <v>0.79957299999999998</v>
      </c>
      <c r="P41" s="93" cm="1">
        <f t="array" ref="P41">INDEX($T:$T,ROW(E1)*3-3+COLUMN(E1))</f>
        <v>0.79064299999999998</v>
      </c>
      <c r="Q41" s="93" cm="1">
        <f t="array" ref="Q41">INDEX($T:$T,ROW(F1)*3-3+COLUMN(F1))</f>
        <v>0.78531099999999998</v>
      </c>
      <c r="R41" s="93">
        <f t="shared" ref="R41:R47" si="2">AVERAGE(O41:Q41)</f>
        <v>0.79184233333333331</v>
      </c>
      <c r="S41" s="27">
        <f t="shared" ref="S41:S47" si="3">STDEV(O41:Q41)</f>
        <v>7.2062446068207608E-3</v>
      </c>
      <c r="T41" s="179" cm="1">
        <f t="array" ref="T41">INDEX($S:$S,ROW(D1)*3-3+COLUMN(D1))</f>
        <v>8.1401629999999994</v>
      </c>
      <c r="U41" s="179" cm="1">
        <f t="array" ref="U41">INDEX($S:$S,ROW(E1)*3-3+COLUMN(E1))</f>
        <v>8.0354039999999998</v>
      </c>
      <c r="V41" s="179" cm="1">
        <f t="array" ref="V41">INDEX($S:$S,ROW(F1)*3-3+COLUMN(F1))</f>
        <v>8.0056019999999997</v>
      </c>
      <c r="W41" s="179">
        <f>AVERAGE(T41:V41)</f>
        <v>8.0603896666666675</v>
      </c>
      <c r="X41" s="180">
        <f t="shared" ref="X41:X47" si="4">STDEV(T41:V41)</f>
        <v>7.0674453194441531E-2</v>
      </c>
      <c r="Y41" s="179" cm="1">
        <f t="array" ref="Y41">INDEX($R:$R,ROW(D1)*3-3+COLUMN(D1))</f>
        <v>16.224302000000002</v>
      </c>
      <c r="Z41" s="179" cm="1">
        <f t="array" ref="Z41">INDEX($R:$R,ROW(E1)*3-3+COLUMN(E1))</f>
        <v>15.999081</v>
      </c>
      <c r="AA41" s="179" cm="1">
        <f t="array" ref="AA41">INDEX($R:$R,ROW(F1)*3-3+COLUMN(F1))</f>
        <v>15.962258</v>
      </c>
      <c r="AB41" s="179">
        <f t="shared" ref="AB41:AB47" si="5">AVERAGE(Y41:AA41)</f>
        <v>16.061880333333331</v>
      </c>
      <c r="AC41" s="180">
        <f t="shared" ref="AC41:AC47" si="6">STDEV(Y41:AA41)</f>
        <v>0.14186113521445379</v>
      </c>
      <c r="AD41" s="179" cm="1">
        <f t="array" ref="AD41">INDEX($P:$P,ROW(D1)*3-3+COLUMN(D1))</f>
        <v>29.074801999999998</v>
      </c>
      <c r="AE41" s="179" cm="1">
        <f t="array" ref="AE41">INDEX($P:$P,ROW(E1)*3-3+COLUMN(E1))</f>
        <v>28.754947999999999</v>
      </c>
      <c r="AF41" s="179" cm="1">
        <f t="array" ref="AF41">INDEX($P:$P,ROW(F1)*3-3+COLUMN(F1))</f>
        <v>28.688551</v>
      </c>
      <c r="AG41" s="179">
        <f t="shared" ref="AG41:AG47" si="7">AVERAGE(AD41:AF41)</f>
        <v>28.839433666666665</v>
      </c>
      <c r="AH41" s="180">
        <f t="shared" ref="AH41:AH47" si="8">STDEV(AD41:AF41)</f>
        <v>0.20652077293660551</v>
      </c>
      <c r="AI41" s="202" cm="1">
        <f t="array" ref="AI41">INDEX($D:$D,ROW(D1)*3-3+COLUMN(D1))</f>
        <v>0.28499000000000002</v>
      </c>
      <c r="AJ41" s="202" cm="1">
        <f t="array" ref="AJ41">INDEX($D:$D,ROW(E1)*3-3+COLUMN(E1))</f>
        <v>0.277366</v>
      </c>
      <c r="AK41" s="202" cm="1">
        <f t="array" ref="AK41">INDEX($D:$D,ROW(F1)*3-3+COLUMN(F1))</f>
        <v>0.27889399999999998</v>
      </c>
      <c r="AL41" s="202">
        <f t="shared" ref="AL41:AL47" si="9">AVERAGE(AI41:AK41)</f>
        <v>0.2804166666666667</v>
      </c>
      <c r="AM41" s="203">
        <f t="shared" ref="AM41:AM47" si="10">STDEV(AI41:AK41)</f>
        <v>4.0336372337300566E-3</v>
      </c>
      <c r="AN41" s="202" cm="1">
        <f t="array" ref="AN41">INDEX($D:$D,ROW(D1)*3-3+COLUMN(D1))</f>
        <v>0.28499000000000002</v>
      </c>
      <c r="AO41" s="202" cm="1">
        <f t="array" ref="AO41">INDEX($D:$D,ROW(E1)*3-3+COLUMN(E1))</f>
        <v>0.277366</v>
      </c>
      <c r="AP41" s="202" cm="1">
        <f t="array" ref="AP41">INDEX($D:$D,ROW(F1)*3-3+COLUMN(F1))</f>
        <v>0.27889399999999998</v>
      </c>
      <c r="AQ41" s="202">
        <f t="shared" ref="AQ41:AQ47" si="11">AVERAGE(AN41:AP41)</f>
        <v>0.2804166666666667</v>
      </c>
      <c r="AR41" s="203">
        <f t="shared" ref="AR41:AR47" si="12">STDEV(AN41:AP41)</f>
        <v>4.0336372337300566E-3</v>
      </c>
      <c r="AS41" s="204" cm="1">
        <f t="array" ref="AS41">INDEX($N:$N,ROW(D1)*3-3+COLUMN(D1))</f>
        <v>0.195184</v>
      </c>
      <c r="AT41" s="204" cm="1">
        <f t="array" ref="AT41">INDEX($N:$N,ROW(E1)*3-3+COLUMN(E1))</f>
        <v>0.19451599999999999</v>
      </c>
      <c r="AU41" s="204" cm="1">
        <f t="array" ref="AU41">INDEX($N:$N,ROW(F1)*3-3+COLUMN(F1))</f>
        <v>0.19281499999999999</v>
      </c>
      <c r="AV41" s="204">
        <f t="shared" ref="AV41:AV47" si="13">AVERAGE(AS41:AU41)</f>
        <v>0.19417166666666666</v>
      </c>
      <c r="AW41" s="205">
        <f t="shared" ref="AW41:AW47" si="14">STDEV(AS41:AU41)</f>
        <v>1.2214599188402975E-3</v>
      </c>
      <c r="AX41" s="262" t="s">
        <v>326</v>
      </c>
      <c r="AY41" s="262" t="s">
        <v>326</v>
      </c>
      <c r="AZ41" s="262" t="s">
        <v>326</v>
      </c>
      <c r="BA41" s="204" t="e">
        <f t="shared" ref="BA41:BA47" si="15">AVERAGE(AX41:AZ41)</f>
        <v>#DIV/0!</v>
      </c>
      <c r="BB41" s="205" t="e">
        <f t="shared" ref="BB41:BB47" si="16">STDEV(AX41:AZ41)</f>
        <v>#DIV/0!</v>
      </c>
      <c r="BC41" s="204" cm="1">
        <f t="array" ref="BC41">INDEX($W:$W,ROW(D1)*3-3+COLUMN(D1))</f>
        <v>3.5958999999999998E-2</v>
      </c>
      <c r="BD41" s="204" cm="1">
        <f t="array" ref="BD41">INDEX($W:$W,ROW(E1)*3-3+COLUMN(E1))</f>
        <v>3.5989E-2</v>
      </c>
      <c r="BE41" s="204" cm="1">
        <f t="array" ref="BE41">INDEX($W:$W,ROW(F1)*3-3+COLUMN(F1))</f>
        <v>3.7336000000000001E-2</v>
      </c>
      <c r="BF41" s="204">
        <f t="shared" ref="BF41:BF47" si="17">AVERAGE(BC41:BE41)</f>
        <v>3.6427999999999995E-2</v>
      </c>
      <c r="BG41" s="205">
        <f t="shared" ref="BG41:BG47" si="18">STDEV(BC41:BE41)</f>
        <v>7.864941194948643E-4</v>
      </c>
      <c r="BH41" s="204" cm="1">
        <f t="array" ref="BH41">INDEX($Y:$Y,ROW(D1)*3-3+COLUMN(D1))</f>
        <v>0.126607</v>
      </c>
      <c r="BI41" s="204" cm="1">
        <f t="array" ref="BI41">INDEX($Y:$Y,ROW(E1)*3-3+COLUMN(E1))</f>
        <v>0.124496</v>
      </c>
      <c r="BJ41" s="204" cm="1">
        <f t="array" ref="BJ41">INDEX($Y:$Y,ROW(F1)*3-3+COLUMN(F1))</f>
        <v>0.123372</v>
      </c>
      <c r="BK41" s="204">
        <f t="shared" ref="BK41:BK47" si="19">AVERAGE(BH41:BJ41)</f>
        <v>0.12482499999999998</v>
      </c>
      <c r="BL41" s="205">
        <f t="shared" ref="BL41:BL47" si="20">STDEV(BH41:BJ41)</f>
        <v>1.6424028129542409E-3</v>
      </c>
      <c r="BM41" s="204" cm="1">
        <f t="array" ref="BM41">INDEX($E:$E,ROW(D1)*3-3+COLUMN(D1))</f>
        <v>1.4198000000000001E-2</v>
      </c>
      <c r="BN41" s="204" cm="1">
        <f t="array" ref="BN41">INDEX($E:$E,ROW(E1)*3-3+COLUMN(E1))</f>
        <v>1.9290000000000002E-2</v>
      </c>
      <c r="BO41" s="204" cm="1">
        <f t="array" ref="BO41">INDEX($E:$E,ROW(F1)*3-3+COLUMN(F1))</f>
        <v>1.8402000000000002E-2</v>
      </c>
      <c r="BP41" s="204">
        <f t="shared" ref="BP41:BP47" si="21">AVERAGE(BM41:BO41)</f>
        <v>1.7296666666666669E-2</v>
      </c>
      <c r="BQ41" s="205">
        <f t="shared" ref="BQ41:BQ47" si="22">STDEV(BM41:BO41)</f>
        <v>2.720006862736441E-3</v>
      </c>
      <c r="BR41" s="204" cm="1">
        <f t="array" ref="BR41">INDEX($L:$L,ROW(D1)*3-3+COLUMN(D1))</f>
        <v>7.6705999999999996E-2</v>
      </c>
      <c r="BS41" s="204" cm="1">
        <f t="array" ref="BS41">INDEX($L:$L,ROW(E1)*3-3+COLUMN(E1))</f>
        <v>7.2498000000000007E-2</v>
      </c>
      <c r="BT41" s="204" cm="1">
        <f t="array" ref="BT41">INDEX($L:$L,ROW(F1)*3-3+COLUMN(F1))</f>
        <v>7.1484000000000006E-2</v>
      </c>
      <c r="BU41" s="204">
        <f t="shared" ref="BU41:BU47" si="23">AVERAGE(BR41:BT41)</f>
        <v>7.3562666666666665E-2</v>
      </c>
      <c r="BV41" s="205">
        <f t="shared" ref="BV41:BV47" si="24">STDEV(BR41:BT41)</f>
        <v>2.769017394913456E-3</v>
      </c>
      <c r="BW41" s="204" cm="1">
        <f t="array" ref="BW41">INDEX($M:$M,ROW(D1)*3-3+COLUMN(D1))</f>
        <v>0.112981</v>
      </c>
      <c r="BX41" s="204" cm="1">
        <f t="array" ref="BX41">INDEX($M:$M,ROW(E1)*3-3+COLUMN(E1))</f>
        <v>0.112938</v>
      </c>
      <c r="BY41" s="204" cm="1">
        <f t="array" ref="BY41">INDEX($M:$M,ROW(F1)*3-3+COLUMN(F1))</f>
        <v>0.10861899999999999</v>
      </c>
      <c r="BZ41" s="204">
        <f t="shared" ref="BZ41:BZ47" si="25">AVERAGE(BW41:BY41)</f>
        <v>0.11151266666666666</v>
      </c>
      <c r="CA41" s="205">
        <f t="shared" ref="CA41:CA47" si="26">STDEV(BW41:BY41)</f>
        <v>2.506081070782297E-3</v>
      </c>
      <c r="CB41" s="204" cm="1">
        <f t="array" ref="CB41">INDEX($O:$O,ROW(D1)*3-3+COLUMN(D1))</f>
        <v>0.24732499999999999</v>
      </c>
      <c r="CC41" s="204" cm="1">
        <f t="array" ref="CC41">INDEX($O:$O,ROW(E1)*3-3+COLUMN(E1))</f>
        <v>0.22384699999999999</v>
      </c>
      <c r="CD41" s="204" cm="1">
        <f t="array" ref="CD41">INDEX($O:$O,ROW(F1)*3-3+COLUMN(F1))</f>
        <v>0.229154</v>
      </c>
      <c r="CE41" s="204">
        <f t="shared" ref="CE41:CE47" si="27">AVERAGE(CB41:CD41)</f>
        <v>0.23344200000000001</v>
      </c>
      <c r="CF41" s="205">
        <f t="shared" ref="CF41:CF47" si="28">STDEV(CB41:CD41)</f>
        <v>1.2312364882507339E-2</v>
      </c>
      <c r="CG41" s="204" cm="1">
        <f t="array" ref="CG41">INDEX($X:$X,ROW(D1)*3-3+COLUMN(D1))</f>
        <v>6.6361000000000003E-2</v>
      </c>
      <c r="CH41" s="204" cm="1">
        <f t="array" ref="CH41">INDEX($X:$X,ROW(E1)*3-3+COLUMN(E1))</f>
        <v>6.5064999999999998E-2</v>
      </c>
      <c r="CI41" s="204" cm="1">
        <f t="array" ref="CI41">INDEX($X:$X,ROW(F1)*3-3+COLUMN(F1))</f>
        <v>6.4964999999999995E-2</v>
      </c>
      <c r="CJ41" s="204">
        <f t="shared" ref="CJ41:CJ47" si="29">AVERAGE(CG41:CI41)</f>
        <v>6.5463666666666656E-2</v>
      </c>
      <c r="CK41" s="205">
        <f t="shared" ref="CK41:CK47" si="30">STDEV(CG41:CI41)</f>
        <v>7.7872031778639225E-4</v>
      </c>
    </row>
    <row r="42" spans="1:89" x14ac:dyDescent="0.35">
      <c r="A42" s="59">
        <v>0.48541666666666666</v>
      </c>
      <c r="B42" s="60">
        <v>11</v>
      </c>
      <c r="C42">
        <v>39</v>
      </c>
      <c r="D42" s="268">
        <f t="shared" si="1"/>
        <v>2.8333333333333339</v>
      </c>
      <c r="E42" s="140" cm="1">
        <f t="array" ref="E42">INDEX($K:$K,ROW(D2)*3-3+COLUMN(D2))</f>
        <v>36.348498999999997</v>
      </c>
      <c r="F42" s="90" cm="1">
        <f t="array" ref="F42">INDEX($K:$K,ROW(E2)*3-3+COLUMN(E2))</f>
        <v>36.008262000000002</v>
      </c>
      <c r="G42" s="49" cm="1">
        <f t="array" ref="G42">INDEX($K:$K,ROW(F2)*3-3+COLUMN(F2))</f>
        <v>36.227243999999999</v>
      </c>
      <c r="H42" s="49">
        <f t="shared" ref="H42:H47" si="31">(E42+F42+G42)/3</f>
        <v>36.194668333333333</v>
      </c>
      <c r="I42" s="49">
        <f t="shared" ref="I42:I47" si="32">STDEV(E42:G42)</f>
        <v>0.17244182957256174</v>
      </c>
      <c r="J42" s="89"/>
      <c r="K42" s="89"/>
      <c r="L42" s="89"/>
      <c r="M42" s="89"/>
      <c r="N42" s="89"/>
      <c r="O42" s="94" cm="1">
        <f t="array" ref="O42">INDEX($T:$T,ROW(D2)*3-3+COLUMN(D2))</f>
        <v>3.3299379999999998</v>
      </c>
      <c r="P42" s="94" cm="1">
        <f t="array" ref="P42">INDEX($T:$T,ROW(E2)*3-3+COLUMN(E2))</f>
        <v>3.3010459999999999</v>
      </c>
      <c r="Q42" s="94" cm="1">
        <f t="array" ref="Q42">INDEX($T:$T,ROW(F2)*3-3+COLUMN(F2))</f>
        <v>3.3161290000000001</v>
      </c>
      <c r="R42" s="94">
        <f t="shared" si="2"/>
        <v>3.3157043333333331</v>
      </c>
      <c r="S42" s="55">
        <f t="shared" si="3"/>
        <v>1.4450680687543139E-2</v>
      </c>
      <c r="T42" s="181" cm="1">
        <f t="array" ref="T42">INDEX($S:$S,ROW(D2)*3-3+COLUMN(D2))</f>
        <v>7.106992</v>
      </c>
      <c r="U42" s="181" cm="1">
        <f t="array" ref="U42">INDEX($S:$S,ROW(E2)*3-3+COLUMN(E2))</f>
        <v>7.0451040000000003</v>
      </c>
      <c r="V42" s="181" cm="1">
        <f t="array" ref="V42">INDEX($S:$S,ROW(F2)*3-3+COLUMN(F2))</f>
        <v>7.0805300000000004</v>
      </c>
      <c r="W42" s="181">
        <f t="shared" ref="W42:W47" si="33">AVERAGE(T42:V42)</f>
        <v>7.0775420000000002</v>
      </c>
      <c r="X42" s="182">
        <f t="shared" si="4"/>
        <v>3.1052008695090762E-2</v>
      </c>
      <c r="Y42" s="181" cm="1">
        <f t="array" ref="Y42">INDEX($R:$R,ROW(D2)*3-3+COLUMN(D2))</f>
        <v>14.073325000000001</v>
      </c>
      <c r="Z42" s="181" cm="1">
        <f t="array" ref="Z42">INDEX($R:$R,ROW(E2)*3-3+COLUMN(E2))</f>
        <v>13.929117</v>
      </c>
      <c r="AA42" s="181" cm="1">
        <f t="array" ref="AA42">INDEX($R:$R,ROW(F2)*3-3+COLUMN(F2))</f>
        <v>14.029245</v>
      </c>
      <c r="AB42" s="181">
        <f t="shared" si="5"/>
        <v>14.010562333333334</v>
      </c>
      <c r="AC42" s="182">
        <f t="shared" si="6"/>
        <v>7.3897011721269071E-2</v>
      </c>
      <c r="AD42" s="181" cm="1">
        <f t="array" ref="AD42">INDEX($P:$P,ROW(D2)*3-3+COLUMN(D2))</f>
        <v>25.266805999999999</v>
      </c>
      <c r="AE42" s="181" cm="1">
        <f t="array" ref="AE42">INDEX($P:$P,ROW(E2)*3-3+COLUMN(E2))</f>
        <v>24.933385999999999</v>
      </c>
      <c r="AF42" s="181" cm="1">
        <f t="array" ref="AF42">INDEX($P:$P,ROW(F2)*3-3+COLUMN(F2))</f>
        <v>25.204445</v>
      </c>
      <c r="AG42" s="181">
        <f t="shared" si="7"/>
        <v>25.134879000000002</v>
      </c>
      <c r="AH42" s="182">
        <f t="shared" si="8"/>
        <v>0.17726193998430714</v>
      </c>
      <c r="AI42" s="204" cm="1">
        <f t="array" ref="AI42">INDEX($D:$D,ROW(D2)*3-3+COLUMN(D2))</f>
        <v>0.25152000000000002</v>
      </c>
      <c r="AJ42" s="204" cm="1">
        <f t="array" ref="AJ42">INDEX($D:$D,ROW(E2)*3-3+COLUMN(E2))</f>
        <v>0.24983900000000001</v>
      </c>
      <c r="AK42" s="204" cm="1">
        <f t="array" ref="AK42">INDEX($D:$D,ROW(F2)*3-3+COLUMN(F2))</f>
        <v>0.25033499999999997</v>
      </c>
      <c r="AL42" s="204">
        <f t="shared" si="9"/>
        <v>0.25056466666666666</v>
      </c>
      <c r="AM42" s="205">
        <f t="shared" si="10"/>
        <v>8.637131082329107E-4</v>
      </c>
      <c r="AN42" s="204" cm="1">
        <f t="array" ref="AN42">INDEX($D:$D,ROW(D2)*3-3+COLUMN(D2))</f>
        <v>0.25152000000000002</v>
      </c>
      <c r="AO42" s="204" cm="1">
        <f t="array" ref="AO42">INDEX($D:$D,ROW(E2)*3-3+COLUMN(E2))</f>
        <v>0.24983900000000001</v>
      </c>
      <c r="AP42" s="204" cm="1">
        <f t="array" ref="AP42">INDEX($D:$D,ROW(F2)*3-3+COLUMN(F2))</f>
        <v>0.25033499999999997</v>
      </c>
      <c r="AQ42" s="204">
        <f t="shared" si="11"/>
        <v>0.25056466666666666</v>
      </c>
      <c r="AR42" s="205">
        <f t="shared" si="12"/>
        <v>8.637131082329107E-4</v>
      </c>
      <c r="AS42" s="204" cm="1">
        <f t="array" ref="AS42">INDEX($N:$N,ROW(D2)*3-3+COLUMN(D2))</f>
        <v>0.24640000000000001</v>
      </c>
      <c r="AT42" s="204" cm="1">
        <f t="array" ref="AT42">INDEX($N:$N,ROW(E2)*3-3+COLUMN(E2))</f>
        <v>0.24373800000000001</v>
      </c>
      <c r="AU42" s="204" cm="1">
        <f t="array" ref="AU42">INDEX($N:$N,ROW(F2)*3-3+COLUMN(F2))</f>
        <v>0.24240400000000001</v>
      </c>
      <c r="AV42" s="204">
        <f t="shared" si="13"/>
        <v>0.24418066666666668</v>
      </c>
      <c r="AW42" s="205">
        <f t="shared" si="14"/>
        <v>2.0344457066565655E-3</v>
      </c>
      <c r="AX42" s="262" cm="1">
        <f t="array" ref="AX42">INDEX($U:$U,ROW(D2)*3-3+COLUMN(D2))</f>
        <v>1.7017000000000001E-2</v>
      </c>
      <c r="AY42" s="262" cm="1">
        <f t="array" ref="AY42">INDEX($U:$U,ROW(E2)*3-3+COLUMN(E2))</f>
        <v>1.6611999999999998E-2</v>
      </c>
      <c r="AZ42" s="262" cm="1">
        <f t="array" ref="AZ42">INDEX($U:$U,ROW(F2)*3-3+COLUMN(F2))</f>
        <v>1.7024000000000001E-2</v>
      </c>
      <c r="BA42" s="204">
        <f t="shared" si="15"/>
        <v>1.6884333333333335E-2</v>
      </c>
      <c r="BB42" s="205">
        <f t="shared" si="16"/>
        <v>2.3587355369632698E-4</v>
      </c>
      <c r="BC42" s="204" cm="1">
        <f t="array" ref="BC42">INDEX($W:$W,ROW(D2)*3-3+COLUMN(D2))</f>
        <v>3.6790999999999997E-2</v>
      </c>
      <c r="BD42" s="204" cm="1">
        <f t="array" ref="BD42">INDEX($W:$W,ROW(E2)*3-3+COLUMN(E2))</f>
        <v>3.6491000000000003E-2</v>
      </c>
      <c r="BE42" s="204" cm="1">
        <f t="array" ref="BE42">INDEX($W:$W,ROW(F2)*3-3+COLUMN(F2))</f>
        <v>3.4938999999999998E-2</v>
      </c>
      <c r="BF42" s="204">
        <f t="shared" si="17"/>
        <v>3.6073666666666664E-2</v>
      </c>
      <c r="BG42" s="205">
        <f t="shared" si="18"/>
        <v>9.9403286330650804E-4</v>
      </c>
      <c r="BH42" s="204" cm="1">
        <f t="array" ref="BH42">INDEX($Y:$Y,ROW(D2)*3-3+COLUMN(D2))</f>
        <v>0.173624</v>
      </c>
      <c r="BI42" s="204" cm="1">
        <f t="array" ref="BI42">INDEX($Y:$Y,ROW(E2)*3-3+COLUMN(E2))</f>
        <v>0.171763</v>
      </c>
      <c r="BJ42" s="204" cm="1">
        <f t="array" ref="BJ42">INDEX($Y:$Y,ROW(F2)*3-3+COLUMN(F2))</f>
        <v>0.17194999999999999</v>
      </c>
      <c r="BK42" s="204">
        <f t="shared" si="19"/>
        <v>0.17244566666666664</v>
      </c>
      <c r="BL42" s="205">
        <f t="shared" si="20"/>
        <v>1.0247411055156024E-3</v>
      </c>
      <c r="BM42" s="204" cm="1">
        <f t="array" ref="BM42">INDEX($E:$E,ROW(D2)*3-3+COLUMN(D2))</f>
        <v>0.109362</v>
      </c>
      <c r="BN42" s="204" cm="1">
        <f t="array" ref="BN42">INDEX($E:$E,ROW(E2)*3-3+COLUMN(E2))</f>
        <v>0.10413799999999999</v>
      </c>
      <c r="BO42" s="204" cm="1">
        <f t="array" ref="BO42">INDEX($E:$E,ROW(F2)*3-3+COLUMN(F2))</f>
        <v>0.112002</v>
      </c>
      <c r="BP42" s="204">
        <f t="shared" si="21"/>
        <v>0.10850066666666668</v>
      </c>
      <c r="BQ42" s="205">
        <f t="shared" si="22"/>
        <v>4.0021300995011864E-3</v>
      </c>
      <c r="BR42" s="204" cm="1">
        <f t="array" ref="BR42">INDEX($L:$L,ROW(D2)*3-3+COLUMN(D2))</f>
        <v>0.235067</v>
      </c>
      <c r="BS42" s="204" cm="1">
        <f t="array" ref="BS42">INDEX($L:$L,ROW(E2)*3-3+COLUMN(E2))</f>
        <v>0.23341000000000001</v>
      </c>
      <c r="BT42" s="204" cm="1">
        <f t="array" ref="BT42">INDEX($L:$L,ROW(F2)*3-3+COLUMN(F2))</f>
        <v>0.23485700000000001</v>
      </c>
      <c r="BU42" s="204">
        <f t="shared" si="23"/>
        <v>0.23444466666666666</v>
      </c>
      <c r="BV42" s="205">
        <f t="shared" si="24"/>
        <v>9.0217865932049729E-4</v>
      </c>
      <c r="BW42" s="204" cm="1">
        <f t="array" ref="BW42">INDEX($M:$M,ROW(D2)*3-3+COLUMN(D2))</f>
        <v>0.26884799999999998</v>
      </c>
      <c r="BX42" s="204" cm="1">
        <f t="array" ref="BX42">INDEX($M:$M,ROW(E2)*3-3+COLUMN(E2))</f>
        <v>0.267897</v>
      </c>
      <c r="BY42" s="204" cm="1">
        <f t="array" ref="BY42">INDEX($M:$M,ROW(F2)*3-3+COLUMN(F2))</f>
        <v>0.26575799999999999</v>
      </c>
      <c r="BZ42" s="204">
        <f t="shared" si="25"/>
        <v>0.26750099999999999</v>
      </c>
      <c r="CA42" s="205">
        <f t="shared" si="26"/>
        <v>1.5826044989194162E-3</v>
      </c>
      <c r="CB42" s="204" cm="1">
        <f t="array" ref="CB42">INDEX($O:$O,ROW(D2)*3-3+COLUMN(D2))</f>
        <v>0.33676499999999998</v>
      </c>
      <c r="CC42" s="204" cm="1">
        <f t="array" ref="CC42">INDEX($O:$O,ROW(E2)*3-3+COLUMN(E2))</f>
        <v>0.349748</v>
      </c>
      <c r="CD42" s="204" cm="1">
        <f t="array" ref="CD42">INDEX($O:$O,ROW(F2)*3-3+COLUMN(F2))</f>
        <v>0.32009300000000002</v>
      </c>
      <c r="CE42" s="204">
        <f t="shared" si="27"/>
        <v>0.3355353333333333</v>
      </c>
      <c r="CF42" s="205">
        <f t="shared" si="28"/>
        <v>1.486569259514447E-2</v>
      </c>
      <c r="CG42" s="204" cm="1">
        <f t="array" ref="CG42">INDEX($X:$X,ROW(D2)*3-3+COLUMN(D2))</f>
        <v>0.20458000000000001</v>
      </c>
      <c r="CH42" s="204" cm="1">
        <f t="array" ref="CH42">INDEX($X:$X,ROW(E2)*3-3+COLUMN(E2))</f>
        <v>0.20358299999999999</v>
      </c>
      <c r="CI42" s="204" cm="1">
        <f t="array" ref="CI42">INDEX($X:$X,ROW(F2)*3-3+COLUMN(F2))</f>
        <v>0.20382</v>
      </c>
      <c r="CJ42" s="204">
        <f t="shared" si="29"/>
        <v>0.20399433333333331</v>
      </c>
      <c r="CK42" s="205">
        <f t="shared" si="30"/>
        <v>5.2086114592407996E-4</v>
      </c>
    </row>
    <row r="43" spans="1:89" x14ac:dyDescent="0.35">
      <c r="A43" s="59">
        <v>0.5</v>
      </c>
      <c r="B43">
        <v>12</v>
      </c>
      <c r="C43">
        <v>0</v>
      </c>
      <c r="D43" s="268">
        <f t="shared" si="1"/>
        <v>3.1833333333333336</v>
      </c>
      <c r="E43" s="49" cm="1">
        <f t="array" ref="E43">INDEX($K:$K,ROW(E3)*3-3+COLUMN(E3))</f>
        <v>34.656196999999999</v>
      </c>
      <c r="F43" s="90" cm="1">
        <f t="array" ref="F43">INDEX($K:$K,ROW(F3)*3-3+COLUMN(F3))</f>
        <v>34.764463999999997</v>
      </c>
      <c r="G43" s="49" cm="1">
        <f t="array" ref="G43">INDEX($K:$K,ROW(G3)*3-3+COLUMN(G3))</f>
        <v>34.481920000000002</v>
      </c>
      <c r="H43" s="49">
        <f t="shared" si="31"/>
        <v>34.634193666666668</v>
      </c>
      <c r="I43" s="49">
        <f t="shared" si="32"/>
        <v>0.14255135212383122</v>
      </c>
      <c r="J43" s="89"/>
      <c r="K43" s="89"/>
      <c r="L43" s="89"/>
      <c r="M43" s="89"/>
      <c r="N43" s="89"/>
      <c r="O43" s="94" cm="1">
        <f t="array" ref="O43">INDEX($T:$T,ROW(D3)*3-3+COLUMN(D3))</f>
        <v>4.982005</v>
      </c>
      <c r="P43" s="94" cm="1">
        <f t="array" ref="P43">INDEX($T:$T,ROW(E3)*3-3+COLUMN(E3))</f>
        <v>4.9613810000000003</v>
      </c>
      <c r="Q43" s="94" cm="1">
        <f t="array" ref="Q43">INDEX($T:$T,ROW(F3)*3-3+COLUMN(F3))</f>
        <v>4.9736330000000004</v>
      </c>
      <c r="R43" s="94">
        <f t="shared" si="2"/>
        <v>4.9723396666666666</v>
      </c>
      <c r="S43" s="55">
        <f t="shared" si="3"/>
        <v>1.0372650448816405E-2</v>
      </c>
      <c r="T43" s="181" cm="1">
        <f t="array" ref="T43">INDEX($S:$S,ROW(D3)*3-3+COLUMN(D3))</f>
        <v>6.6581409999999996</v>
      </c>
      <c r="U43" s="181" cm="1">
        <f t="array" ref="U43">INDEX($S:$S,ROW(E3)*3-3+COLUMN(E3))</f>
        <v>6.6348960000000003</v>
      </c>
      <c r="V43" s="181" cm="1">
        <f t="array" ref="V43">INDEX($S:$S,ROW(F3)*3-3+COLUMN(F3))</f>
        <v>6.6536770000000001</v>
      </c>
      <c r="W43" s="181">
        <f t="shared" si="33"/>
        <v>6.6489046666666667</v>
      </c>
      <c r="X43" s="182">
        <f t="shared" si="4"/>
        <v>1.2335472440621213E-2</v>
      </c>
      <c r="Y43" s="181" cm="1">
        <f t="array" ref="Y43">INDEX($R:$R,ROW(D3)*3-3+COLUMN(D3))</f>
        <v>13.137608</v>
      </c>
      <c r="Z43" s="181" cm="1">
        <f t="array" ref="Z43">INDEX($R:$R,ROW(E3)*3-3+COLUMN(E3))</f>
        <v>13.088086000000001</v>
      </c>
      <c r="AA43" s="181" cm="1">
        <f t="array" ref="AA43">INDEX($R:$R,ROW(F3)*3-3+COLUMN(F3))</f>
        <v>13.116547000000001</v>
      </c>
      <c r="AB43" s="181">
        <f t="shared" si="5"/>
        <v>13.114080333333334</v>
      </c>
      <c r="AC43" s="182">
        <f t="shared" si="6"/>
        <v>2.4852976770063675E-2</v>
      </c>
      <c r="AD43" s="181" cm="1">
        <f t="array" ref="AD43">INDEX($P:$P,ROW(D3)*3-3+COLUMN(D3))</f>
        <v>23.457032000000002</v>
      </c>
      <c r="AE43" s="181" cm="1">
        <f t="array" ref="AE43">INDEX($P:$P,ROW(E3)*3-3+COLUMN(E3))</f>
        <v>23.465055</v>
      </c>
      <c r="AF43" s="181" cm="1">
        <f t="array" ref="AF43">INDEX($P:$P,ROW(F3)*3-3+COLUMN(F3))</f>
        <v>23.579756</v>
      </c>
      <c r="AG43" s="181">
        <f t="shared" si="7"/>
        <v>23.500614333333335</v>
      </c>
      <c r="AH43" s="182">
        <f t="shared" si="8"/>
        <v>6.8655987971430826E-2</v>
      </c>
      <c r="AI43" s="204" cm="1">
        <f t="array" ref="AI43">INDEX($D:$D,ROW(D3)*3-3+COLUMN(D3))</f>
        <v>0.244898</v>
      </c>
      <c r="AJ43" s="204" cm="1">
        <f t="array" ref="AJ43">INDEX($D:$D,ROW(E3)*3-3+COLUMN(E3))</f>
        <v>0.242206</v>
      </c>
      <c r="AK43" s="204" cm="1">
        <f t="array" ref="AK43">INDEX($D:$D,ROW(F3)*3-3+COLUMN(F3))</f>
        <v>0.24493200000000001</v>
      </c>
      <c r="AL43" s="204">
        <f t="shared" si="9"/>
        <v>0.24401200000000001</v>
      </c>
      <c r="AM43" s="205">
        <f t="shared" si="10"/>
        <v>1.5641342653365808E-3</v>
      </c>
      <c r="AN43" s="204" cm="1">
        <f t="array" ref="AN43">INDEX($D:$D,ROW(D3)*3-3+COLUMN(D3))</f>
        <v>0.244898</v>
      </c>
      <c r="AO43" s="204" cm="1">
        <f t="array" ref="AO43">INDEX($D:$D,ROW(E3)*3-3+COLUMN(E3))</f>
        <v>0.242206</v>
      </c>
      <c r="AP43" s="204" cm="1">
        <f t="array" ref="AP43">INDEX($D:$D,ROW(F3)*3-3+COLUMN(F3))</f>
        <v>0.24493200000000001</v>
      </c>
      <c r="AQ43" s="204">
        <f t="shared" si="11"/>
        <v>0.24401200000000001</v>
      </c>
      <c r="AR43" s="205">
        <f t="shared" si="12"/>
        <v>1.5641342653365808E-3</v>
      </c>
      <c r="AS43" s="204" cm="1">
        <f t="array" ref="AS43">INDEX($N:$N,ROW(D3)*3-3+COLUMN(D3))</f>
        <v>0.26783299999999999</v>
      </c>
      <c r="AT43" s="204" cm="1">
        <f t="array" ref="AT43">INDEX($N:$N,ROW(E3)*3-3+COLUMN(E3))</f>
        <v>0.26695999999999998</v>
      </c>
      <c r="AU43" s="204" cm="1">
        <f t="array" ref="AU43">INDEX($N:$N,ROW(F3)*3-3+COLUMN(F3))</f>
        <v>0.26616699999999999</v>
      </c>
      <c r="AV43" s="204">
        <f t="shared" si="13"/>
        <v>0.26698666666666665</v>
      </c>
      <c r="AW43" s="205">
        <f t="shared" si="14"/>
        <v>8.3332006656106289E-4</v>
      </c>
      <c r="AX43" s="262" cm="1">
        <f t="array" ref="AX43">INDEX($U:$U,ROW(D3)*3-3+COLUMN(D3))</f>
        <v>2.2126E-2</v>
      </c>
      <c r="AY43" s="262" cm="1">
        <f t="array" ref="AY43">INDEX($U:$U,ROW(E3)*3-3+COLUMN(E3))</f>
        <v>2.3205E-2</v>
      </c>
      <c r="AZ43" s="262" cm="1">
        <f t="array" ref="AZ43">INDEX($U:$U,ROW(F3)*3-3+COLUMN(F3))</f>
        <v>2.2786000000000001E-2</v>
      </c>
      <c r="BA43" s="204">
        <f t="shared" si="15"/>
        <v>2.2705666666666666E-2</v>
      </c>
      <c r="BB43" s="205">
        <f t="shared" si="16"/>
        <v>5.439672171494652E-4</v>
      </c>
      <c r="BC43" s="204" cm="1">
        <f t="array" ref="BC43">INDEX($W:$W,ROW(D3)*3-3+COLUMN(D3))</f>
        <v>3.4800999999999999E-2</v>
      </c>
      <c r="BD43" s="204" cm="1">
        <f t="array" ref="BD43">INDEX($W:$W,ROW(E3)*3-3+COLUMN(E3))</f>
        <v>3.3994999999999997E-2</v>
      </c>
      <c r="BE43" s="204" cm="1">
        <f t="array" ref="BE43">INDEX($W:$W,ROW(F3)*3-3+COLUMN(F3))</f>
        <v>3.5078999999999999E-2</v>
      </c>
      <c r="BF43" s="204">
        <f t="shared" si="17"/>
        <v>3.4624999999999996E-2</v>
      </c>
      <c r="BG43" s="205">
        <f t="shared" si="18"/>
        <v>5.6302397817499831E-4</v>
      </c>
      <c r="BH43" s="204" cm="1">
        <f t="array" ref="BH43">INDEX($Y:$Y,ROW(D3)*3-3+COLUMN(D3))</f>
        <v>0.201936</v>
      </c>
      <c r="BI43" s="204" cm="1">
        <f t="array" ref="BI43">INDEX($Y:$Y,ROW(E3)*3-3+COLUMN(E3))</f>
        <v>0.200489</v>
      </c>
      <c r="BJ43" s="204" cm="1">
        <f t="array" ref="BJ43">INDEX($Y:$Y,ROW(F3)*3-3+COLUMN(F3))</f>
        <v>0.20325799999999999</v>
      </c>
      <c r="BK43" s="204">
        <f t="shared" si="19"/>
        <v>0.20189433333333331</v>
      </c>
      <c r="BL43" s="205">
        <f t="shared" si="20"/>
        <v>1.3849701561164864E-3</v>
      </c>
      <c r="BM43" s="204" cm="1">
        <f t="array" ref="BM43">INDEX($E:$E,ROW(D3)*3-3+COLUMN(D3))</f>
        <v>0.15995000000000001</v>
      </c>
      <c r="BN43" s="204" cm="1">
        <f t="array" ref="BN43">INDEX($E:$E,ROW(E3)*3-3+COLUMN(E3))</f>
        <v>0.15739400000000001</v>
      </c>
      <c r="BO43" s="204" cm="1">
        <f t="array" ref="BO43">INDEX($E:$E,ROW(F3)*3-3+COLUMN(F3))</f>
        <v>0.15884699999999999</v>
      </c>
      <c r="BP43" s="204">
        <f t="shared" si="21"/>
        <v>0.15873033333333333</v>
      </c>
      <c r="BQ43" s="205">
        <f t="shared" si="22"/>
        <v>1.2819876494464893E-3</v>
      </c>
      <c r="BR43" s="204" cm="1">
        <f t="array" ref="BR43">INDEX($L:$L,ROW(D3)*3-3+COLUMN(D3))</f>
        <v>0.318303</v>
      </c>
      <c r="BS43" s="204" cm="1">
        <f t="array" ref="BS43">INDEX($L:$L,ROW(E3)*3-3+COLUMN(E3))</f>
        <v>0.31701600000000002</v>
      </c>
      <c r="BT43" s="204" cm="1">
        <f t="array" ref="BT43">INDEX($L:$L,ROW(F3)*3-3+COLUMN(F3))</f>
        <v>0.31814799999999999</v>
      </c>
      <c r="BU43" s="204">
        <f t="shared" si="23"/>
        <v>0.31782233333333332</v>
      </c>
      <c r="BV43" s="205">
        <f t="shared" si="24"/>
        <v>7.0259257990197565E-4</v>
      </c>
      <c r="BW43" s="204" cm="1">
        <f t="array" ref="BW43">INDEX($M:$M,ROW(D3)*3-3+COLUMN(D3))</f>
        <v>0.34914699999999999</v>
      </c>
      <c r="BX43" s="204" cm="1">
        <f t="array" ref="BX43">INDEX($M:$M,ROW(E3)*3-3+COLUMN(E3))</f>
        <v>0.34538000000000002</v>
      </c>
      <c r="BY43" s="204" cm="1">
        <f t="array" ref="BY43">INDEX($M:$M,ROW(F3)*3-3+COLUMN(F3))</f>
        <v>0.35057700000000003</v>
      </c>
      <c r="BZ43" s="204">
        <f t="shared" si="25"/>
        <v>0.34836800000000001</v>
      </c>
      <c r="CA43" s="205">
        <f t="shared" si="26"/>
        <v>2.6846476491338652E-3</v>
      </c>
      <c r="CB43" s="204" cm="1">
        <f t="array" ref="CB43">INDEX($O:$O,ROW(D3)*3-3+COLUMN(D3))</f>
        <v>0.43229200000000001</v>
      </c>
      <c r="CC43" s="204" cm="1">
        <f t="array" ref="CC43">INDEX($O:$O,ROW(E3)*3-3+COLUMN(E3))</f>
        <v>0.40918900000000002</v>
      </c>
      <c r="CD43" s="204" cm="1">
        <f t="array" ref="CD43">INDEX($O:$O,ROW(F3)*3-3+COLUMN(F3))</f>
        <v>0.39241799999999999</v>
      </c>
      <c r="CE43" s="204">
        <f t="shared" si="27"/>
        <v>0.41129966666666667</v>
      </c>
      <c r="CF43" s="205">
        <f t="shared" si="28"/>
        <v>2.0020618230547571E-2</v>
      </c>
      <c r="CG43" s="204" cm="1">
        <f t="array" ref="CG43">INDEX($X:$X,ROW(D3)*3-3+COLUMN(D3))</f>
        <v>0.35360000000000003</v>
      </c>
      <c r="CH43" s="204" cm="1">
        <f t="array" ref="CH43">INDEX($X:$X,ROW(E3)*3-3+COLUMN(E3))</f>
        <v>0.35375200000000001</v>
      </c>
      <c r="CI43" s="204" cm="1">
        <f t="array" ref="CI43">INDEX($X:$X,ROW(F3)*3-3+COLUMN(F3))</f>
        <v>0.35443799999999998</v>
      </c>
      <c r="CJ43" s="204">
        <f t="shared" si="29"/>
        <v>0.35393000000000002</v>
      </c>
      <c r="CK43" s="205">
        <f t="shared" si="30"/>
        <v>4.4645716479856958E-4</v>
      </c>
    </row>
    <row r="44" spans="1:89" x14ac:dyDescent="0.35">
      <c r="A44" s="59">
        <v>0.50694444444444442</v>
      </c>
      <c r="B44">
        <v>12</v>
      </c>
      <c r="C44">
        <v>10</v>
      </c>
      <c r="D44" s="268">
        <f t="shared" si="1"/>
        <v>3.3499999999999996</v>
      </c>
      <c r="E44" s="49" cm="1">
        <f t="array" ref="E44">INDEX($K:$K,ROW(D4)*3-3+COLUMN(D4))</f>
        <v>34.481920000000002</v>
      </c>
      <c r="F44" s="90" cm="1">
        <f t="array" ref="F44">INDEX($K:$K,ROW(E4)*3-3+COLUMN(E4))</f>
        <v>33.157335000000003</v>
      </c>
      <c r="G44" s="49" cm="1">
        <f t="array" ref="G44">INDEX($K:$K,ROW(F4)*3-3+COLUMN(F4))</f>
        <v>32.732695</v>
      </c>
      <c r="H44" s="49">
        <f t="shared" si="31"/>
        <v>33.457316666666664</v>
      </c>
      <c r="I44" s="49">
        <f t="shared" si="32"/>
        <v>0.91238082805829224</v>
      </c>
      <c r="J44" s="89"/>
      <c r="K44" s="89"/>
      <c r="L44" s="89"/>
      <c r="M44" s="89"/>
      <c r="N44" s="89"/>
      <c r="O44" s="94" cm="1">
        <f t="array" ref="O44">INDEX($T:$T,ROW(D4)*3-3+COLUMN(D4))</f>
        <v>5.9413729999999996</v>
      </c>
      <c r="P44" s="94" cm="1">
        <f t="array" ref="P44">INDEX($T:$T,ROW(E4)*3-3+COLUMN(E4))</f>
        <v>5.7163630000000003</v>
      </c>
      <c r="Q44" s="94" cm="1">
        <f t="array" ref="Q44">INDEX($T:$T,ROW(F4)*3-3+COLUMN(F4))</f>
        <v>5.6310549999999999</v>
      </c>
      <c r="R44" s="94">
        <f t="shared" si="2"/>
        <v>5.7629303333333333</v>
      </c>
      <c r="S44" s="55">
        <f t="shared" si="3"/>
        <v>0.16031438700669773</v>
      </c>
      <c r="T44" s="181" cm="1">
        <f t="array" ref="T44">INDEX($S:$S,ROW(D4)*3-3+COLUMN(D4))</f>
        <v>6.5112649999999999</v>
      </c>
      <c r="U44" s="181" cm="1">
        <f t="array" ref="U44">INDEX($S:$S,ROW(E4)*3-3+COLUMN(E4))</f>
        <v>6.2651459999999997</v>
      </c>
      <c r="V44" s="181" cm="1">
        <f t="array" ref="V44">INDEX($S:$S,ROW(F4)*3-3+COLUMN(F4))</f>
        <v>6.191306</v>
      </c>
      <c r="W44" s="181">
        <f t="shared" si="33"/>
        <v>6.3225723333333335</v>
      </c>
      <c r="X44" s="182">
        <f t="shared" si="4"/>
        <v>0.16753142463530038</v>
      </c>
      <c r="Y44" s="181" cm="1">
        <f t="array" ref="Y44">INDEX($R:$R,ROW(D4)*3-3+COLUMN(D4))</f>
        <v>12.818137</v>
      </c>
      <c r="Z44" s="181" cm="1">
        <f t="array" ref="Z44">INDEX($R:$R,ROW(E4)*3-3+COLUMN(E4))</f>
        <v>12.325248999999999</v>
      </c>
      <c r="AA44" s="181" cm="1">
        <f t="array" ref="AA44">INDEX($R:$R,ROW(F4)*3-3+COLUMN(F4))</f>
        <v>12.161303999999999</v>
      </c>
      <c r="AB44" s="181">
        <f t="shared" si="5"/>
        <v>12.434896666666667</v>
      </c>
      <c r="AC44" s="182">
        <f t="shared" si="6"/>
        <v>0.34186891577962097</v>
      </c>
      <c r="AD44" s="181" cm="1">
        <f t="array" ref="AD44">INDEX($P:$P,ROW(D4)*3-3+COLUMN(D4))</f>
        <v>22.970386999999999</v>
      </c>
      <c r="AE44" s="181" cm="1">
        <f t="array" ref="AE44">INDEX($P:$P,ROW(E4)*3-3+COLUMN(E4))</f>
        <v>22.064491</v>
      </c>
      <c r="AF44" s="181" cm="1">
        <f t="array" ref="AF44">INDEX($P:$P,ROW(F4)*3-3+COLUMN(F4))</f>
        <v>21.842877999999999</v>
      </c>
      <c r="AG44" s="181">
        <f t="shared" si="7"/>
        <v>22.292585333333335</v>
      </c>
      <c r="AH44" s="182">
        <f t="shared" si="8"/>
        <v>0.59736036439015006</v>
      </c>
      <c r="AI44" s="204" cm="1">
        <f t="array" ref="AI44">INDEX($D:$D,ROW(D4)*3-3+COLUMN(D4))</f>
        <v>0.24063799999999999</v>
      </c>
      <c r="AJ44" s="204" cm="1">
        <f t="array" ref="AJ44">INDEX($D:$D,ROW(E4)*3-3+COLUMN(E4))</f>
        <v>0.233484</v>
      </c>
      <c r="AK44" s="204" cm="1">
        <f t="array" ref="AK44">INDEX($D:$D,ROW(F4)*3-3+COLUMN(F4))</f>
        <v>0.23027400000000001</v>
      </c>
      <c r="AL44" s="204">
        <f t="shared" si="9"/>
        <v>0.23479866666666668</v>
      </c>
      <c r="AM44" s="205">
        <f t="shared" si="10"/>
        <v>5.3055994320466045E-3</v>
      </c>
      <c r="AN44" s="204" cm="1">
        <f t="array" ref="AN44">INDEX($D:$D,ROW(D4)*3-3+COLUMN(D4))</f>
        <v>0.24063799999999999</v>
      </c>
      <c r="AO44" s="204" cm="1">
        <f t="array" ref="AO44">INDEX($D:$D,ROW(E4)*3-3+COLUMN(E4))</f>
        <v>0.233484</v>
      </c>
      <c r="AP44" s="204" cm="1">
        <f t="array" ref="AP44">INDEX($D:$D,ROW(F4)*3-3+COLUMN(F4))</f>
        <v>0.23027400000000001</v>
      </c>
      <c r="AQ44" s="204">
        <f t="shared" si="11"/>
        <v>0.23479866666666668</v>
      </c>
      <c r="AR44" s="205">
        <f t="shared" si="12"/>
        <v>5.3055994320466045E-3</v>
      </c>
      <c r="AS44" s="204" cm="1">
        <f t="array" ref="AS44">INDEX($N:$N,ROW(D4)*3-3+COLUMN(D4))</f>
        <v>0.27982499999999999</v>
      </c>
      <c r="AT44" s="204" cm="1">
        <f t="array" ref="AT44">INDEX($N:$N,ROW(E4)*3-3+COLUMN(E4))</f>
        <v>0.26804099999999997</v>
      </c>
      <c r="AU44" s="204" cm="1">
        <f t="array" ref="AU44">INDEX($N:$N,ROW(F4)*3-3+COLUMN(F4))</f>
        <v>0.262403</v>
      </c>
      <c r="AV44" s="204">
        <f t="shared" si="13"/>
        <v>0.27008966666666662</v>
      </c>
      <c r="AW44" s="205">
        <f t="shared" si="14"/>
        <v>8.8898423683062746E-3</v>
      </c>
      <c r="AX44" s="262" cm="1">
        <f t="array" ref="AX44">INDEX($U:$U,ROW(D4)*3-3+COLUMN(D4))</f>
        <v>2.7397000000000001E-2</v>
      </c>
      <c r="AY44" s="262" cm="1">
        <f t="array" ref="AY44">INDEX($U:$U,ROW(E4)*3-3+COLUMN(E4))</f>
        <v>2.5784999999999999E-2</v>
      </c>
      <c r="AZ44" s="262" cm="1">
        <f t="array" ref="AZ44">INDEX($U:$U,ROW(F4)*3-3+COLUMN(F4))</f>
        <v>2.5097000000000001E-2</v>
      </c>
      <c r="BA44" s="204">
        <f t="shared" si="15"/>
        <v>2.6093000000000002E-2</v>
      </c>
      <c r="BB44" s="205">
        <f t="shared" si="16"/>
        <v>1.1805286951192676E-3</v>
      </c>
      <c r="BC44" s="204" cm="1">
        <f t="array" ref="BC44">INDEX($W:$W,ROW(D4)*3-3+COLUMN(D4))</f>
        <v>3.6323000000000001E-2</v>
      </c>
      <c r="BD44" s="204" cm="1">
        <f t="array" ref="BD44">INDEX($W:$W,ROW(E4)*3-3+COLUMN(E4))</f>
        <v>3.5146999999999998E-2</v>
      </c>
      <c r="BE44" s="204" cm="1">
        <f t="array" ref="BE44">INDEX($W:$W,ROW(F4)*3-3+COLUMN(F4))</f>
        <v>3.2013E-2</v>
      </c>
      <c r="BF44" s="204">
        <f t="shared" si="17"/>
        <v>3.4494333333333335E-2</v>
      </c>
      <c r="BG44" s="205">
        <f t="shared" si="18"/>
        <v>2.2278925767041224E-3</v>
      </c>
      <c r="BH44" s="204" cm="1">
        <f t="array" ref="BH44">INDEX($Y:$Y,ROW(D4)*3-3+COLUMN(D4))</f>
        <v>0.220918</v>
      </c>
      <c r="BI44" s="204" cm="1">
        <f t="array" ref="BI44">INDEX($Y:$Y,ROW(E4)*3-3+COLUMN(E4))</f>
        <v>0.213892</v>
      </c>
      <c r="BJ44" s="204" cm="1">
        <f t="array" ref="BJ44">INDEX($Y:$Y,ROW(F4)*3-3+COLUMN(F4))</f>
        <v>0.209013</v>
      </c>
      <c r="BK44" s="204">
        <f t="shared" si="19"/>
        <v>0.21460766666666667</v>
      </c>
      <c r="BL44" s="205">
        <f t="shared" si="20"/>
        <v>5.9846796349790803E-3</v>
      </c>
      <c r="BM44" s="204" cm="1">
        <f t="array" ref="BM44">INDEX($E:$E,ROW(D4)*3-3+COLUMN(D4))</f>
        <v>0.187136</v>
      </c>
      <c r="BN44" s="204" cm="1">
        <f t="array" ref="BN44">INDEX($E:$E,ROW(E4)*3-3+COLUMN(E4))</f>
        <v>0.18032000000000001</v>
      </c>
      <c r="BO44" s="204" cm="1">
        <f t="array" ref="BO44">INDEX($E:$E,ROW(F4)*3-3+COLUMN(F4))</f>
        <v>0.17613500000000001</v>
      </c>
      <c r="BP44" s="204">
        <f t="shared" si="21"/>
        <v>0.18119700000000002</v>
      </c>
      <c r="BQ44" s="205">
        <f t="shared" si="22"/>
        <v>5.5526882678572824E-3</v>
      </c>
      <c r="BR44" s="204" cm="1">
        <f t="array" ref="BR44">INDEX($L:$L,ROW(D4)*3-3+COLUMN(D4))</f>
        <v>0.363286</v>
      </c>
      <c r="BS44" s="204" cm="1">
        <f t="array" ref="BS44">INDEX($L:$L,ROW(E4)*3-3+COLUMN(E4))</f>
        <v>0.348109</v>
      </c>
      <c r="BT44" s="204" cm="1">
        <f t="array" ref="BT44">INDEX($L:$L,ROW(F4)*3-3+COLUMN(F4))</f>
        <v>0.34446100000000002</v>
      </c>
      <c r="BU44" s="204">
        <f t="shared" si="23"/>
        <v>0.35195199999999999</v>
      </c>
      <c r="BV44" s="205">
        <f t="shared" si="24"/>
        <v>9.9835686505377347E-3</v>
      </c>
      <c r="BW44" s="204" cm="1">
        <f t="array" ref="BW44">INDEX($M:$M,ROW(D4)*3-3+COLUMN(D4))</f>
        <v>0.39526699999999998</v>
      </c>
      <c r="BX44" s="204" cm="1">
        <f t="array" ref="BX44">INDEX($M:$M,ROW(E4)*3-3+COLUMN(E4))</f>
        <v>0.37566100000000002</v>
      </c>
      <c r="BY44" s="204" cm="1">
        <f t="array" ref="BY44">INDEX($M:$M,ROW(F4)*3-3+COLUMN(F4))</f>
        <v>0.370973</v>
      </c>
      <c r="BZ44" s="204">
        <f t="shared" si="25"/>
        <v>0.3806336666666667</v>
      </c>
      <c r="CA44" s="205">
        <f t="shared" si="26"/>
        <v>1.2887791483932882E-2</v>
      </c>
      <c r="CB44" s="204" cm="1">
        <f t="array" ref="CB44">INDEX($O:$O,ROW(D4)*3-3+COLUMN(D4))</f>
        <v>0.45962900000000001</v>
      </c>
      <c r="CC44" s="204" cm="1">
        <f t="array" ref="CC44">INDEX($O:$O,ROW(E4)*3-3+COLUMN(E4))</f>
        <v>0.45845999999999998</v>
      </c>
      <c r="CD44" s="204" cm="1">
        <f t="array" ref="CD44">INDEX($O:$O,ROW(F4)*3-3+COLUMN(F4))</f>
        <v>0.42544199999999999</v>
      </c>
      <c r="CE44" s="204">
        <f t="shared" si="27"/>
        <v>0.4478436666666667</v>
      </c>
      <c r="CF44" s="205">
        <f t="shared" si="28"/>
        <v>1.9409215397159504E-2</v>
      </c>
      <c r="CG44" s="204" cm="1">
        <f t="array" ref="CG44">INDEX($X:$X,ROW(D4)*3-3+COLUMN(D4))</f>
        <v>0.44463599999999998</v>
      </c>
      <c r="CH44" s="204" cm="1">
        <f t="array" ref="CH44">INDEX($X:$X,ROW(E4)*3-3+COLUMN(E4))</f>
        <v>0.42909599999999998</v>
      </c>
      <c r="CI44" s="204" cm="1">
        <f t="array" ref="CI44">INDEX($X:$X,ROW(F4)*3-3+COLUMN(F4))</f>
        <v>0.42102600000000001</v>
      </c>
      <c r="CJ44" s="204">
        <f t="shared" si="29"/>
        <v>0.43158599999999997</v>
      </c>
      <c r="CK44" s="205">
        <f t="shared" si="30"/>
        <v>1.2000337495254023E-2</v>
      </c>
    </row>
    <row r="45" spans="1:89" x14ac:dyDescent="0.35">
      <c r="A45" s="59">
        <v>0.51736111111111105</v>
      </c>
      <c r="B45">
        <v>12</v>
      </c>
      <c r="C45">
        <v>25</v>
      </c>
      <c r="D45" s="268">
        <f t="shared" si="1"/>
        <v>3.5999999999999996</v>
      </c>
      <c r="E45" s="49" cm="1">
        <f t="array" ref="E45">INDEX($K:$K,ROW(D5)*3-3+COLUMN(D5))</f>
        <v>33.336818999999998</v>
      </c>
      <c r="F45" s="90" cm="1">
        <f t="array" ref="F45">INDEX($K:$K,ROW(E5)*3-3+COLUMN(E5))</f>
        <v>32.646420999999997</v>
      </c>
      <c r="G45" s="49" cm="1">
        <f t="array" ref="G45">INDEX($K:$K,ROW(F5)*3-3+COLUMN(F5))</f>
        <v>32.348692</v>
      </c>
      <c r="H45" s="49">
        <f t="shared" si="31"/>
        <v>32.777310666666665</v>
      </c>
      <c r="I45" s="49">
        <f t="shared" si="32"/>
        <v>0.50690020779472267</v>
      </c>
      <c r="J45" s="89"/>
      <c r="K45" s="89"/>
      <c r="L45" s="89"/>
      <c r="M45" s="89"/>
      <c r="N45" s="89"/>
      <c r="O45" s="94" cm="1">
        <f t="array" ref="O45">INDEX($T:$T,ROW(D5)*3-3+COLUMN(D5))</f>
        <v>7.9009080000000003</v>
      </c>
      <c r="P45" s="94" cm="1">
        <f t="array" ref="P45">INDEX($T:$T,ROW(E5)*3-3+COLUMN(E5))</f>
        <v>7.7334449999999997</v>
      </c>
      <c r="Q45" s="94" cm="1">
        <f t="array" ref="Q45">INDEX($T:$T,ROW(F5)*3-3+COLUMN(F5))</f>
        <v>7.6761080000000002</v>
      </c>
      <c r="R45" s="94">
        <f t="shared" si="2"/>
        <v>7.7701536666666664</v>
      </c>
      <c r="S45" s="55">
        <f t="shared" si="3"/>
        <v>0.11680926614071918</v>
      </c>
      <c r="T45" s="181" cm="1">
        <f t="array" ref="T45">INDEX($S:$S,ROW(D5)*3-3+COLUMN(D5))</f>
        <v>6.1302339999999997</v>
      </c>
      <c r="U45" s="181" cm="1">
        <f t="array" ref="U45">INDEX($S:$S,ROW(E5)*3-3+COLUMN(E5))</f>
        <v>6.0055690000000004</v>
      </c>
      <c r="V45" s="181" cm="1">
        <f t="array" ref="V45">INDEX($S:$S,ROW(F5)*3-3+COLUMN(F5))</f>
        <v>5.950501</v>
      </c>
      <c r="W45" s="181">
        <f t="shared" si="33"/>
        <v>6.0287679999999995</v>
      </c>
      <c r="X45" s="182">
        <f t="shared" si="4"/>
        <v>9.2084922886431095E-2</v>
      </c>
      <c r="Y45" s="181" cm="1">
        <f t="array" ref="Y45">INDEX($R:$R,ROW(D5)*3-3+COLUMN(D5))</f>
        <v>11.956246999999999</v>
      </c>
      <c r="Z45" s="181" cm="1">
        <f t="array" ref="Z45">INDEX($R:$R,ROW(E5)*3-3+COLUMN(E5))</f>
        <v>11.711312</v>
      </c>
      <c r="AA45" s="181" cm="1">
        <f t="array" ref="AA45">INDEX($R:$R,ROW(F5)*3-3+COLUMN(F5))</f>
        <v>11.595062</v>
      </c>
      <c r="AB45" s="181">
        <f t="shared" si="5"/>
        <v>11.754206999999999</v>
      </c>
      <c r="AC45" s="182">
        <f t="shared" si="6"/>
        <v>0.1843736337576494</v>
      </c>
      <c r="AD45" s="181" cm="1">
        <f t="array" ref="AD45">INDEX($P:$P,ROW(D5)*3-3+COLUMN(D5))</f>
        <v>21.488557</v>
      </c>
      <c r="AE45" s="181" cm="1">
        <f t="array" ref="AE45">INDEX($P:$P,ROW(E5)*3-3+COLUMN(E5))</f>
        <v>21.043469999999999</v>
      </c>
      <c r="AF45" s="181" cm="1">
        <f t="array" ref="AF45">INDEX($P:$P,ROW(F5)*3-3+COLUMN(F5))</f>
        <v>20.838536000000001</v>
      </c>
      <c r="AG45" s="181">
        <f t="shared" si="7"/>
        <v>21.123521</v>
      </c>
      <c r="AH45" s="182">
        <f t="shared" si="8"/>
        <v>0.33232205322698605</v>
      </c>
      <c r="AI45" s="204" cm="1">
        <f t="array" ref="AI45">INDEX($D:$D,ROW(D5)*3-3+COLUMN(D5))</f>
        <v>0.23474300000000001</v>
      </c>
      <c r="AJ45" s="204" cm="1">
        <f t="array" ref="AJ45">INDEX($D:$D,ROW(E5)*3-3+COLUMN(E5))</f>
        <v>0.23155999999999999</v>
      </c>
      <c r="AK45" s="204" cm="1">
        <f t="array" ref="AK45">INDEX($D:$D,ROW(F5)*3-3+COLUMN(F5))</f>
        <v>0.229541</v>
      </c>
      <c r="AL45" s="204">
        <f t="shared" si="9"/>
        <v>0.23194800000000002</v>
      </c>
      <c r="AM45" s="205">
        <f t="shared" si="10"/>
        <v>2.6226149164526682E-3</v>
      </c>
      <c r="AN45" s="204" cm="1">
        <f t="array" ref="AN45">INDEX($D:$D,ROW(D5)*3-3+COLUMN(D5))</f>
        <v>0.23474300000000001</v>
      </c>
      <c r="AO45" s="204" cm="1">
        <f t="array" ref="AO45">INDEX($D:$D,ROW(E5)*3-3+COLUMN(E5))</f>
        <v>0.23155999999999999</v>
      </c>
      <c r="AP45" s="204" cm="1">
        <f t="array" ref="AP45">INDEX($D:$D,ROW(F5)*3-3+COLUMN(F5))</f>
        <v>0.229541</v>
      </c>
      <c r="AQ45" s="204">
        <f t="shared" si="11"/>
        <v>0.23194800000000002</v>
      </c>
      <c r="AR45" s="205">
        <f t="shared" si="12"/>
        <v>2.6226149164526682E-3</v>
      </c>
      <c r="AS45" s="204" cm="1">
        <f t="array" ref="AS45">INDEX($N:$N,ROW(D5)*3-3+COLUMN(D5))</f>
        <v>0.30348900000000001</v>
      </c>
      <c r="AT45" s="204" cm="1">
        <f t="array" ref="AT45">INDEX($N:$N,ROW(E5)*3-3+COLUMN(E5))</f>
        <v>0.29758299999999999</v>
      </c>
      <c r="AU45" s="204" cm="1">
        <f t="array" ref="AU45">INDEX($N:$N,ROW(F5)*3-3+COLUMN(F5))</f>
        <v>0.29591299999999998</v>
      </c>
      <c r="AV45" s="204">
        <f t="shared" si="13"/>
        <v>0.29899500000000001</v>
      </c>
      <c r="AW45" s="205">
        <f t="shared" si="14"/>
        <v>3.9804838901822126E-3</v>
      </c>
      <c r="AX45" s="262" cm="1">
        <f t="array" ref="AX45">INDEX($U:$U,ROW(D5)*3-3+COLUMN(D5))</f>
        <v>3.4791000000000002E-2</v>
      </c>
      <c r="AY45" s="262" cm="1">
        <f t="array" ref="AY45">INDEX($U:$U,ROW(E5)*3-3+COLUMN(E5))</f>
        <v>3.3437000000000001E-2</v>
      </c>
      <c r="AZ45" s="262" cm="1">
        <f t="array" ref="AZ45">INDEX($U:$U,ROW(F5)*3-3+COLUMN(F5))</f>
        <v>3.3873E-2</v>
      </c>
      <c r="BA45" s="204">
        <f t="shared" si="15"/>
        <v>3.403366666666667E-2</v>
      </c>
      <c r="BB45" s="205">
        <f t="shared" si="16"/>
        <v>6.9115073126875461E-4</v>
      </c>
      <c r="BC45" s="204" cm="1">
        <f t="array" ref="BC45">INDEX($W:$W,ROW(D5)*3-3+COLUMN(D5))</f>
        <v>4.1287999999999998E-2</v>
      </c>
      <c r="BD45" s="204" cm="1">
        <f t="array" ref="BD45">INDEX($W:$W,ROW(E5)*3-3+COLUMN(E5))</f>
        <v>4.0155999999999997E-2</v>
      </c>
      <c r="BE45" s="204" cm="1">
        <f t="array" ref="BE45">INDEX($W:$W,ROW(F5)*3-3+COLUMN(F5))</f>
        <v>3.9375E-2</v>
      </c>
      <c r="BF45" s="204">
        <f t="shared" si="17"/>
        <v>4.0272999999999996E-2</v>
      </c>
      <c r="BG45" s="205">
        <f t="shared" si="18"/>
        <v>9.6185185969565939E-4</v>
      </c>
      <c r="BH45" s="204" cm="1">
        <f t="array" ref="BH45">INDEX($Y:$Y,ROW(D5)*3-3+COLUMN(D5))</f>
        <v>0.257382</v>
      </c>
      <c r="BI45" s="204" cm="1">
        <f t="array" ref="BI45">INDEX($Y:$Y,ROW(E5)*3-3+COLUMN(E5))</f>
        <v>0.25289200000000001</v>
      </c>
      <c r="BJ45" s="204" cm="1">
        <f t="array" ref="BJ45">INDEX($Y:$Y,ROW(F5)*3-3+COLUMN(F5))</f>
        <v>0.24851100000000001</v>
      </c>
      <c r="BK45" s="204">
        <f t="shared" si="19"/>
        <v>0.25292833333333337</v>
      </c>
      <c r="BL45" s="205">
        <f t="shared" si="20"/>
        <v>4.4356116075839292E-3</v>
      </c>
      <c r="BM45" s="204" cm="1">
        <f t="array" ref="BM45">INDEX($E:$E,ROW(D5)*3-3+COLUMN(D5))</f>
        <v>0.229874</v>
      </c>
      <c r="BN45" s="204" cm="1">
        <f t="array" ref="BN45">INDEX($E:$E,ROW(E5)*3-3+COLUMN(E5))</f>
        <v>0.226137</v>
      </c>
      <c r="BO45" s="204" cm="1">
        <f t="array" ref="BO45">INDEX($E:$E,ROW(F5)*3-3+COLUMN(F5))</f>
        <v>0.221525</v>
      </c>
      <c r="BP45" s="204">
        <f t="shared" si="21"/>
        <v>0.22584533333333334</v>
      </c>
      <c r="BQ45" s="205">
        <f t="shared" si="22"/>
        <v>4.1821349013791169E-3</v>
      </c>
      <c r="BR45" s="204" cm="1">
        <f t="array" ref="BR45">INDEX($L:$L,ROW(D5)*3-3+COLUMN(D5))</f>
        <v>0.44648700000000002</v>
      </c>
      <c r="BS45" s="204" cm="1">
        <f t="array" ref="BS45">INDEX($L:$L,ROW(E5)*3-3+COLUMN(E5))</f>
        <v>0.43978099999999998</v>
      </c>
      <c r="BT45" s="204" cm="1">
        <f t="array" ref="BT45">INDEX($L:$L,ROW(F5)*3-3+COLUMN(F5))</f>
        <v>0.43293700000000002</v>
      </c>
      <c r="BU45" s="204">
        <f t="shared" si="23"/>
        <v>0.43973500000000004</v>
      </c>
      <c r="BV45" s="205">
        <f t="shared" si="24"/>
        <v>6.7751171207588758E-3</v>
      </c>
      <c r="BW45" s="204" cm="1">
        <f t="array" ref="BW45">INDEX($M:$M,ROW(D5)*3-3+COLUMN(D5))</f>
        <v>0.47242299999999998</v>
      </c>
      <c r="BX45" s="204" cm="1">
        <f t="array" ref="BX45">INDEX($M:$M,ROW(E5)*3-3+COLUMN(E5))</f>
        <v>0.45946900000000002</v>
      </c>
      <c r="BY45" s="204" cm="1">
        <f t="array" ref="BY45">INDEX($M:$M,ROW(F5)*3-3+COLUMN(F5))</f>
        <v>0.46040999999999999</v>
      </c>
      <c r="BZ45" s="204">
        <f t="shared" si="25"/>
        <v>0.46410066666666666</v>
      </c>
      <c r="CA45" s="205">
        <f t="shared" si="26"/>
        <v>7.222693011151254E-3</v>
      </c>
      <c r="CB45" s="204" cm="1">
        <f t="array" ref="CB45">INDEX($O:$O,ROW(D5)*3-3+COLUMN(D5))</f>
        <v>0.56923299999999999</v>
      </c>
      <c r="CC45" s="204" cm="1">
        <f t="array" ref="CC45">INDEX($O:$O,ROW(E5)*3-3+COLUMN(E5))</f>
        <v>0.55359800000000003</v>
      </c>
      <c r="CD45" s="204" cm="1">
        <f t="array" ref="CD45">INDEX($O:$O,ROW(F5)*3-3+COLUMN(F5))</f>
        <v>0.55408400000000002</v>
      </c>
      <c r="CE45" s="204">
        <f t="shared" si="27"/>
        <v>0.55897166666666676</v>
      </c>
      <c r="CF45" s="205">
        <f t="shared" si="28"/>
        <v>8.8898970935176146E-3</v>
      </c>
      <c r="CG45" s="204" cm="1">
        <f t="array" ref="CG45">INDEX($X:$X,ROW(D5)*3-3+COLUMN(D5))</f>
        <v>0.32129999999999997</v>
      </c>
      <c r="CH45" s="204" cm="1">
        <f t="array" ref="CH45">INDEX($X:$X,ROW(E5)*3-3+COLUMN(E5))</f>
        <v>0.31459799999999999</v>
      </c>
      <c r="CI45" s="204" cm="1">
        <f t="array" ref="CI45">INDEX($X:$X,ROW(F5)*3-3+COLUMN(F5))</f>
        <v>0.31248100000000001</v>
      </c>
      <c r="CJ45" s="204">
        <f t="shared" si="29"/>
        <v>0.31612633333333334</v>
      </c>
      <c r="CK45" s="205">
        <f t="shared" si="30"/>
        <v>4.6038616761728615E-3</v>
      </c>
    </row>
    <row r="46" spans="1:89" x14ac:dyDescent="0.35">
      <c r="A46" s="59">
        <v>0.52916666666666667</v>
      </c>
      <c r="B46">
        <v>12</v>
      </c>
      <c r="C46">
        <v>42</v>
      </c>
      <c r="D46" s="268">
        <f t="shared" si="1"/>
        <v>3.8833333333333329</v>
      </c>
      <c r="E46" s="49" cm="1">
        <f t="array" ref="E46">INDEX($K:$K,ROW(D6)*3-3+COLUMN(D6))</f>
        <v>31.334575999999998</v>
      </c>
      <c r="F46" s="90" cm="1">
        <f t="array" ref="F46">INDEX($K:$K,ROW(E6)*3-3+COLUMN(E6))</f>
        <v>29.160654999999998</v>
      </c>
      <c r="G46" s="49" cm="1">
        <f t="array" ref="G46">INDEX($K:$K,ROW(F6)*3-3+COLUMN(F6))</f>
        <v>30.559697</v>
      </c>
      <c r="H46" s="49">
        <f t="shared" si="31"/>
        <v>30.351642666666663</v>
      </c>
      <c r="I46" s="49">
        <f t="shared" si="32"/>
        <v>1.1017931215860506</v>
      </c>
      <c r="J46" s="89"/>
      <c r="K46" s="89"/>
      <c r="L46" s="89"/>
      <c r="M46" s="89"/>
      <c r="N46" s="89"/>
      <c r="O46" s="94" cm="1">
        <f t="array" ref="O46">INDEX($T:$T,ROW(D6)*3-3+COLUMN(D6))</f>
        <v>10.089058</v>
      </c>
      <c r="P46" s="94" cm="1">
        <f t="array" ref="P46">INDEX($T:$T,ROW(E6)*3-3+COLUMN(E6))</f>
        <v>9.3837700000000002</v>
      </c>
      <c r="Q46" s="94" cm="1">
        <f t="array" ref="Q46">INDEX($T:$T,ROW(F6)*3-3+COLUMN(F6))</f>
        <v>9.8666529999999995</v>
      </c>
      <c r="R46" s="94">
        <f t="shared" si="2"/>
        <v>9.7798269999999992</v>
      </c>
      <c r="S46" s="55">
        <f t="shared" si="3"/>
        <v>0.36057156909967231</v>
      </c>
      <c r="T46" s="181" cm="1">
        <f t="array" ref="T46">INDEX($S:$S,ROW(D6)*3-3+COLUMN(D6))</f>
        <v>5.6180500000000002</v>
      </c>
      <c r="U46" s="181" cm="1">
        <f t="array" ref="U46">INDEX($S:$S,ROW(E6)*3-3+COLUMN(E6))</f>
        <v>5.2335289999999999</v>
      </c>
      <c r="V46" s="181" cm="1">
        <f t="array" ref="V46">INDEX($S:$S,ROW(F6)*3-3+COLUMN(F6))</f>
        <v>5.4747120000000002</v>
      </c>
      <c r="W46" s="181">
        <f t="shared" si="33"/>
        <v>5.4420970000000004</v>
      </c>
      <c r="X46" s="182">
        <f t="shared" si="4"/>
        <v>0.19432422270267818</v>
      </c>
      <c r="Y46" s="181" cm="1">
        <f t="array" ref="Y46">INDEX($R:$R,ROW(D6)*3-3+COLUMN(D6))</f>
        <v>10.831341999999999</v>
      </c>
      <c r="Z46" s="181" cm="1">
        <f t="array" ref="Z46">INDEX($R:$R,ROW(E6)*3-3+COLUMN(E6))</f>
        <v>10.083249</v>
      </c>
      <c r="AA46" s="181" cm="1">
        <f t="array" ref="AA46">INDEX($R:$R,ROW(F6)*3-3+COLUMN(F6))</f>
        <v>10.566983</v>
      </c>
      <c r="AB46" s="181">
        <f t="shared" si="5"/>
        <v>10.493858000000001</v>
      </c>
      <c r="AC46" s="182">
        <f t="shared" si="6"/>
        <v>0.37936952089091142</v>
      </c>
      <c r="AD46" s="181" cm="1">
        <f t="array" ref="AD46">INDEX($P:$P,ROW(D6)*3-3+COLUMN(D6))</f>
        <v>19.431045000000001</v>
      </c>
      <c r="AE46" s="181" cm="1">
        <f t="array" ref="AE46">INDEX($P:$P,ROW(E6)*3-3+COLUMN(E6))</f>
        <v>18.125700999999999</v>
      </c>
      <c r="AF46" s="181" cm="1">
        <f t="array" ref="AF46">INDEX($P:$P,ROW(F6)*3-3+COLUMN(F6))</f>
        <v>18.972000999999999</v>
      </c>
      <c r="AG46" s="181">
        <f t="shared" si="7"/>
        <v>18.842915666666666</v>
      </c>
      <c r="AH46" s="182">
        <f t="shared" si="8"/>
        <v>0.66217671889408358</v>
      </c>
      <c r="AI46" s="204" cm="1">
        <f t="array" ref="AI46">INDEX($D:$D,ROW(D6)*3-3+COLUMN(D6))</f>
        <v>0.22450899999999999</v>
      </c>
      <c r="AJ46" s="204" cm="1">
        <f t="array" ref="AJ46">INDEX($D:$D,ROW(E6)*3-3+COLUMN(E6))</f>
        <v>0.20344599999999999</v>
      </c>
      <c r="AK46" s="204" cm="1">
        <f t="array" ref="AK46">INDEX($D:$D,ROW(F6)*3-3+COLUMN(F6))</f>
        <v>0.21676699999999999</v>
      </c>
      <c r="AL46" s="204">
        <f t="shared" si="9"/>
        <v>0.21490733333333334</v>
      </c>
      <c r="AM46" s="205">
        <f t="shared" si="10"/>
        <v>1.0653931778143378E-2</v>
      </c>
      <c r="AN46" s="204" cm="1">
        <f t="array" ref="AN46">INDEX($D:$D,ROW(D6)*3-3+COLUMN(D6))</f>
        <v>0.22450899999999999</v>
      </c>
      <c r="AO46" s="204" cm="1">
        <f t="array" ref="AO46">INDEX($D:$D,ROW(E6)*3-3+COLUMN(E6))</f>
        <v>0.20344599999999999</v>
      </c>
      <c r="AP46" s="204" cm="1">
        <f t="array" ref="AP46">INDEX($D:$D,ROW(F6)*3-3+COLUMN(F6))</f>
        <v>0.21676699999999999</v>
      </c>
      <c r="AQ46" s="204">
        <f t="shared" si="11"/>
        <v>0.21490733333333334</v>
      </c>
      <c r="AR46" s="205">
        <f t="shared" si="12"/>
        <v>1.0653931778143378E-2</v>
      </c>
      <c r="AS46" s="204" cm="1">
        <f t="array" ref="AS46">INDEX($N:$N,ROW(D6)*3-3+COLUMN(D6))</f>
        <v>0.33652300000000002</v>
      </c>
      <c r="AT46" s="204" cm="1">
        <f t="array" ref="AT46">INDEX($N:$N,ROW(E6)*3-3+COLUMN(E6))</f>
        <v>0.31228899999999998</v>
      </c>
      <c r="AU46" s="204" cm="1">
        <f t="array" ref="AU46">INDEX($N:$N,ROW(F6)*3-3+COLUMN(F6))</f>
        <v>0.32721099999999997</v>
      </c>
      <c r="AV46" s="204">
        <f t="shared" si="13"/>
        <v>0.32534099999999994</v>
      </c>
      <c r="AW46" s="205">
        <f t="shared" si="14"/>
        <v>1.2224743923698376E-2</v>
      </c>
      <c r="AX46" s="262" cm="1">
        <f t="array" ref="AX46">INDEX($U:$U,ROW(D6)*3-3+COLUMN(D6))</f>
        <v>4.3456000000000002E-2</v>
      </c>
      <c r="AY46" s="262" cm="1">
        <f t="array" ref="AY46">INDEX($U:$U,ROW(E6)*3-3+COLUMN(E6))</f>
        <v>4.0382000000000001E-2</v>
      </c>
      <c r="AZ46" s="262" cm="1">
        <f t="array" ref="AZ46">INDEX($U:$U,ROW(F6)*3-3+COLUMN(F6))</f>
        <v>4.2585999999999999E-2</v>
      </c>
      <c r="BA46" s="204">
        <f t="shared" si="15"/>
        <v>4.2141333333333329E-2</v>
      </c>
      <c r="BB46" s="205">
        <f t="shared" si="16"/>
        <v>1.5845079152005939E-3</v>
      </c>
      <c r="BC46" s="204" cm="1">
        <f t="array" ref="BC46">INDEX($W:$W,ROW(D6)*3-3+COLUMN(D6))</f>
        <v>4.0813000000000002E-2</v>
      </c>
      <c r="BD46" s="204" cm="1">
        <f t="array" ref="BD46">INDEX($W:$W,ROW(E6)*3-3+COLUMN(E6))</f>
        <v>3.6309000000000001E-2</v>
      </c>
      <c r="BE46" s="204" cm="1">
        <f t="array" ref="BE46">INDEX($W:$W,ROW(F6)*3-3+COLUMN(F6))</f>
        <v>3.8455999999999997E-2</v>
      </c>
      <c r="BF46" s="204">
        <f t="shared" si="17"/>
        <v>3.8525999999999998E-2</v>
      </c>
      <c r="BG46" s="205">
        <f t="shared" si="18"/>
        <v>2.2528157936236161E-3</v>
      </c>
      <c r="BH46" s="204" cm="1">
        <f t="array" ref="BH46">INDEX($Y:$Y,ROW(D6)*3-3+COLUMN(D6))</f>
        <v>0.291993</v>
      </c>
      <c r="BI46" s="204" cm="1">
        <f t="array" ref="BI46">INDEX($Y:$Y,ROW(E6)*3-3+COLUMN(E6))</f>
        <v>0.27160400000000001</v>
      </c>
      <c r="BJ46" s="204" cm="1">
        <f t="array" ref="BJ46">INDEX($Y:$Y,ROW(F6)*3-3+COLUMN(F6))</f>
        <v>0.28665000000000002</v>
      </c>
      <c r="BK46" s="204">
        <f t="shared" si="19"/>
        <v>0.28341566666666668</v>
      </c>
      <c r="BL46" s="205">
        <f t="shared" si="20"/>
        <v>1.0572299387235175E-2</v>
      </c>
      <c r="BM46" s="204" cm="1">
        <f t="array" ref="BM46">INDEX($E:$E,ROW(D6)*3-3+COLUMN(D6))</f>
        <v>0.25914500000000001</v>
      </c>
      <c r="BN46" s="204" cm="1">
        <f t="array" ref="BN46">INDEX($E:$E,ROW(E6)*3-3+COLUMN(E6))</f>
        <v>0.23957200000000001</v>
      </c>
      <c r="BO46" s="204" cm="1">
        <f t="array" ref="BO46">INDEX($E:$E,ROW(F6)*3-3+COLUMN(F6))</f>
        <v>0.25394899999999998</v>
      </c>
      <c r="BP46" s="204">
        <f t="shared" si="21"/>
        <v>0.2508886666666667</v>
      </c>
      <c r="BQ46" s="205">
        <f t="shared" si="22"/>
        <v>1.0139024229842501E-2</v>
      </c>
      <c r="BR46" s="204" cm="1">
        <f t="array" ref="BR46">INDEX($L:$L,ROW(D6)*3-3+COLUMN(D6))</f>
        <v>0.506656</v>
      </c>
      <c r="BS46" s="204" cm="1">
        <f t="array" ref="BS46">INDEX($L:$L,ROW(E6)*3-3+COLUMN(E6))</f>
        <v>0.47550900000000001</v>
      </c>
      <c r="BT46" s="204" cm="1">
        <f t="array" ref="BT46">INDEX($L:$L,ROW(F6)*3-3+COLUMN(F6))</f>
        <v>0.498083</v>
      </c>
      <c r="BU46" s="204">
        <f t="shared" si="23"/>
        <v>0.49341600000000002</v>
      </c>
      <c r="BV46" s="205">
        <f t="shared" si="24"/>
        <v>1.6089424135126765E-2</v>
      </c>
      <c r="BW46" s="204" cm="1">
        <f t="array" ref="BW46">INDEX($M:$M,ROW(D6)*3-3+COLUMN(D6))</f>
        <v>0.53532100000000005</v>
      </c>
      <c r="BX46" s="204" cm="1">
        <f t="array" ref="BX46">INDEX($M:$M,ROW(E6)*3-3+COLUMN(E6))</f>
        <v>0.49594899999999997</v>
      </c>
      <c r="BY46" s="204" cm="1">
        <f t="array" ref="BY46">INDEX($M:$M,ROW(F6)*3-3+COLUMN(F6))</f>
        <v>0.51783800000000002</v>
      </c>
      <c r="BZ46" s="204">
        <f t="shared" si="25"/>
        <v>0.51636933333333335</v>
      </c>
      <c r="CA46" s="205">
        <f t="shared" si="26"/>
        <v>1.9727045707184206E-2</v>
      </c>
      <c r="CB46" s="204" cm="1">
        <f t="array" ref="CB46">INDEX($O:$O,ROW(D6)*3-3+COLUMN(D6))</f>
        <v>0.705901</v>
      </c>
      <c r="CC46" s="204" cm="1">
        <f t="array" ref="CC46">INDEX($O:$O,ROW(E6)*3-3+COLUMN(E6))</f>
        <v>0.64367200000000002</v>
      </c>
      <c r="CD46" s="204" cm="1">
        <f t="array" ref="CD46">INDEX($O:$O,ROW(F6)*3-3+COLUMN(F6))</f>
        <v>0.67364599999999997</v>
      </c>
      <c r="CE46" s="204">
        <f t="shared" si="27"/>
        <v>0.67440633333333333</v>
      </c>
      <c r="CF46" s="205">
        <f t="shared" si="28"/>
        <v>3.1121466712437137E-2</v>
      </c>
      <c r="CG46" s="204" cm="1">
        <f t="array" ref="CG46">INDEX($X:$X,ROW(D6)*3-3+COLUMN(D6))</f>
        <v>0.60906300000000002</v>
      </c>
      <c r="CH46" s="204" cm="1">
        <f t="array" ref="CH46">INDEX($X:$X,ROW(E6)*3-3+COLUMN(E6))</f>
        <v>0.56571400000000005</v>
      </c>
      <c r="CI46" s="204" cm="1">
        <f t="array" ref="CI46">INDEX($X:$X,ROW(F6)*3-3+COLUMN(F6))</f>
        <v>0.59437300000000004</v>
      </c>
      <c r="CJ46" s="204">
        <f t="shared" si="29"/>
        <v>0.58971666666666678</v>
      </c>
      <c r="CK46" s="205">
        <f t="shared" si="30"/>
        <v>2.2046428970092475E-2</v>
      </c>
    </row>
    <row r="47" spans="1:89" ht="15" thickBot="1" x14ac:dyDescent="0.4">
      <c r="A47" s="61">
        <v>0.54027777777777775</v>
      </c>
      <c r="B47" s="5">
        <v>12</v>
      </c>
      <c r="C47" s="5">
        <v>58</v>
      </c>
      <c r="D47" s="269">
        <f t="shared" si="1"/>
        <v>4.1500000000000004</v>
      </c>
      <c r="E47" s="50" cm="1">
        <f t="array" ref="E47">INDEX($K:$K,ROW(D7)*3-3+COLUMN(D7))</f>
        <v>26.783282</v>
      </c>
      <c r="F47" s="88" cm="1">
        <f t="array" ref="F47">INDEX($K:$K,ROW(E7)*3-3+COLUMN(E7))</f>
        <v>26.284728000000001</v>
      </c>
      <c r="G47" s="68" cm="1">
        <f t="array" ref="G47">INDEX($K:$K,ROW(F7)*3-3+COLUMN(F7))</f>
        <v>27.803377000000001</v>
      </c>
      <c r="H47" s="50">
        <f t="shared" si="31"/>
        <v>26.957128999999998</v>
      </c>
      <c r="I47" s="50">
        <f t="shared" si="32"/>
        <v>0.77410644026322384</v>
      </c>
      <c r="J47" s="92"/>
      <c r="K47" s="92"/>
      <c r="L47" s="92"/>
      <c r="M47" s="92"/>
      <c r="N47" s="92"/>
      <c r="O47" s="95" cm="1">
        <f t="array" ref="O47">INDEX($T:$T,ROW(D7)*3-3+COLUMN(D7))</f>
        <v>12.141505</v>
      </c>
      <c r="P47" s="95" cm="1">
        <f t="array" ref="P47">INDEX($T:$T,ROW(E7)*3-3+COLUMN(E7))</f>
        <v>11.911455999999999</v>
      </c>
      <c r="Q47" s="95" cm="1">
        <f t="array" ref="Q47">INDEX($T:$T,ROW(F7)*3-3+COLUMN(F7))</f>
        <v>12.596482999999999</v>
      </c>
      <c r="R47" s="95">
        <f t="shared" si="2"/>
        <v>12.216481333333334</v>
      </c>
      <c r="S47" s="96">
        <f t="shared" si="3"/>
        <v>0.34861380581143542</v>
      </c>
      <c r="T47" s="183" cm="1">
        <f t="array" ref="T47">INDEX($S:$S,ROW(D7)*3-3+COLUMN(D7))</f>
        <v>4.6040979999999996</v>
      </c>
      <c r="U47" s="183" cm="1">
        <f t="array" ref="U47">INDEX($S:$S,ROW(E7)*3-3+COLUMN(E7))</f>
        <v>4.529331</v>
      </c>
      <c r="V47" s="183" cm="1">
        <f t="array" ref="V47">INDEX($S:$S,ROW(F7)*3-3+COLUMN(F7))</f>
        <v>4.7815760000000003</v>
      </c>
      <c r="W47" s="183">
        <f t="shared" si="33"/>
        <v>4.6383350000000005</v>
      </c>
      <c r="X47" s="184">
        <f t="shared" si="4"/>
        <v>0.12956085108164447</v>
      </c>
      <c r="Y47" s="183" cm="1">
        <f t="array" ref="Y47">INDEX($R:$R,ROW(D7)*3-3+COLUMN(D7))</f>
        <v>8.7326239999999995</v>
      </c>
      <c r="Z47" s="183" cm="1">
        <f t="array" ref="Z47">INDEX($R:$R,ROW(E7)*3-3+COLUMN(E7))</f>
        <v>8.5741940000000003</v>
      </c>
      <c r="AA47" s="183" cm="1">
        <f t="array" ref="AA47">INDEX($R:$R,ROW(F7)*3-3+COLUMN(F7))</f>
        <v>9.0403909999999996</v>
      </c>
      <c r="AB47" s="183">
        <f t="shared" si="5"/>
        <v>8.7824030000000004</v>
      </c>
      <c r="AC47" s="184">
        <f t="shared" si="6"/>
        <v>0.23705141284750839</v>
      </c>
      <c r="AD47" s="183" cm="1">
        <f t="array" ref="AD47">INDEX($P:$P,ROW(D7)*3-3+COLUMN(D7))</f>
        <v>15.720478</v>
      </c>
      <c r="AE47" s="183" cm="1">
        <f t="array" ref="AE47">INDEX($P:$P,ROW(E7)*3-3+COLUMN(E7))</f>
        <v>15.436705999999999</v>
      </c>
      <c r="AF47" s="183" cm="1">
        <f t="array" ref="AF47">INDEX($P:$P,ROW(F7)*3-3+COLUMN(F7))</f>
        <v>16.285343000000001</v>
      </c>
      <c r="AG47" s="183">
        <f t="shared" si="7"/>
        <v>15.814175666666666</v>
      </c>
      <c r="AH47" s="184">
        <f t="shared" si="8"/>
        <v>0.43200767238132953</v>
      </c>
      <c r="AI47" s="206" cm="1">
        <f t="array" ref="AI47">INDEX($D:$D,ROW(D7)*3-3+COLUMN(D7))</f>
        <v>0.19789899999999999</v>
      </c>
      <c r="AJ47" s="206" cm="1">
        <f t="array" ref="AJ47">INDEX($D:$D,ROW(E7)*3-3+COLUMN(E7))</f>
        <v>0.19050800000000001</v>
      </c>
      <c r="AK47" s="206" cm="1">
        <f t="array" ref="AK47">INDEX($D:$D,ROW(F7)*3-3+COLUMN(F7))</f>
        <v>0.20163300000000001</v>
      </c>
      <c r="AL47" s="206">
        <f t="shared" si="9"/>
        <v>0.19667999999999999</v>
      </c>
      <c r="AM47" s="207">
        <f t="shared" si="10"/>
        <v>5.6617909710620683E-3</v>
      </c>
      <c r="AN47" s="206" cm="1">
        <f t="array" ref="AN47">INDEX($D:$D,ROW(D7)*3-3+COLUMN(D7))</f>
        <v>0.19789899999999999</v>
      </c>
      <c r="AO47" s="206" cm="1">
        <f t="array" ref="AO47">INDEX($D:$D,ROW(E7)*3-3+COLUMN(E7))</f>
        <v>0.19050800000000001</v>
      </c>
      <c r="AP47" s="206" cm="1">
        <f t="array" ref="AP47">INDEX($D:$D,ROW(F7)*3-3+COLUMN(F7))</f>
        <v>0.20163300000000001</v>
      </c>
      <c r="AQ47" s="206">
        <f t="shared" si="11"/>
        <v>0.19667999999999999</v>
      </c>
      <c r="AR47" s="207">
        <f t="shared" si="12"/>
        <v>5.6617909710620683E-3</v>
      </c>
      <c r="AS47" s="204" cm="1">
        <f t="array" ref="AS47">INDEX($N:$N,ROW(D7)*3-3+COLUMN(D7))</f>
        <v>0.34250700000000001</v>
      </c>
      <c r="AT47" s="204" cm="1">
        <f t="array" ref="AT47">INDEX($N:$N,ROW(E7)*3-3+COLUMN(E7))</f>
        <v>0.335675</v>
      </c>
      <c r="AU47" s="204" cm="1">
        <f t="array" ref="AU47">INDEX($N:$N,ROW(F7)*3-3+COLUMN(F7))</f>
        <v>0.352437</v>
      </c>
      <c r="AV47" s="206">
        <f t="shared" si="13"/>
        <v>0.34353966666666674</v>
      </c>
      <c r="AW47" s="207">
        <f t="shared" si="14"/>
        <v>8.4285800306655046E-3</v>
      </c>
      <c r="AX47" s="262" cm="1">
        <f t="array" ref="AX47">INDEX($U:$U,ROW(D7)*3-3+COLUMN(D7))</f>
        <v>4.9660999999999997E-2</v>
      </c>
      <c r="AY47" s="262" cm="1">
        <f t="array" ref="AY47">INDEX($U:$U,ROW(E7)*3-3+COLUMN(E7))</f>
        <v>4.8855999999999997E-2</v>
      </c>
      <c r="AZ47" s="262" cm="1">
        <f t="array" ref="AZ47">INDEX($U:$U,ROW(F7)*3-3+COLUMN(F7))</f>
        <v>5.1929999999999997E-2</v>
      </c>
      <c r="BA47" s="206">
        <f t="shared" si="15"/>
        <v>5.0148999999999999E-2</v>
      </c>
      <c r="BB47" s="207">
        <f t="shared" si="16"/>
        <v>1.5940442277427563E-3</v>
      </c>
      <c r="BC47" s="204" cm="1">
        <f t="array" ref="BC47">INDEX($W:$W,ROW(D7)*3-3+COLUMN(D7))</f>
        <v>4.2160000000000003E-2</v>
      </c>
      <c r="BD47" s="204" cm="1">
        <f t="array" ref="BD47">INDEX($W:$W,ROW(E7)*3-3+COLUMN(E7))</f>
        <v>4.0493000000000001E-2</v>
      </c>
      <c r="BE47" s="204" cm="1">
        <f t="array" ref="BE47">INDEX($W:$W,ROW(F7)*3-3+COLUMN(F7))</f>
        <v>4.0697999999999998E-2</v>
      </c>
      <c r="BF47" s="206">
        <f t="shared" si="17"/>
        <v>4.1117000000000001E-2</v>
      </c>
      <c r="BG47" s="207">
        <f t="shared" si="18"/>
        <v>9.0906160407312514E-4</v>
      </c>
      <c r="BH47" s="204" cm="1">
        <f t="array" ref="BH47">INDEX($Y:$Y,ROW(D7)*3-3+COLUMN(D7))</f>
        <v>0.323994</v>
      </c>
      <c r="BI47" s="204" cm="1">
        <f t="array" ref="BI47">INDEX($Y:$Y,ROW(E7)*3-3+COLUMN(E7))</f>
        <v>0.31978600000000001</v>
      </c>
      <c r="BJ47" s="204" cm="1">
        <f t="array" ref="BJ47">INDEX($Y:$Y,ROW(F7)*3-3+COLUMN(F7))</f>
        <v>0.33792499999999998</v>
      </c>
      <c r="BK47" s="206">
        <f t="shared" si="19"/>
        <v>0.327235</v>
      </c>
      <c r="BL47" s="207">
        <f t="shared" si="20"/>
        <v>9.4938870332440545E-3</v>
      </c>
      <c r="BM47" s="204" cm="1">
        <f t="array" ref="BM47">INDEX($E:$E,ROW(D7)*3-3+COLUMN(D7))</f>
        <v>0.26698100000000002</v>
      </c>
      <c r="BN47" s="204" cm="1">
        <f t="array" ref="BN47">INDEX($E:$E,ROW(E7)*3-3+COLUMN(E7))</f>
        <v>0.26156600000000002</v>
      </c>
      <c r="BO47" s="204" cm="1">
        <f t="array" ref="BO47">INDEX($E:$E,ROW(F7)*3-3+COLUMN(F7))</f>
        <v>0.27364899999999998</v>
      </c>
      <c r="BP47" s="206">
        <f t="shared" si="21"/>
        <v>0.26739866666666673</v>
      </c>
      <c r="BQ47" s="207">
        <f t="shared" si="22"/>
        <v>6.0523182610742673E-3</v>
      </c>
      <c r="BR47" s="204" cm="1">
        <f t="array" ref="BR47">INDEX($L:$L,ROW(D7)*3-3+COLUMN(D7))</f>
        <v>0.54717300000000002</v>
      </c>
      <c r="BS47" s="204" cm="1">
        <f t="array" ref="BS47">INDEX($L:$L,ROW(E7)*3-3+COLUMN(E7))</f>
        <v>0.53704200000000002</v>
      </c>
      <c r="BT47" s="204" cm="1">
        <f t="array" ref="BT47">INDEX($L:$L,ROW(F7)*3-3+COLUMN(F7))</f>
        <v>0.56510000000000005</v>
      </c>
      <c r="BU47" s="206">
        <f t="shared" si="23"/>
        <v>0.54977166666666666</v>
      </c>
      <c r="BV47" s="207">
        <f t="shared" si="24"/>
        <v>1.4208365223815644E-2</v>
      </c>
      <c r="BW47" s="204" cm="1">
        <f t="array" ref="BW47">INDEX($M:$M,ROW(D7)*3-3+COLUMN(D7))</f>
        <v>0.56668300000000005</v>
      </c>
      <c r="BX47" s="204" cm="1">
        <f t="array" ref="BX47">INDEX($M:$M,ROW(E7)*3-3+COLUMN(E7))</f>
        <v>0.55652800000000002</v>
      </c>
      <c r="BY47" s="204" cm="1">
        <f t="array" ref="BY47">INDEX($M:$M,ROW(F7)*3-3+COLUMN(F7))</f>
        <v>0.58407100000000001</v>
      </c>
      <c r="BZ47" s="206">
        <f t="shared" si="25"/>
        <v>0.56909399999999999</v>
      </c>
      <c r="CA47" s="207">
        <f t="shared" si="26"/>
        <v>1.3928887356856602E-2</v>
      </c>
      <c r="CB47" s="204" cm="1">
        <f t="array" ref="CB47">INDEX($O:$O,ROW(D7)*3-3+COLUMN(D7))</f>
        <v>0.774868</v>
      </c>
      <c r="CC47" s="204" cm="1">
        <f t="array" ref="CC47">INDEX($O:$O,ROW(E7)*3-3+COLUMN(E7))</f>
        <v>0.756857</v>
      </c>
      <c r="CD47" s="204" cm="1">
        <f t="array" ref="CD47">INDEX($O:$O,ROW(F7)*3-3+COLUMN(F7))</f>
        <v>0.80116500000000002</v>
      </c>
      <c r="CE47" s="206">
        <f t="shared" si="27"/>
        <v>0.77762999999999993</v>
      </c>
      <c r="CF47" s="207">
        <f t="shared" si="28"/>
        <v>2.228275564197571E-2</v>
      </c>
      <c r="CG47" s="204" cm="1">
        <f t="array" ref="CG47">INDEX($X:$X,ROW(D7)*3-3+COLUMN(D7))</f>
        <v>0.43700699999999998</v>
      </c>
      <c r="CH47" s="204" cm="1">
        <f t="array" ref="CH47">INDEX($X:$X,ROW(E7)*3-3+COLUMN(E7))</f>
        <v>0.427817</v>
      </c>
      <c r="CI47" s="204" cm="1">
        <f t="array" ref="CI47">INDEX($X:$X,ROW(F7)*3-3+COLUMN(F7))</f>
        <v>0.452401</v>
      </c>
      <c r="CJ47" s="206">
        <f t="shared" si="29"/>
        <v>0.43907500000000005</v>
      </c>
      <c r="CK47" s="207">
        <f t="shared" si="30"/>
        <v>1.2421784573884704E-2</v>
      </c>
    </row>
    <row r="49" spans="1:58" x14ac:dyDescent="0.35">
      <c r="A49" s="62" t="s">
        <v>19</v>
      </c>
    </row>
    <row r="50" spans="1:58" ht="15" thickBot="1" x14ac:dyDescent="0.4"/>
    <row r="51" spans="1:58" ht="15" thickBot="1" x14ac:dyDescent="0.4">
      <c r="E51" s="284" t="s">
        <v>252</v>
      </c>
      <c r="F51" s="285"/>
      <c r="G51" s="285"/>
      <c r="H51" s="285"/>
      <c r="I51" s="285"/>
      <c r="J51" s="285"/>
      <c r="K51" s="285"/>
      <c r="L51" s="285"/>
      <c r="M51" s="285"/>
      <c r="N51" s="285"/>
      <c r="O51" s="285"/>
      <c r="P51" s="285"/>
      <c r="Q51" s="285"/>
      <c r="R51" s="285"/>
      <c r="S51" s="286"/>
    </row>
    <row r="52" spans="1:58" ht="15" thickBot="1" x14ac:dyDescent="0.4">
      <c r="E52" s="287" t="s">
        <v>74</v>
      </c>
      <c r="F52" s="288"/>
      <c r="G52" s="288"/>
      <c r="H52" s="288"/>
      <c r="I52" s="289"/>
      <c r="J52" s="290" t="s">
        <v>73</v>
      </c>
      <c r="K52" s="291"/>
      <c r="L52" s="291"/>
      <c r="M52" s="291"/>
      <c r="N52" s="292"/>
      <c r="O52" s="293" t="s">
        <v>17</v>
      </c>
      <c r="P52" s="294"/>
      <c r="Q52" s="294"/>
      <c r="R52" s="294"/>
      <c r="S52" s="295"/>
      <c r="T52" s="296" t="s">
        <v>82</v>
      </c>
      <c r="U52" s="297"/>
      <c r="V52" s="297"/>
      <c r="W52" s="297"/>
      <c r="X52" s="298"/>
      <c r="Y52" s="296" t="s">
        <v>81</v>
      </c>
      <c r="Z52" s="297"/>
      <c r="AA52" s="297"/>
      <c r="AB52" s="297"/>
      <c r="AC52" s="298"/>
      <c r="AD52" s="296" t="s">
        <v>269</v>
      </c>
      <c r="AE52" s="297"/>
      <c r="AF52" s="297"/>
      <c r="AG52" s="297"/>
      <c r="AH52" s="298"/>
      <c r="AI52" s="299" t="s">
        <v>67</v>
      </c>
      <c r="AJ52" s="300"/>
      <c r="AK52" s="300"/>
      <c r="AL52" s="300"/>
      <c r="AM52" s="301"/>
      <c r="AN52" s="299" t="s">
        <v>277</v>
      </c>
      <c r="AO52" s="300"/>
      <c r="AP52" s="300"/>
      <c r="AQ52" s="300"/>
      <c r="AR52" s="301"/>
    </row>
    <row r="53" spans="1:58" ht="15" thickBot="1" x14ac:dyDescent="0.4">
      <c r="A53" s="1" t="s">
        <v>4</v>
      </c>
      <c r="B53" s="1" t="s">
        <v>5</v>
      </c>
      <c r="C53" s="1" t="s">
        <v>6</v>
      </c>
      <c r="D53" s="1" t="s">
        <v>7</v>
      </c>
      <c r="E53" s="98">
        <v>1</v>
      </c>
      <c r="F53" s="99">
        <v>2</v>
      </c>
      <c r="G53" s="99">
        <v>3</v>
      </c>
      <c r="H53" s="99" t="s">
        <v>24</v>
      </c>
      <c r="I53" s="100" t="s">
        <v>13</v>
      </c>
      <c r="J53" s="101">
        <v>1</v>
      </c>
      <c r="K53" s="102">
        <v>2</v>
      </c>
      <c r="L53" s="102">
        <v>3</v>
      </c>
      <c r="M53" s="102" t="s">
        <v>24</v>
      </c>
      <c r="N53" s="103" t="s">
        <v>13</v>
      </c>
      <c r="O53" s="104">
        <v>1</v>
      </c>
      <c r="P53" s="104">
        <v>2</v>
      </c>
      <c r="Q53" s="104">
        <v>3</v>
      </c>
      <c r="R53" s="104" t="s">
        <v>24</v>
      </c>
      <c r="S53" s="105" t="s">
        <v>13</v>
      </c>
      <c r="T53" s="177">
        <v>1</v>
      </c>
      <c r="U53" s="177">
        <v>2</v>
      </c>
      <c r="V53" s="177">
        <v>3</v>
      </c>
      <c r="W53" s="177" t="s">
        <v>24</v>
      </c>
      <c r="X53" s="178" t="s">
        <v>13</v>
      </c>
      <c r="Y53" s="177">
        <v>1</v>
      </c>
      <c r="Z53" s="177">
        <v>2</v>
      </c>
      <c r="AA53" s="177">
        <v>3</v>
      </c>
      <c r="AB53" s="177" t="s">
        <v>24</v>
      </c>
      <c r="AC53" s="178" t="s">
        <v>13</v>
      </c>
      <c r="AD53" s="177">
        <v>1</v>
      </c>
      <c r="AE53" s="177">
        <v>2</v>
      </c>
      <c r="AF53" s="177">
        <v>3</v>
      </c>
      <c r="AG53" s="177" t="s">
        <v>24</v>
      </c>
      <c r="AH53" s="178" t="s">
        <v>13</v>
      </c>
      <c r="AI53" s="200">
        <v>1</v>
      </c>
      <c r="AJ53" s="200">
        <v>2</v>
      </c>
      <c r="AK53" s="200">
        <v>3</v>
      </c>
      <c r="AL53" s="200" t="s">
        <v>24</v>
      </c>
      <c r="AM53" s="201" t="s">
        <v>13</v>
      </c>
      <c r="AN53" s="200">
        <v>1</v>
      </c>
      <c r="AO53" s="200">
        <v>2</v>
      </c>
      <c r="AP53" s="200">
        <v>3</v>
      </c>
      <c r="AQ53" s="200" t="s">
        <v>24</v>
      </c>
      <c r="AR53" s="201" t="s">
        <v>13</v>
      </c>
    </row>
    <row r="54" spans="1:58" x14ac:dyDescent="0.35">
      <c r="A54" s="57">
        <v>0.4236111111111111</v>
      </c>
      <c r="B54" s="58">
        <v>10</v>
      </c>
      <c r="C54" s="18">
        <v>10</v>
      </c>
      <c r="D54" s="15">
        <f t="shared" ref="D54:D60" si="34">B54+(C54/60)-$B$29</f>
        <v>1.3499999999999996</v>
      </c>
      <c r="E54" s="82">
        <f>LOG(E41)</f>
        <v>1.5994820484497509</v>
      </c>
      <c r="F54" s="82">
        <f>LOG(F41)</f>
        <v>1.5936373710580287</v>
      </c>
      <c r="G54" s="82">
        <f>LOG(G41)</f>
        <v>1.5924069391045061</v>
      </c>
      <c r="H54" s="82">
        <f>AVERAGE(E54:G54)</f>
        <v>1.5951754528707618</v>
      </c>
      <c r="I54" s="72">
        <f>STDEV(E54:G54)</f>
        <v>3.7800218000413844E-3</v>
      </c>
      <c r="J54" s="91"/>
      <c r="K54" s="91"/>
      <c r="L54" s="91"/>
      <c r="M54" s="91"/>
      <c r="N54" s="91"/>
      <c r="O54" s="93">
        <f>LOG(O41)</f>
        <v>-9.7141879572667872E-2</v>
      </c>
      <c r="P54" s="93">
        <f>LOG(P41)</f>
        <v>-0.10201956976171569</v>
      </c>
      <c r="Q54" s="93">
        <f>LOG(Q41)</f>
        <v>-0.10495831925996192</v>
      </c>
      <c r="R54" s="93">
        <f>AVERAGE(O54:Q54)</f>
        <v>-0.10137325619811516</v>
      </c>
      <c r="S54" s="27">
        <f>STDEV(O54:Q54)</f>
        <v>3.9480974232086637E-3</v>
      </c>
      <c r="T54" s="179">
        <f>LOG(T41)</f>
        <v>0.91063310136239406</v>
      </c>
      <c r="U54" s="179">
        <f t="shared" ref="U54:V54" si="35">LOG(U41)</f>
        <v>0.90500771688777615</v>
      </c>
      <c r="V54" s="179">
        <f t="shared" si="35"/>
        <v>0.90339399527441466</v>
      </c>
      <c r="W54" s="179">
        <f>AVERAGE(T54:V54)</f>
        <v>0.90634493784152825</v>
      </c>
      <c r="X54" s="180">
        <f t="shared" ref="X54:X60" si="36">STDEV(T54:V54)</f>
        <v>3.8003005338552412E-3</v>
      </c>
      <c r="Y54" s="179">
        <f>LOG(Y41)</f>
        <v>1.2101660217085211</v>
      </c>
      <c r="Z54" s="179">
        <f t="shared" ref="Z54:AA54" si="37">LOG(Z41)</f>
        <v>1.2040950371502099</v>
      </c>
      <c r="AA54" s="179">
        <f t="shared" si="37"/>
        <v>1.203094326085955</v>
      </c>
      <c r="AB54" s="179">
        <f t="shared" ref="AB54:AB60" si="38">AVERAGE(Y54:AA54)</f>
        <v>1.2057851283148953</v>
      </c>
      <c r="AC54" s="180">
        <f t="shared" ref="AC54:AC60" si="39">STDEV(Y54:AA54)</f>
        <v>3.8268166735899007E-3</v>
      </c>
      <c r="AD54" s="179">
        <f>LOG(AD41)</f>
        <v>1.4635167658561965</v>
      </c>
      <c r="AE54" s="179">
        <f t="shared" ref="AE54:AF54" si="40">LOG(AE41)</f>
        <v>1.4587125865630786</v>
      </c>
      <c r="AF54" s="179">
        <f t="shared" si="40"/>
        <v>1.457708613474435</v>
      </c>
      <c r="AG54" s="179">
        <f t="shared" ref="AG54:AG60" si="41">AVERAGE(AD54:AF54)</f>
        <v>1.45997932196457</v>
      </c>
      <c r="AH54" s="180">
        <f t="shared" ref="AH54:AH60" si="42">STDEV(AD54:AF54)</f>
        <v>3.1043715073238521E-3</v>
      </c>
      <c r="AI54" s="202">
        <f>LOG(AI41)</f>
        <v>-0.54517037866171025</v>
      </c>
      <c r="AJ54" s="202">
        <f t="shared" ref="AJ54:AK54" si="43">LOG(AJ41)</f>
        <v>-0.5569467765625512</v>
      </c>
      <c r="AK54" s="202">
        <f t="shared" si="43"/>
        <v>-0.55456082884947855</v>
      </c>
      <c r="AL54" s="202">
        <f t="shared" ref="AL54:AL60" si="44">AVERAGE(AI54:AK54)</f>
        <v>-0.55222599469124667</v>
      </c>
      <c r="AM54" s="203">
        <f t="shared" ref="AM54:AM60" si="45">STDEV(AI54:AK54)</f>
        <v>6.2257107858916458E-3</v>
      </c>
      <c r="AN54" s="202">
        <f>LOG(AN41)</f>
        <v>-0.54517037866171025</v>
      </c>
      <c r="AO54" s="202">
        <f t="shared" ref="AO54:AP54" si="46">LOG(AO41)</f>
        <v>-0.5569467765625512</v>
      </c>
      <c r="AP54" s="202">
        <f t="shared" si="46"/>
        <v>-0.55456082884947855</v>
      </c>
      <c r="AQ54" s="202">
        <f t="shared" ref="AQ54:AQ60" si="47">AVERAGE(AN54:AP54)</f>
        <v>-0.55222599469124667</v>
      </c>
      <c r="AR54" s="203">
        <f t="shared" ref="AR54:AR60" si="48">STDEV(AN54:AP54)</f>
        <v>6.2257107858916458E-3</v>
      </c>
    </row>
    <row r="55" spans="1:58" x14ac:dyDescent="0.35">
      <c r="A55" s="59">
        <v>0.48541666666666666</v>
      </c>
      <c r="B55" s="60">
        <v>11</v>
      </c>
      <c r="C55">
        <v>39</v>
      </c>
      <c r="D55" s="7">
        <f t="shared" si="34"/>
        <v>2.8333333333333339</v>
      </c>
      <c r="E55" s="140">
        <f t="shared" ref="E55:G60" si="49">LOG(E42)</f>
        <v>1.5604864815093162</v>
      </c>
      <c r="F55" s="90">
        <f t="shared" si="49"/>
        <v>1.5564021599154343</v>
      </c>
      <c r="G55" s="49">
        <f t="shared" si="49"/>
        <v>1.5590352961896885</v>
      </c>
      <c r="H55" s="49">
        <f t="shared" ref="H55:H60" si="50">(E55+F55+G55)/3</f>
        <v>1.5586413125381462</v>
      </c>
      <c r="I55" s="49">
        <f t="shared" ref="I55:I60" si="51">STDEV(E55:G55)</f>
        <v>2.0704680772290255E-3</v>
      </c>
      <c r="J55" s="89"/>
      <c r="K55" s="89"/>
      <c r="L55" s="89"/>
      <c r="M55" s="89"/>
      <c r="N55" s="89"/>
      <c r="O55" s="94">
        <f t="shared" ref="O55:Q55" si="52">LOG(O42)</f>
        <v>0.52243614746771749</v>
      </c>
      <c r="P55" s="94">
        <f t="shared" si="52"/>
        <v>0.5186515762560836</v>
      </c>
      <c r="Q55" s="94">
        <f t="shared" si="52"/>
        <v>0.52063141660032974</v>
      </c>
      <c r="R55" s="94">
        <f t="shared" ref="R55:R60" si="53">AVERAGE(O55:Q55)</f>
        <v>0.52057304677471017</v>
      </c>
      <c r="S55" s="55">
        <f t="shared" ref="S55:S60" si="54">STDEV(O55:Q55)</f>
        <v>1.8929606682097598E-3</v>
      </c>
      <c r="T55" s="181">
        <f t="shared" ref="T55:V55" si="55">LOG(T42)</f>
        <v>0.85168582657823577</v>
      </c>
      <c r="U55" s="181">
        <f t="shared" si="55"/>
        <v>0.84788740855861033</v>
      </c>
      <c r="V55" s="181">
        <f t="shared" si="55"/>
        <v>0.85006576721808702</v>
      </c>
      <c r="W55" s="181">
        <f t="shared" ref="W55:W60" si="56">AVERAGE(T55:V55)</f>
        <v>0.84987966745164434</v>
      </c>
      <c r="X55" s="182">
        <f t="shared" si="36"/>
        <v>1.9060350745084189E-3</v>
      </c>
      <c r="Y55" s="181">
        <f t="shared" ref="Y55:AA55" si="57">LOG(Y42)</f>
        <v>1.1483967170903158</v>
      </c>
      <c r="Z55" s="181">
        <f t="shared" si="57"/>
        <v>1.1439235863319186</v>
      </c>
      <c r="AA55" s="181">
        <f t="shared" si="57"/>
        <v>1.1470342995988068</v>
      </c>
      <c r="AB55" s="181">
        <f t="shared" si="38"/>
        <v>1.146451534340347</v>
      </c>
      <c r="AC55" s="182">
        <f t="shared" si="39"/>
        <v>2.2928009519538389E-3</v>
      </c>
      <c r="AD55" s="181">
        <f t="shared" ref="AD55:AF55" si="58">LOG(AD42)</f>
        <v>1.4025503458278648</v>
      </c>
      <c r="AE55" s="181">
        <f t="shared" si="58"/>
        <v>1.3967812605038319</v>
      </c>
      <c r="AF55" s="181">
        <f t="shared" si="58"/>
        <v>1.401477138747341</v>
      </c>
      <c r="AG55" s="181">
        <f t="shared" si="41"/>
        <v>1.4002695816930124</v>
      </c>
      <c r="AH55" s="182">
        <f t="shared" si="42"/>
        <v>3.0682620322564839E-3</v>
      </c>
      <c r="AI55" s="204">
        <f t="shared" ref="AI55:AK55" si="59">LOG(AI42)</f>
        <v>-0.5994274756406861</v>
      </c>
      <c r="AJ55" s="204">
        <f t="shared" si="59"/>
        <v>-0.60233976707177017</v>
      </c>
      <c r="AK55" s="204">
        <f t="shared" si="59"/>
        <v>-0.60147842628382842</v>
      </c>
      <c r="AL55" s="204">
        <f t="shared" si="44"/>
        <v>-0.60108188966542819</v>
      </c>
      <c r="AM55" s="205">
        <f t="shared" si="45"/>
        <v>1.4960920132767951E-3</v>
      </c>
      <c r="AN55" s="204">
        <f t="shared" ref="AN55:AP55" si="60">LOG(AN42)</f>
        <v>-0.5994274756406861</v>
      </c>
      <c r="AO55" s="204">
        <f t="shared" si="60"/>
        <v>-0.60233976707177017</v>
      </c>
      <c r="AP55" s="204">
        <f t="shared" si="60"/>
        <v>-0.60147842628382842</v>
      </c>
      <c r="AQ55" s="204">
        <f t="shared" si="47"/>
        <v>-0.60108188966542819</v>
      </c>
      <c r="AR55" s="205">
        <f t="shared" si="48"/>
        <v>1.4960920132767951E-3</v>
      </c>
    </row>
    <row r="56" spans="1:58" x14ac:dyDescent="0.35">
      <c r="A56" s="59">
        <v>0.5</v>
      </c>
      <c r="B56">
        <v>12</v>
      </c>
      <c r="C56">
        <v>0</v>
      </c>
      <c r="D56" s="7">
        <f t="shared" si="34"/>
        <v>3.1833333333333336</v>
      </c>
      <c r="E56" s="49">
        <f t="shared" si="49"/>
        <v>1.5397809036597279</v>
      </c>
      <c r="F56" s="90">
        <f t="shared" si="49"/>
        <v>1.5411355378022671</v>
      </c>
      <c r="G56" s="49">
        <f t="shared" si="49"/>
        <v>1.5375914399308075</v>
      </c>
      <c r="H56" s="49">
        <f t="shared" si="50"/>
        <v>1.5395026271309342</v>
      </c>
      <c r="I56" s="49">
        <f t="shared" si="51"/>
        <v>1.7883612052600609E-3</v>
      </c>
      <c r="J56" s="89"/>
      <c r="K56" s="89"/>
      <c r="L56" s="89"/>
      <c r="M56" s="89"/>
      <c r="N56" s="89"/>
      <c r="O56" s="94">
        <f t="shared" ref="O56:Q56" si="61">LOG(O43)</f>
        <v>0.69740415906385977</v>
      </c>
      <c r="P56" s="94">
        <f t="shared" si="61"/>
        <v>0.69560257915150681</v>
      </c>
      <c r="Q56" s="94">
        <f t="shared" si="61"/>
        <v>0.6966737359087477</v>
      </c>
      <c r="R56" s="94">
        <f t="shared" si="53"/>
        <v>0.69656015804137139</v>
      </c>
      <c r="S56" s="55">
        <f t="shared" si="54"/>
        <v>9.0614430093486742E-4</v>
      </c>
      <c r="T56" s="181">
        <f t="shared" ref="T56:V56" si="62">LOG(T43)</f>
        <v>0.82335298800802448</v>
      </c>
      <c r="U56" s="181">
        <f t="shared" si="62"/>
        <v>0.82183411981837406</v>
      </c>
      <c r="V56" s="181">
        <f t="shared" si="62"/>
        <v>0.82306171439838127</v>
      </c>
      <c r="W56" s="181">
        <f t="shared" si="56"/>
        <v>0.82274960740825998</v>
      </c>
      <c r="X56" s="182">
        <f t="shared" si="36"/>
        <v>8.0610062916792818E-4</v>
      </c>
      <c r="Y56" s="181">
        <f t="shared" ref="Y56:AA56" si="63">LOG(Y43)</f>
        <v>1.1185162992445767</v>
      </c>
      <c r="Z56" s="181">
        <f t="shared" si="63"/>
        <v>1.1168761400255007</v>
      </c>
      <c r="AA56" s="181">
        <f t="shared" si="63"/>
        <v>1.1178195197789733</v>
      </c>
      <c r="AB56" s="181">
        <f t="shared" si="38"/>
        <v>1.1177373196830169</v>
      </c>
      <c r="AC56" s="182">
        <f t="shared" si="39"/>
        <v>8.2316353649286209E-4</v>
      </c>
      <c r="AD56" s="181">
        <f t="shared" ref="AD56:AF56" si="64">LOG(AD43)</f>
        <v>1.3702730603129269</v>
      </c>
      <c r="AE56" s="181">
        <f t="shared" si="64"/>
        <v>1.37042157649731</v>
      </c>
      <c r="AF56" s="181">
        <f t="shared" si="64"/>
        <v>1.3725393067640808</v>
      </c>
      <c r="AG56" s="181">
        <f t="shared" si="41"/>
        <v>1.3710779811914391</v>
      </c>
      <c r="AH56" s="182">
        <f t="shared" si="42"/>
        <v>1.2677218094668792E-3</v>
      </c>
      <c r="AI56" s="204">
        <f t="shared" ref="AI56:AK56" si="65">LOG(AI43)</f>
        <v>-0.61101476159848123</v>
      </c>
      <c r="AJ56" s="204">
        <f t="shared" si="65"/>
        <v>-0.61581510258596517</v>
      </c>
      <c r="AK56" s="204">
        <f t="shared" si="65"/>
        <v>-0.61095447124301738</v>
      </c>
      <c r="AL56" s="204">
        <f t="shared" si="44"/>
        <v>-0.61259477847582122</v>
      </c>
      <c r="AM56" s="205">
        <f t="shared" si="45"/>
        <v>2.789045403452785E-3</v>
      </c>
      <c r="AN56" s="204">
        <f t="shared" ref="AN56:AP56" si="66">LOG(AN43)</f>
        <v>-0.61101476159848123</v>
      </c>
      <c r="AO56" s="204">
        <f t="shared" si="66"/>
        <v>-0.61581510258596517</v>
      </c>
      <c r="AP56" s="204">
        <f t="shared" si="66"/>
        <v>-0.61095447124301738</v>
      </c>
      <c r="AQ56" s="204">
        <f t="shared" si="47"/>
        <v>-0.61259477847582122</v>
      </c>
      <c r="AR56" s="205">
        <f t="shared" si="48"/>
        <v>2.789045403452785E-3</v>
      </c>
    </row>
    <row r="57" spans="1:58" x14ac:dyDescent="0.35">
      <c r="A57" s="59">
        <v>0.50694444444444442</v>
      </c>
      <c r="B57">
        <v>12</v>
      </c>
      <c r="C57">
        <v>10</v>
      </c>
      <c r="D57" s="7">
        <f t="shared" si="34"/>
        <v>3.3499999999999996</v>
      </c>
      <c r="E57" s="49">
        <f t="shared" si="49"/>
        <v>1.5375914399308075</v>
      </c>
      <c r="F57" s="90">
        <f t="shared" si="49"/>
        <v>1.5205796171344041</v>
      </c>
      <c r="G57" s="49">
        <f t="shared" si="49"/>
        <v>1.5149817638000551</v>
      </c>
      <c r="H57" s="49">
        <f t="shared" si="50"/>
        <v>1.5243842736217557</v>
      </c>
      <c r="I57" s="49">
        <f t="shared" si="51"/>
        <v>1.1775224920333262E-2</v>
      </c>
      <c r="J57" s="89"/>
      <c r="K57" s="89"/>
      <c r="L57" s="89"/>
      <c r="M57" s="89"/>
      <c r="N57" s="89"/>
      <c r="O57" s="94">
        <f t="shared" ref="O57:Q57" si="67">LOG(O44)</f>
        <v>0.77388681828422967</v>
      </c>
      <c r="P57" s="94">
        <f>LOG(P44)</f>
        <v>0.75711979952609176</v>
      </c>
      <c r="Q57" s="94">
        <f t="shared" si="67"/>
        <v>0.75058976923052267</v>
      </c>
      <c r="R57" s="94">
        <f t="shared" si="53"/>
        <v>0.76053212901361478</v>
      </c>
      <c r="S57" s="55">
        <f t="shared" si="54"/>
        <v>1.2017533775749142E-2</v>
      </c>
      <c r="T57" s="181">
        <f t="shared" ref="T57:V57" si="68">LOG(T44)</f>
        <v>0.8136653709260252</v>
      </c>
      <c r="U57" s="181">
        <f t="shared" si="68"/>
        <v>0.79693119604134977</v>
      </c>
      <c r="V57" s="181">
        <f t="shared" si="68"/>
        <v>0.79178226917641958</v>
      </c>
      <c r="W57" s="181">
        <f t="shared" si="56"/>
        <v>0.80079294538126489</v>
      </c>
      <c r="X57" s="182">
        <f t="shared" si="36"/>
        <v>1.1441257208853799E-2</v>
      </c>
      <c r="Y57" s="181">
        <f t="shared" ref="Y57:AA57" si="69">LOG(Y44)</f>
        <v>1.107824909003865</v>
      </c>
      <c r="Z57" s="181">
        <f t="shared" si="69"/>
        <v>1.0907957018424641</v>
      </c>
      <c r="AA57" s="181">
        <f t="shared" si="69"/>
        <v>1.0849801448085408</v>
      </c>
      <c r="AB57" s="181">
        <f t="shared" si="38"/>
        <v>1.09453358521829</v>
      </c>
      <c r="AC57" s="182">
        <f t="shared" si="39"/>
        <v>1.1872221438443955E-2</v>
      </c>
      <c r="AD57" s="181">
        <f t="shared" ref="AD57:AF57" si="70">LOG(AD44)</f>
        <v>1.3611683121540452</v>
      </c>
      <c r="AE57" s="181">
        <f t="shared" si="70"/>
        <v>1.343693913272402</v>
      </c>
      <c r="AF57" s="181">
        <f t="shared" si="70"/>
        <v>1.3393098600937081</v>
      </c>
      <c r="AG57" s="181">
        <f t="shared" si="41"/>
        <v>1.3480573618400518</v>
      </c>
      <c r="AH57" s="182">
        <f t="shared" si="42"/>
        <v>1.1564071262769338E-2</v>
      </c>
      <c r="AI57" s="204">
        <f t="shared" ref="AI57:AK57" si="71">LOG(AI44)</f>
        <v>-0.61863579059881302</v>
      </c>
      <c r="AJ57" s="204">
        <f t="shared" si="71"/>
        <v>-0.63174287505415516</v>
      </c>
      <c r="AK57" s="204">
        <f t="shared" si="71"/>
        <v>-0.63775509501002048</v>
      </c>
      <c r="AL57" s="204">
        <f t="shared" si="44"/>
        <v>-0.62937792022099626</v>
      </c>
      <c r="AM57" s="205">
        <f t="shared" si="45"/>
        <v>9.7765898356362308E-3</v>
      </c>
      <c r="AN57" s="204">
        <f t="shared" ref="AN57:AP57" si="72">LOG(AN44)</f>
        <v>-0.61863579059881302</v>
      </c>
      <c r="AO57" s="204">
        <f t="shared" si="72"/>
        <v>-0.63174287505415516</v>
      </c>
      <c r="AP57" s="204">
        <f t="shared" si="72"/>
        <v>-0.63775509501002048</v>
      </c>
      <c r="AQ57" s="204">
        <f t="shared" si="47"/>
        <v>-0.62937792022099626</v>
      </c>
      <c r="AR57" s="205">
        <f t="shared" si="48"/>
        <v>9.7765898356362308E-3</v>
      </c>
    </row>
    <row r="58" spans="1:58" x14ac:dyDescent="0.35">
      <c r="A58" s="59">
        <v>0.51736111111111105</v>
      </c>
      <c r="B58">
        <v>12</v>
      </c>
      <c r="C58">
        <v>25</v>
      </c>
      <c r="D58" s="7">
        <f t="shared" si="34"/>
        <v>3.5999999999999996</v>
      </c>
      <c r="E58" s="49">
        <f t="shared" si="49"/>
        <v>1.5229241570799956</v>
      </c>
      <c r="F58" s="90">
        <f t="shared" si="49"/>
        <v>1.5138355768776128</v>
      </c>
      <c r="G58" s="49">
        <f t="shared" si="49"/>
        <v>1.5098567249222863</v>
      </c>
      <c r="H58" s="49">
        <f t="shared" si="50"/>
        <v>1.5155388196266315</v>
      </c>
      <c r="I58" s="49">
        <f t="shared" si="51"/>
        <v>6.6981506922170484E-3</v>
      </c>
      <c r="J58" s="89"/>
      <c r="K58" s="89"/>
      <c r="L58" s="89"/>
      <c r="M58" s="89"/>
      <c r="N58" s="89"/>
      <c r="O58" s="94">
        <f t="shared" ref="O58:Q58" si="73">LOG(O45)</f>
        <v>0.89767700480047541</v>
      </c>
      <c r="P58" s="94">
        <f t="shared" si="73"/>
        <v>0.88837300118852358</v>
      </c>
      <c r="Q58" s="94">
        <f t="shared" si="73"/>
        <v>0.88514107646912499</v>
      </c>
      <c r="R58" s="94">
        <f t="shared" si="53"/>
        <v>0.89039702748604144</v>
      </c>
      <c r="S58" s="55">
        <f t="shared" si="54"/>
        <v>6.5084473280476876E-3</v>
      </c>
      <c r="T58" s="181">
        <f t="shared" ref="T58:V58" si="74">LOG(T45)</f>
        <v>0.78747705249054467</v>
      </c>
      <c r="U58" s="181">
        <f t="shared" si="74"/>
        <v>0.77855416109003184</v>
      </c>
      <c r="V58" s="181">
        <f t="shared" si="74"/>
        <v>0.77455353251436165</v>
      </c>
      <c r="W58" s="181">
        <f t="shared" si="56"/>
        <v>0.78019491536497931</v>
      </c>
      <c r="X58" s="182">
        <f t="shared" si="36"/>
        <v>6.6161467703467229E-3</v>
      </c>
      <c r="Y58" s="181">
        <f t="shared" ref="Y58:AA58" si="75">LOG(Y45)</f>
        <v>1.0775948784004472</v>
      </c>
      <c r="Z58" s="181">
        <f t="shared" si="75"/>
        <v>1.0686055511306449</v>
      </c>
      <c r="AA58" s="181">
        <f t="shared" si="75"/>
        <v>1.0642730751978862</v>
      </c>
      <c r="AB58" s="181">
        <f t="shared" si="38"/>
        <v>1.0701578349096594</v>
      </c>
      <c r="AC58" s="182">
        <f t="shared" si="39"/>
        <v>6.7952041058297209E-3</v>
      </c>
      <c r="AD58" s="181">
        <f t="shared" ref="AD58:AF58" si="76">LOG(AD45)</f>
        <v>1.3322072527190578</v>
      </c>
      <c r="AE58" s="181">
        <f t="shared" si="76"/>
        <v>1.323117355139283</v>
      </c>
      <c r="AF58" s="181">
        <f t="shared" si="76"/>
        <v>1.318867204576857</v>
      </c>
      <c r="AG58" s="181">
        <f t="shared" si="41"/>
        <v>1.3247306041450659</v>
      </c>
      <c r="AH58" s="182">
        <f t="shared" si="42"/>
        <v>6.8147744185008468E-3</v>
      </c>
      <c r="AI58" s="204">
        <f t="shared" ref="AI58:AK58" si="77">LOG(AI45)</f>
        <v>-0.62940734946312926</v>
      </c>
      <c r="AJ58" s="204">
        <f t="shared" si="77"/>
        <v>-0.63533645910523417</v>
      </c>
      <c r="AK58" s="204">
        <f t="shared" si="77"/>
        <v>-0.63913973067823771</v>
      </c>
      <c r="AL58" s="204">
        <f t="shared" si="44"/>
        <v>-0.63462784641553371</v>
      </c>
      <c r="AM58" s="205">
        <f t="shared" si="45"/>
        <v>4.9047334267065239E-3</v>
      </c>
      <c r="AN58" s="204">
        <f t="shared" ref="AN58:AP58" si="78">LOG(AN45)</f>
        <v>-0.62940734946312926</v>
      </c>
      <c r="AO58" s="204">
        <f t="shared" si="78"/>
        <v>-0.63533645910523417</v>
      </c>
      <c r="AP58" s="204">
        <f t="shared" si="78"/>
        <v>-0.63913973067823771</v>
      </c>
      <c r="AQ58" s="204">
        <f t="shared" si="47"/>
        <v>-0.63462784641553371</v>
      </c>
      <c r="AR58" s="205">
        <f t="shared" si="48"/>
        <v>4.9047334267065239E-3</v>
      </c>
    </row>
    <row r="59" spans="1:58" x14ac:dyDescent="0.35">
      <c r="A59" s="59">
        <v>0.52916666666666667</v>
      </c>
      <c r="B59">
        <v>12</v>
      </c>
      <c r="C59">
        <v>42</v>
      </c>
      <c r="D59" s="7">
        <f t="shared" si="34"/>
        <v>3.8833333333333329</v>
      </c>
      <c r="E59" s="49">
        <f t="shared" si="49"/>
        <v>1.4960238224728444</v>
      </c>
      <c r="F59" s="90">
        <f t="shared" si="49"/>
        <v>1.4647972747793681</v>
      </c>
      <c r="G59" s="49">
        <f t="shared" si="49"/>
        <v>1.4851490438866242</v>
      </c>
      <c r="H59" s="49">
        <f t="shared" si="50"/>
        <v>1.4819900470462788</v>
      </c>
      <c r="I59" s="49">
        <f t="shared" si="51"/>
        <v>1.5851143996293188E-2</v>
      </c>
      <c r="J59" s="89"/>
      <c r="K59" s="89"/>
      <c r="L59" s="89"/>
      <c r="M59" s="89"/>
      <c r="N59" s="89"/>
      <c r="O59" s="94">
        <f t="shared" ref="O59:Q59" si="79">LOG(O46)</f>
        <v>1.0038506187145979</v>
      </c>
      <c r="P59" s="94">
        <f t="shared" si="79"/>
        <v>0.97237735450442808</v>
      </c>
      <c r="Q59" s="94">
        <f t="shared" si="79"/>
        <v>0.99416985478231368</v>
      </c>
      <c r="R59" s="94">
        <f t="shared" si="53"/>
        <v>0.99013260933377989</v>
      </c>
      <c r="S59" s="55">
        <f t="shared" si="54"/>
        <v>1.6120362995899605E-2</v>
      </c>
      <c r="T59" s="181">
        <f t="shared" ref="T59:V59" si="80">LOG(T46)</f>
        <v>0.74958560005378738</v>
      </c>
      <c r="U59" s="181">
        <f t="shared" si="80"/>
        <v>0.71879463502047891</v>
      </c>
      <c r="V59" s="181">
        <f t="shared" si="80"/>
        <v>0.73836127783168204</v>
      </c>
      <c r="W59" s="181">
        <f t="shared" si="56"/>
        <v>0.73558050430198285</v>
      </c>
      <c r="X59" s="182">
        <f t="shared" si="36"/>
        <v>1.5582695786936652E-2</v>
      </c>
      <c r="Y59" s="181">
        <f t="shared" ref="Y59:AA59" si="81">LOG(Y46)</f>
        <v>1.0346822689140935</v>
      </c>
      <c r="Z59" s="181">
        <f t="shared" si="81"/>
        <v>1.0036004919725143</v>
      </c>
      <c r="AA59" s="181">
        <f t="shared" si="81"/>
        <v>1.023951008737656</v>
      </c>
      <c r="AB59" s="181">
        <f t="shared" si="38"/>
        <v>1.0207445898747547</v>
      </c>
      <c r="AC59" s="182">
        <f t="shared" si="39"/>
        <v>1.5787021755378643E-2</v>
      </c>
      <c r="AD59" s="181">
        <f t="shared" ref="AD59:AF59" si="82">LOG(AD46)</f>
        <v>1.2884961575493292</v>
      </c>
      <c r="AE59" s="181">
        <f t="shared" si="82"/>
        <v>1.2582948116317054</v>
      </c>
      <c r="AF59" s="181">
        <f t="shared" si="82"/>
        <v>1.2781131388711722</v>
      </c>
      <c r="AG59" s="181">
        <f t="shared" si="41"/>
        <v>1.2749680360174023</v>
      </c>
      <c r="AH59" s="182">
        <f t="shared" si="42"/>
        <v>1.5344350027928411E-2</v>
      </c>
      <c r="AI59" s="204">
        <f t="shared" ref="AI59:AK59" si="83">LOG(AI46)</f>
        <v>-0.64876624454042597</v>
      </c>
      <c r="AJ59" s="204">
        <f t="shared" si="83"/>
        <v>-0.69155084449344373</v>
      </c>
      <c r="AK59" s="204">
        <f t="shared" si="83"/>
        <v>-0.66400683287515305</v>
      </c>
      <c r="AL59" s="204">
        <f t="shared" si="44"/>
        <v>-0.66810797396967425</v>
      </c>
      <c r="AM59" s="205">
        <f t="shared" si="45"/>
        <v>2.1685133547959062E-2</v>
      </c>
      <c r="AN59" s="204">
        <f t="shared" ref="AN59:AP59" si="84">LOG(AN46)</f>
        <v>-0.64876624454042597</v>
      </c>
      <c r="AO59" s="204">
        <f t="shared" si="84"/>
        <v>-0.69155084449344373</v>
      </c>
      <c r="AP59" s="204">
        <f t="shared" si="84"/>
        <v>-0.66400683287515305</v>
      </c>
      <c r="AQ59" s="204">
        <f t="shared" si="47"/>
        <v>-0.66810797396967425</v>
      </c>
      <c r="AR59" s="205">
        <f t="shared" si="48"/>
        <v>2.1685133547959062E-2</v>
      </c>
    </row>
    <row r="60" spans="1:58" ht="15" thickBot="1" x14ac:dyDescent="0.4">
      <c r="A60" s="61">
        <v>0.54027777777777775</v>
      </c>
      <c r="B60" s="5">
        <v>12</v>
      </c>
      <c r="C60" s="5">
        <v>58</v>
      </c>
      <c r="D60" s="4">
        <f t="shared" si="34"/>
        <v>4.1500000000000004</v>
      </c>
      <c r="E60" s="50">
        <f t="shared" si="49"/>
        <v>1.4278637940036671</v>
      </c>
      <c r="F60" s="88">
        <f t="shared" si="49"/>
        <v>1.4197034872052987</v>
      </c>
      <c r="G60" s="68">
        <f t="shared" si="49"/>
        <v>1.4440975485581611</v>
      </c>
      <c r="H60" s="50">
        <f t="shared" si="50"/>
        <v>1.430554943255709</v>
      </c>
      <c r="I60" s="50">
        <f t="shared" si="51"/>
        <v>1.2417699889447216E-2</v>
      </c>
      <c r="J60" s="92"/>
      <c r="K60" s="92"/>
      <c r="L60" s="92"/>
      <c r="M60" s="92"/>
      <c r="N60" s="92"/>
      <c r="O60" s="95">
        <f t="shared" ref="O60:Q60" si="85">LOG(O47)</f>
        <v>1.084272523039427</v>
      </c>
      <c r="P60" s="95">
        <f t="shared" si="85"/>
        <v>1.075964850829326</v>
      </c>
      <c r="Q60" s="95">
        <f t="shared" si="85"/>
        <v>1.1002493048871089</v>
      </c>
      <c r="R60" s="95">
        <f t="shared" si="53"/>
        <v>1.0868288929186207</v>
      </c>
      <c r="S60" s="96">
        <f t="shared" si="54"/>
        <v>1.2342404443242755E-2</v>
      </c>
      <c r="T60" s="183">
        <f t="shared" ref="T60:V60" si="86">LOG(T47)</f>
        <v>0.66314455918152937</v>
      </c>
      <c r="U60" s="183">
        <f t="shared" si="86"/>
        <v>0.65603405974693574</v>
      </c>
      <c r="V60" s="183">
        <f t="shared" si="86"/>
        <v>0.6795710629917362</v>
      </c>
      <c r="W60" s="183">
        <f t="shared" si="56"/>
        <v>0.6662498939734004</v>
      </c>
      <c r="X60" s="184">
        <f t="shared" si="36"/>
        <v>1.2071866407628959E-2</v>
      </c>
      <c r="Y60" s="183">
        <f t="shared" ref="Y60:AA60" si="87">LOG(Y47)</f>
        <v>0.94114476117294354</v>
      </c>
      <c r="Z60" s="183">
        <f t="shared" si="87"/>
        <v>0.93319330564724334</v>
      </c>
      <c r="AA60" s="183">
        <f t="shared" si="87"/>
        <v>0.95618721426631681</v>
      </c>
      <c r="AB60" s="183">
        <f t="shared" si="38"/>
        <v>0.94350842702883464</v>
      </c>
      <c r="AC60" s="184">
        <f t="shared" si="39"/>
        <v>1.1677762868131209E-2</v>
      </c>
      <c r="AD60" s="183">
        <f t="shared" ref="AD60:AF60" si="88">LOG(AD47)</f>
        <v>1.1964657471490803</v>
      </c>
      <c r="AE60" s="183">
        <f t="shared" si="88"/>
        <v>1.1885546328750423</v>
      </c>
      <c r="AF60" s="183">
        <f t="shared" si="88"/>
        <v>1.2117969100570825</v>
      </c>
      <c r="AG60" s="183">
        <f t="shared" si="41"/>
        <v>1.198939096693735</v>
      </c>
      <c r="AH60" s="184">
        <f t="shared" si="42"/>
        <v>1.1816892807723585E-2</v>
      </c>
      <c r="AI60" s="206">
        <f t="shared" ref="AI60:AK60" si="89">LOG(AI47)</f>
        <v>-0.70355640031396338</v>
      </c>
      <c r="AJ60" s="206">
        <f t="shared" si="89"/>
        <v>-0.7200867822828243</v>
      </c>
      <c r="AK60" s="206">
        <f t="shared" si="89"/>
        <v>-0.69543838817369519</v>
      </c>
      <c r="AL60" s="206">
        <f t="shared" si="44"/>
        <v>-0.70636052359016099</v>
      </c>
      <c r="AM60" s="207">
        <f t="shared" si="45"/>
        <v>1.2561176837813503E-2</v>
      </c>
      <c r="AN60" s="206">
        <f t="shared" ref="AN60:AP60" si="90">LOG(AN47)</f>
        <v>-0.70355640031396338</v>
      </c>
      <c r="AO60" s="206">
        <f t="shared" si="90"/>
        <v>-0.7200867822828243</v>
      </c>
      <c r="AP60" s="206">
        <f t="shared" si="90"/>
        <v>-0.69543838817369519</v>
      </c>
      <c r="AQ60" s="206">
        <f t="shared" si="47"/>
        <v>-0.70636052359016099</v>
      </c>
      <c r="AR60" s="207">
        <f t="shared" si="48"/>
        <v>1.2561176837813503E-2</v>
      </c>
    </row>
    <row r="62" spans="1:58" ht="15" thickBot="1" x14ac:dyDescent="0.4"/>
    <row r="63" spans="1:58" ht="15" thickBot="1" x14ac:dyDescent="0.4">
      <c r="E63" s="284" t="s">
        <v>252</v>
      </c>
      <c r="F63" s="285"/>
      <c r="G63" s="285"/>
      <c r="H63" s="285"/>
      <c r="I63" s="285"/>
      <c r="J63" s="285"/>
      <c r="K63" s="285"/>
      <c r="L63" s="285"/>
      <c r="M63" s="285"/>
      <c r="N63" s="285"/>
      <c r="O63" s="285"/>
      <c r="P63" s="285"/>
      <c r="Q63" s="285"/>
      <c r="R63" s="285"/>
      <c r="S63" s="286"/>
    </row>
    <row r="64" spans="1:58" ht="15" thickBot="1" x14ac:dyDescent="0.4">
      <c r="E64" s="287" t="s">
        <v>74</v>
      </c>
      <c r="F64" s="288"/>
      <c r="G64" s="288"/>
      <c r="H64" s="288"/>
      <c r="I64" s="289"/>
      <c r="J64" s="290" t="s">
        <v>73</v>
      </c>
      <c r="K64" s="291"/>
      <c r="L64" s="291"/>
      <c r="M64" s="291"/>
      <c r="N64" s="292"/>
      <c r="O64" s="293" t="s">
        <v>17</v>
      </c>
      <c r="P64" s="294"/>
      <c r="Q64" s="294"/>
      <c r="R64" s="294"/>
      <c r="S64" s="295"/>
      <c r="T64" s="296" t="s">
        <v>82</v>
      </c>
      <c r="U64" s="297"/>
      <c r="V64" s="297"/>
      <c r="W64" s="297"/>
      <c r="X64" s="298"/>
      <c r="Y64" s="296" t="s">
        <v>81</v>
      </c>
      <c r="Z64" s="297"/>
      <c r="AA64" s="297"/>
      <c r="AB64" s="297"/>
      <c r="AC64" s="298"/>
      <c r="AD64" s="296" t="s">
        <v>269</v>
      </c>
      <c r="AE64" s="297"/>
      <c r="AF64" s="297"/>
      <c r="AG64" s="297"/>
      <c r="AH64" s="298"/>
      <c r="AI64" s="299" t="s">
        <v>67</v>
      </c>
      <c r="AJ64" s="300"/>
      <c r="AK64" s="300"/>
      <c r="AL64" s="300"/>
      <c r="AM64" s="301"/>
      <c r="AN64" s="299" t="s">
        <v>66</v>
      </c>
      <c r="AO64" s="300"/>
      <c r="AP64" s="300"/>
      <c r="AQ64" s="300"/>
      <c r="AR64" s="301"/>
      <c r="AZ64" s="144" t="s">
        <v>74</v>
      </c>
      <c r="BA64" s="145" t="s">
        <v>83</v>
      </c>
      <c r="BB64" s="181" t="s">
        <v>82</v>
      </c>
      <c r="BC64" s="181" t="s">
        <v>270</v>
      </c>
      <c r="BD64" s="181" t="s">
        <v>271</v>
      </c>
      <c r="BE64" s="204" t="s">
        <v>67</v>
      </c>
      <c r="BF64" s="204" t="s">
        <v>66</v>
      </c>
    </row>
    <row r="65" spans="1:58" ht="15" thickBot="1" x14ac:dyDescent="0.4">
      <c r="A65" s="1" t="s">
        <v>4</v>
      </c>
      <c r="B65" s="1" t="s">
        <v>5</v>
      </c>
      <c r="C65" s="1" t="s">
        <v>6</v>
      </c>
      <c r="D65" s="1" t="s">
        <v>7</v>
      </c>
      <c r="E65" s="98" t="s">
        <v>253</v>
      </c>
      <c r="F65" s="143" t="s">
        <v>256</v>
      </c>
      <c r="G65" s="99"/>
      <c r="H65" s="99"/>
      <c r="I65" s="100"/>
      <c r="J65" s="101">
        <v>1</v>
      </c>
      <c r="K65" s="102">
        <v>2</v>
      </c>
      <c r="L65" s="102">
        <v>3</v>
      </c>
      <c r="M65" s="102" t="s">
        <v>24</v>
      </c>
      <c r="N65" s="103" t="s">
        <v>13</v>
      </c>
      <c r="O65" s="104" t="s">
        <v>253</v>
      </c>
      <c r="P65" s="104" t="s">
        <v>256</v>
      </c>
      <c r="Q65" s="104">
        <v>3</v>
      </c>
      <c r="R65" s="104" t="s">
        <v>24</v>
      </c>
      <c r="S65" s="105" t="s">
        <v>13</v>
      </c>
      <c r="T65" s="177" t="s">
        <v>272</v>
      </c>
      <c r="U65" s="177" t="s">
        <v>273</v>
      </c>
      <c r="V65" s="177"/>
      <c r="W65" s="177"/>
      <c r="X65" s="178"/>
      <c r="Y65" s="177" t="s">
        <v>272</v>
      </c>
      <c r="Z65" s="177" t="s">
        <v>256</v>
      </c>
      <c r="AA65" s="177"/>
      <c r="AB65" s="177"/>
      <c r="AC65" s="178"/>
      <c r="AD65" s="177" t="s">
        <v>272</v>
      </c>
      <c r="AE65" s="177" t="s">
        <v>256</v>
      </c>
      <c r="AF65" s="177"/>
      <c r="AG65" s="177"/>
      <c r="AH65" s="178"/>
      <c r="AI65" s="200" t="s">
        <v>272</v>
      </c>
      <c r="AJ65" s="200" t="s">
        <v>256</v>
      </c>
      <c r="AK65" s="200"/>
      <c r="AL65" s="200"/>
      <c r="AM65" s="201"/>
      <c r="AN65" s="200" t="s">
        <v>272</v>
      </c>
      <c r="AO65" s="200" t="s">
        <v>256</v>
      </c>
      <c r="AP65" s="200"/>
      <c r="AQ65" s="200"/>
      <c r="AR65" s="201"/>
      <c r="AY65" t="s">
        <v>254</v>
      </c>
      <c r="AZ65" s="49">
        <v>-9.2200000000000004E-2</v>
      </c>
      <c r="BA65" s="94">
        <v>0.43020000000000003</v>
      </c>
      <c r="BB65" s="181">
        <v>-0.13450000000000001</v>
      </c>
      <c r="BC65" s="181">
        <v>-0.14899999999999999</v>
      </c>
      <c r="BD65" s="181">
        <v>-0.1477</v>
      </c>
      <c r="BE65" s="204">
        <v>-4.02E-2</v>
      </c>
      <c r="BF65" s="204">
        <v>-4.02E-2</v>
      </c>
    </row>
    <row r="66" spans="1:58" x14ac:dyDescent="0.35">
      <c r="A66" s="57">
        <v>0.4236111111111111</v>
      </c>
      <c r="B66" s="58">
        <v>10</v>
      </c>
      <c r="C66" s="18">
        <v>10</v>
      </c>
      <c r="D66" s="15">
        <f t="shared" ref="D66:D72" si="91">B66+(C66/60)-$B$29</f>
        <v>1.3499999999999996</v>
      </c>
      <c r="E66" s="82">
        <f t="shared" ref="E66:E72" si="92">$AZ$65*D66+$AZ$66</f>
        <v>1.7067299999999999</v>
      </c>
      <c r="F66" s="82">
        <f>10^E66</f>
        <v>50.901431949592713</v>
      </c>
      <c r="G66" s="82"/>
      <c r="H66" s="82"/>
      <c r="I66" s="72"/>
      <c r="J66" s="91"/>
      <c r="K66" s="91"/>
      <c r="L66" s="91"/>
      <c r="M66" s="91"/>
      <c r="N66" s="91"/>
      <c r="O66" s="93">
        <f t="shared" ref="O66:O72" si="93">$BA$65*D66+$BA$66</f>
        <v>-0.10083000000000009</v>
      </c>
      <c r="P66" s="93">
        <f>10^O66</f>
        <v>0.79281160750130164</v>
      </c>
      <c r="Q66" s="93"/>
      <c r="R66" s="93">
        <f>AVERAGE(O66:Q66)</f>
        <v>0.34599080375065078</v>
      </c>
      <c r="S66" s="27">
        <f>STDEV(O66:Q66)</f>
        <v>0.63190004061461758</v>
      </c>
      <c r="T66" s="179">
        <f t="shared" ref="T66:T72" si="94">$BB$65*D66+$BB$66</f>
        <v>1.0649249999999999</v>
      </c>
      <c r="U66" s="179">
        <f>10^T66</f>
        <v>11.612480560885516</v>
      </c>
      <c r="V66" s="179"/>
      <c r="W66" s="179"/>
      <c r="X66" s="180"/>
      <c r="Y66" s="179">
        <f t="shared" ref="Y66:Y72" si="95">$BC$65*D66+$BC$66</f>
        <v>1.38585</v>
      </c>
      <c r="Z66" s="179">
        <f>10^Y66</f>
        <v>24.313641006250538</v>
      </c>
      <c r="AA66" s="179"/>
      <c r="AB66" s="179"/>
      <c r="AC66" s="180"/>
      <c r="AD66" s="179">
        <f t="shared" ref="AD66:AD72" si="96">$BD$65*D66+$BD$66</f>
        <v>1.637305</v>
      </c>
      <c r="AE66" s="179">
        <f>10^AD66</f>
        <v>43.38154350026074</v>
      </c>
      <c r="AF66" s="179"/>
      <c r="AG66" s="179"/>
      <c r="AH66" s="180"/>
      <c r="AI66" s="202">
        <f>$BE$65*D66+$BE$66</f>
        <v>0.31533</v>
      </c>
      <c r="AJ66" s="202">
        <f>10^AI66</f>
        <v>2.0669501376869577</v>
      </c>
      <c r="AK66" s="202"/>
      <c r="AL66" s="202"/>
      <c r="AM66" s="203"/>
      <c r="AN66" s="202">
        <f>$BF$65*D66+$BF$66</f>
        <v>0.31533</v>
      </c>
      <c r="AO66" s="202">
        <f>10^AN66</f>
        <v>2.0669501376869577</v>
      </c>
      <c r="AP66" s="202"/>
      <c r="AQ66" s="202"/>
      <c r="AR66" s="203"/>
      <c r="AY66" t="s">
        <v>255</v>
      </c>
      <c r="AZ66" s="49">
        <v>1.8311999999999999</v>
      </c>
      <c r="BA66" s="94">
        <v>-0.68159999999999998</v>
      </c>
      <c r="BB66" s="181">
        <v>1.2464999999999999</v>
      </c>
      <c r="BC66" s="181">
        <v>1.587</v>
      </c>
      <c r="BD66" s="181">
        <v>1.8367</v>
      </c>
      <c r="BE66" s="204">
        <v>0.36959999999999998</v>
      </c>
      <c r="BF66" s="204">
        <v>0.36959999999999998</v>
      </c>
    </row>
    <row r="67" spans="1:58" x14ac:dyDescent="0.35">
      <c r="A67" s="59">
        <v>0.48541666666666666</v>
      </c>
      <c r="B67" s="60">
        <v>11</v>
      </c>
      <c r="C67">
        <v>39</v>
      </c>
      <c r="D67" s="7">
        <f t="shared" si="91"/>
        <v>2.8333333333333339</v>
      </c>
      <c r="E67" s="140">
        <f t="shared" si="92"/>
        <v>1.5699666666666665</v>
      </c>
      <c r="F67" s="90">
        <f t="shared" ref="F67:F72" si="97">10^E67</f>
        <v>37.150671380883317</v>
      </c>
      <c r="G67" s="49"/>
      <c r="H67" s="49"/>
      <c r="I67" s="49"/>
      <c r="J67" s="89"/>
      <c r="K67" s="89"/>
      <c r="L67" s="89"/>
      <c r="M67" s="89"/>
      <c r="N67" s="89"/>
      <c r="O67" s="94">
        <f t="shared" si="93"/>
        <v>0.53730000000000033</v>
      </c>
      <c r="P67" s="94">
        <f t="shared" ref="P67:P72" si="98">10^O67</f>
        <v>3.4458788144433528</v>
      </c>
      <c r="Q67" s="94"/>
      <c r="R67" s="94">
        <f t="shared" ref="R67:R72" si="99">AVERAGE(O67:Q67)</f>
        <v>1.9915894072216767</v>
      </c>
      <c r="S67" s="55">
        <f t="shared" ref="S67:S72" si="100">STDEV(O67:Q67)</f>
        <v>2.0566758033084236</v>
      </c>
      <c r="T67" s="181">
        <f t="shared" si="94"/>
        <v>0.8654166666666665</v>
      </c>
      <c r="U67" s="181">
        <f t="shared" ref="U67:U72" si="101">10^T67</f>
        <v>7.3352795003678848</v>
      </c>
      <c r="V67" s="181"/>
      <c r="W67" s="181"/>
      <c r="X67" s="182"/>
      <c r="Y67" s="181">
        <f t="shared" si="95"/>
        <v>1.1648333333333332</v>
      </c>
      <c r="Z67" s="181">
        <f t="shared" ref="Z67:Z72" si="102">10^Y67</f>
        <v>14.616161508864424</v>
      </c>
      <c r="AA67" s="181"/>
      <c r="AB67" s="181"/>
      <c r="AC67" s="182"/>
      <c r="AD67" s="181">
        <f t="shared" si="96"/>
        <v>1.4182166666666665</v>
      </c>
      <c r="AE67" s="181">
        <f t="shared" ref="AE67:AE72" si="103">10^AD67</f>
        <v>26.194895284182444</v>
      </c>
      <c r="AF67" s="181"/>
      <c r="AG67" s="181"/>
      <c r="AH67" s="182"/>
      <c r="AI67" s="204">
        <f t="shared" ref="AI67:AI72" si="104">$BE$65*D67+$BE$66</f>
        <v>0.25569999999999993</v>
      </c>
      <c r="AJ67" s="204">
        <f t="shared" ref="AJ67:AJ72" si="105">10^AI67</f>
        <v>1.8017726904025186</v>
      </c>
      <c r="AK67" s="204"/>
      <c r="AL67" s="204"/>
      <c r="AM67" s="205"/>
      <c r="AN67" s="204">
        <f t="shared" ref="AN67:AN72" si="106">$BF$65*D67+$BF$66</f>
        <v>0.25569999999999993</v>
      </c>
      <c r="AO67" s="204">
        <f t="shared" ref="AO67:AO72" si="107">10^AN67</f>
        <v>1.8017726904025186</v>
      </c>
      <c r="AP67" s="204"/>
      <c r="AQ67" s="204"/>
      <c r="AR67" s="205"/>
      <c r="AY67" t="s">
        <v>257</v>
      </c>
      <c r="AZ67" s="49">
        <v>0.89039999999999997</v>
      </c>
      <c r="BA67" s="94">
        <v>0.99260000000000004</v>
      </c>
      <c r="BB67" s="181"/>
      <c r="BC67" s="181"/>
      <c r="BD67" s="181"/>
      <c r="BE67" s="204"/>
      <c r="BF67" s="204"/>
    </row>
    <row r="68" spans="1:58" x14ac:dyDescent="0.35">
      <c r="A68" s="59">
        <v>0.5</v>
      </c>
      <c r="B68">
        <v>12</v>
      </c>
      <c r="C68">
        <v>0</v>
      </c>
      <c r="D68" s="7">
        <f t="shared" si="91"/>
        <v>3.1833333333333336</v>
      </c>
      <c r="E68" s="49">
        <f t="shared" si="92"/>
        <v>1.5376966666666665</v>
      </c>
      <c r="F68" s="90">
        <f t="shared" si="97"/>
        <v>34.49027575777675</v>
      </c>
      <c r="G68" s="49"/>
      <c r="H68" s="49"/>
      <c r="I68" s="49"/>
      <c r="J68" s="89"/>
      <c r="K68" s="89"/>
      <c r="L68" s="89"/>
      <c r="M68" s="89"/>
      <c r="N68" s="89"/>
      <c r="O68" s="94">
        <f t="shared" si="93"/>
        <v>0.6878700000000002</v>
      </c>
      <c r="P68" s="94">
        <f t="shared" si="98"/>
        <v>4.8738257708460653</v>
      </c>
      <c r="Q68" s="94"/>
      <c r="R68" s="94">
        <f t="shared" si="99"/>
        <v>2.7808478854230327</v>
      </c>
      <c r="S68" s="55">
        <f t="shared" si="100"/>
        <v>2.9599177113122144</v>
      </c>
      <c r="T68" s="181">
        <f t="shared" si="94"/>
        <v>0.81834166666666652</v>
      </c>
      <c r="U68" s="181">
        <f t="shared" si="101"/>
        <v>6.5817543124887159</v>
      </c>
      <c r="V68" s="181"/>
      <c r="W68" s="181"/>
      <c r="X68" s="182"/>
      <c r="Y68" s="181">
        <f t="shared" si="95"/>
        <v>1.1126833333333332</v>
      </c>
      <c r="Z68" s="181">
        <f t="shared" si="102"/>
        <v>12.962337749410887</v>
      </c>
      <c r="AA68" s="181"/>
      <c r="AB68" s="181"/>
      <c r="AC68" s="182"/>
      <c r="AD68" s="181">
        <f t="shared" si="96"/>
        <v>1.3665216666666666</v>
      </c>
      <c r="AE68" s="181">
        <f t="shared" si="103"/>
        <v>23.255285020700502</v>
      </c>
      <c r="AF68" s="181"/>
      <c r="AG68" s="181"/>
      <c r="AH68" s="182"/>
      <c r="AI68" s="204">
        <f t="shared" si="104"/>
        <v>0.24162999999999998</v>
      </c>
      <c r="AJ68" s="204">
        <f t="shared" si="105"/>
        <v>1.7443354218217266</v>
      </c>
      <c r="AK68" s="204"/>
      <c r="AL68" s="204"/>
      <c r="AM68" s="205"/>
      <c r="AN68" s="204">
        <f t="shared" si="106"/>
        <v>0.24162999999999998</v>
      </c>
      <c r="AO68" s="204">
        <f t="shared" si="107"/>
        <v>1.7443354218217266</v>
      </c>
      <c r="AP68" s="204"/>
      <c r="AQ68" s="204"/>
      <c r="AR68" s="205"/>
    </row>
    <row r="69" spans="1:58" x14ac:dyDescent="0.35">
      <c r="A69" s="59">
        <v>0.50694444444444442</v>
      </c>
      <c r="B69">
        <v>12</v>
      </c>
      <c r="C69">
        <v>10</v>
      </c>
      <c r="D69" s="7">
        <f t="shared" si="91"/>
        <v>3.3499999999999996</v>
      </c>
      <c r="E69" s="49">
        <f t="shared" si="92"/>
        <v>1.52233</v>
      </c>
      <c r="F69" s="90">
        <f t="shared" si="97"/>
        <v>33.291242173966246</v>
      </c>
      <c r="G69" s="49"/>
      <c r="H69" s="49"/>
      <c r="I69" s="49"/>
      <c r="J69" s="89"/>
      <c r="K69" s="89"/>
      <c r="L69" s="89"/>
      <c r="M69" s="89"/>
      <c r="N69" s="89"/>
      <c r="O69" s="94">
        <f t="shared" si="93"/>
        <v>0.75956999999999986</v>
      </c>
      <c r="P69" s="94">
        <f t="shared" si="98"/>
        <v>5.7487046955070715</v>
      </c>
      <c r="Q69" s="94"/>
      <c r="R69" s="94">
        <f t="shared" si="99"/>
        <v>3.2541373477535358</v>
      </c>
      <c r="S69" s="55">
        <f t="shared" si="100"/>
        <v>3.5278509754461318</v>
      </c>
      <c r="T69" s="181">
        <f t="shared" si="94"/>
        <v>0.79592499999999999</v>
      </c>
      <c r="U69" s="181">
        <f t="shared" si="101"/>
        <v>6.2506473859824725</v>
      </c>
      <c r="V69" s="181"/>
      <c r="W69" s="181"/>
      <c r="X69" s="182"/>
      <c r="Y69" s="181">
        <f t="shared" si="95"/>
        <v>1.08785</v>
      </c>
      <c r="Z69" s="181">
        <f t="shared" si="102"/>
        <v>12.24193304849771</v>
      </c>
      <c r="AA69" s="181"/>
      <c r="AB69" s="181"/>
      <c r="AC69" s="182"/>
      <c r="AD69" s="181">
        <f t="shared" si="96"/>
        <v>1.3419050000000001</v>
      </c>
      <c r="AE69" s="181">
        <f t="shared" si="103"/>
        <v>21.97379153223325</v>
      </c>
      <c r="AF69" s="181"/>
      <c r="AG69" s="181"/>
      <c r="AH69" s="182"/>
      <c r="AI69" s="204">
        <f t="shared" si="104"/>
        <v>0.23493</v>
      </c>
      <c r="AJ69" s="204">
        <f t="shared" si="105"/>
        <v>1.7176315153543809</v>
      </c>
      <c r="AK69" s="204"/>
      <c r="AL69" s="204"/>
      <c r="AM69" s="205"/>
      <c r="AN69" s="204">
        <f t="shared" si="106"/>
        <v>0.23493</v>
      </c>
      <c r="AO69" s="204">
        <f t="shared" si="107"/>
        <v>1.7176315153543809</v>
      </c>
      <c r="AP69" s="204"/>
      <c r="AQ69" s="204"/>
      <c r="AR69" s="205"/>
    </row>
    <row r="70" spans="1:58" x14ac:dyDescent="0.35">
      <c r="A70" s="59">
        <v>0.51736111111111105</v>
      </c>
      <c r="B70">
        <v>12</v>
      </c>
      <c r="C70">
        <v>25</v>
      </c>
      <c r="D70" s="7">
        <f t="shared" si="91"/>
        <v>3.5999999999999996</v>
      </c>
      <c r="E70" s="49">
        <f t="shared" si="92"/>
        <v>1.4992799999999999</v>
      </c>
      <c r="F70" s="90">
        <f t="shared" si="97"/>
        <v>31.570393858860317</v>
      </c>
      <c r="G70" s="49"/>
      <c r="H70" s="49"/>
      <c r="I70" s="49"/>
      <c r="J70" s="89"/>
      <c r="K70" s="89"/>
      <c r="L70" s="89"/>
      <c r="M70" s="89"/>
      <c r="N70" s="89"/>
      <c r="O70" s="94">
        <f t="shared" si="93"/>
        <v>0.86711999999999989</v>
      </c>
      <c r="P70" s="94">
        <f t="shared" si="98"/>
        <v>7.3641054713961447</v>
      </c>
      <c r="Q70" s="94"/>
      <c r="R70" s="94">
        <f t="shared" si="99"/>
        <v>4.1156127356980718</v>
      </c>
      <c r="S70" s="55">
        <f t="shared" si="100"/>
        <v>4.5940624840946933</v>
      </c>
      <c r="T70" s="181">
        <f t="shared" si="94"/>
        <v>0.76229999999999998</v>
      </c>
      <c r="U70" s="181">
        <f t="shared" si="101"/>
        <v>5.7849551996509003</v>
      </c>
      <c r="V70" s="181"/>
      <c r="W70" s="181"/>
      <c r="X70" s="182"/>
      <c r="Y70" s="181">
        <f t="shared" si="95"/>
        <v>1.0506000000000002</v>
      </c>
      <c r="Z70" s="181">
        <f t="shared" si="102"/>
        <v>11.23569651364369</v>
      </c>
      <c r="AA70" s="181"/>
      <c r="AB70" s="181"/>
      <c r="AC70" s="182"/>
      <c r="AD70" s="181">
        <f t="shared" si="96"/>
        <v>1.30498</v>
      </c>
      <c r="AE70" s="181">
        <f t="shared" si="103"/>
        <v>20.182734166157392</v>
      </c>
      <c r="AF70" s="181"/>
      <c r="AG70" s="181"/>
      <c r="AH70" s="182"/>
      <c r="AI70" s="204">
        <f t="shared" si="104"/>
        <v>0.22488</v>
      </c>
      <c r="AJ70" s="204">
        <f t="shared" si="105"/>
        <v>1.6783402115100201</v>
      </c>
      <c r="AK70" s="204"/>
      <c r="AL70" s="204"/>
      <c r="AM70" s="205"/>
      <c r="AN70" s="204">
        <f t="shared" si="106"/>
        <v>0.22488</v>
      </c>
      <c r="AO70" s="204">
        <f t="shared" si="107"/>
        <v>1.6783402115100201</v>
      </c>
      <c r="AP70" s="204"/>
      <c r="AQ70" s="204"/>
      <c r="AR70" s="205"/>
    </row>
    <row r="71" spans="1:58" x14ac:dyDescent="0.35">
      <c r="A71" s="59">
        <v>0.52916666666666667</v>
      </c>
      <c r="B71">
        <v>12</v>
      </c>
      <c r="C71">
        <v>42</v>
      </c>
      <c r="D71" s="7">
        <f t="shared" si="91"/>
        <v>3.8833333333333329</v>
      </c>
      <c r="E71" s="49">
        <f t="shared" si="92"/>
        <v>1.4731566666666667</v>
      </c>
      <c r="F71" s="90">
        <f t="shared" si="97"/>
        <v>29.727382189611934</v>
      </c>
      <c r="G71" s="49"/>
      <c r="H71" s="49"/>
      <c r="I71" s="49"/>
      <c r="J71" s="89"/>
      <c r="K71" s="89"/>
      <c r="L71" s="89"/>
      <c r="M71" s="89"/>
      <c r="N71" s="89"/>
      <c r="O71" s="94">
        <f t="shared" si="93"/>
        <v>0.98900999999999994</v>
      </c>
      <c r="P71" s="94">
        <f t="shared" si="98"/>
        <v>9.7501208794191019</v>
      </c>
      <c r="Q71" s="94"/>
      <c r="R71" s="94">
        <f t="shared" si="99"/>
        <v>5.3695654397095511</v>
      </c>
      <c r="S71" s="55">
        <f t="shared" si="100"/>
        <v>6.1950409135644833</v>
      </c>
      <c r="T71" s="181">
        <f t="shared" si="94"/>
        <v>0.72419166666666668</v>
      </c>
      <c r="U71" s="181">
        <f t="shared" si="101"/>
        <v>5.2989725121794091</v>
      </c>
      <c r="V71" s="181"/>
      <c r="W71" s="181"/>
      <c r="X71" s="182"/>
      <c r="Y71" s="181">
        <f t="shared" si="95"/>
        <v>1.0083833333333334</v>
      </c>
      <c r="Z71" s="181">
        <f t="shared" si="102"/>
        <v>10.194908524045461</v>
      </c>
      <c r="AA71" s="181"/>
      <c r="AB71" s="181"/>
      <c r="AC71" s="182"/>
      <c r="AD71" s="181">
        <f t="shared" si="96"/>
        <v>1.2631316666666668</v>
      </c>
      <c r="AE71" s="181">
        <f t="shared" si="103"/>
        <v>18.328700161378265</v>
      </c>
      <c r="AF71" s="181"/>
      <c r="AG71" s="181"/>
      <c r="AH71" s="182"/>
      <c r="AI71" s="204">
        <f t="shared" si="104"/>
        <v>0.21349000000000001</v>
      </c>
      <c r="AJ71" s="204">
        <f t="shared" si="105"/>
        <v>1.6348955058362196</v>
      </c>
      <c r="AK71" s="204"/>
      <c r="AL71" s="204"/>
      <c r="AM71" s="205"/>
      <c r="AN71" s="204">
        <f t="shared" si="106"/>
        <v>0.21349000000000001</v>
      </c>
      <c r="AO71" s="204">
        <f t="shared" si="107"/>
        <v>1.6348955058362196</v>
      </c>
      <c r="AP71" s="204"/>
      <c r="AQ71" s="204"/>
      <c r="AR71" s="205"/>
    </row>
    <row r="72" spans="1:58" ht="15" thickBot="1" x14ac:dyDescent="0.4">
      <c r="A72" s="61">
        <v>0.54027777777777775</v>
      </c>
      <c r="B72" s="5">
        <v>12</v>
      </c>
      <c r="C72" s="5">
        <v>58</v>
      </c>
      <c r="D72" s="4">
        <f t="shared" si="91"/>
        <v>4.1500000000000004</v>
      </c>
      <c r="E72" s="50">
        <f t="shared" si="92"/>
        <v>1.4485699999999999</v>
      </c>
      <c r="F72" s="88">
        <f t="shared" si="97"/>
        <v>28.091181126247577</v>
      </c>
      <c r="G72" s="68"/>
      <c r="H72" s="50"/>
      <c r="I72" s="50"/>
      <c r="J72" s="92"/>
      <c r="K72" s="92"/>
      <c r="L72" s="92"/>
      <c r="M72" s="92"/>
      <c r="N72" s="92"/>
      <c r="O72" s="95">
        <f t="shared" si="93"/>
        <v>1.1037300000000003</v>
      </c>
      <c r="P72" s="95">
        <f t="shared" si="98"/>
        <v>12.697844373529975</v>
      </c>
      <c r="Q72" s="95"/>
      <c r="R72" s="95">
        <f t="shared" si="99"/>
        <v>6.9007871867649877</v>
      </c>
      <c r="S72" s="96">
        <f t="shared" si="100"/>
        <v>8.1982768953754643</v>
      </c>
      <c r="T72" s="183">
        <f t="shared" si="94"/>
        <v>0.68832499999999985</v>
      </c>
      <c r="U72" s="183">
        <f t="shared" si="101"/>
        <v>4.878934637945477</v>
      </c>
      <c r="V72" s="183"/>
      <c r="W72" s="183"/>
      <c r="X72" s="184"/>
      <c r="Y72" s="183">
        <f t="shared" si="95"/>
        <v>0.9686499999999999</v>
      </c>
      <c r="Z72" s="183">
        <f t="shared" si="102"/>
        <v>9.3035779346585628</v>
      </c>
      <c r="AA72" s="183"/>
      <c r="AB72" s="183"/>
      <c r="AC72" s="184"/>
      <c r="AD72" s="183">
        <f t="shared" si="96"/>
        <v>1.2237450000000001</v>
      </c>
      <c r="AE72" s="183">
        <f t="shared" si="103"/>
        <v>16.739597065761988</v>
      </c>
      <c r="AF72" s="183"/>
      <c r="AG72" s="183"/>
      <c r="AH72" s="184"/>
      <c r="AI72" s="206">
        <f t="shared" si="104"/>
        <v>0.20276999999999998</v>
      </c>
      <c r="AJ72" s="206">
        <f t="shared" si="105"/>
        <v>1.5950342020627009</v>
      </c>
      <c r="AK72" s="206"/>
      <c r="AL72" s="206"/>
      <c r="AM72" s="207"/>
      <c r="AN72" s="206">
        <f t="shared" si="106"/>
        <v>0.20276999999999998</v>
      </c>
      <c r="AO72" s="206">
        <f t="shared" si="107"/>
        <v>1.5950342020627009</v>
      </c>
      <c r="AP72" s="206"/>
      <c r="AQ72" s="206"/>
      <c r="AR72" s="207"/>
    </row>
    <row r="76" spans="1:58" ht="15" thickBot="1" x14ac:dyDescent="0.4"/>
    <row r="77" spans="1:58" ht="15" thickBot="1" x14ac:dyDescent="0.4">
      <c r="I77" s="13"/>
      <c r="J77" s="2" t="s">
        <v>23</v>
      </c>
      <c r="L77" s="14"/>
      <c r="AA77" t="s">
        <v>325</v>
      </c>
    </row>
    <row r="78" spans="1:58" ht="15" thickBot="1" x14ac:dyDescent="0.4">
      <c r="A78" s="1" t="s">
        <v>4</v>
      </c>
      <c r="B78" s="1" t="s">
        <v>5</v>
      </c>
      <c r="C78" s="1" t="s">
        <v>6</v>
      </c>
      <c r="D78" s="1" t="s">
        <v>7</v>
      </c>
      <c r="E78" s="16" t="s">
        <v>10</v>
      </c>
      <c r="F78" s="16" t="s">
        <v>11</v>
      </c>
      <c r="G78" s="142" t="s">
        <v>250</v>
      </c>
      <c r="H78" s="43" t="str">
        <f>E39</f>
        <v>Glucose</v>
      </c>
      <c r="I78" s="45" t="str">
        <f>J39</f>
        <v>Methanol</v>
      </c>
      <c r="J78" s="141" t="str">
        <f>O39</f>
        <v>Acetate</v>
      </c>
      <c r="K78" s="181" t="s">
        <v>274</v>
      </c>
      <c r="L78" s="181" t="s">
        <v>275</v>
      </c>
      <c r="M78" s="181" t="s">
        <v>276</v>
      </c>
      <c r="N78" s="181" t="s">
        <v>284</v>
      </c>
      <c r="O78" s="204" t="s">
        <v>278</v>
      </c>
      <c r="P78" s="204" t="s">
        <v>279</v>
      </c>
      <c r="Q78" t="s">
        <v>315</v>
      </c>
      <c r="R78" t="s">
        <v>321</v>
      </c>
      <c r="S78" t="s">
        <v>322</v>
      </c>
      <c r="T78" t="s">
        <v>317</v>
      </c>
      <c r="U78" t="s">
        <v>309</v>
      </c>
      <c r="V78" t="s">
        <v>323</v>
      </c>
      <c r="W78" t="s">
        <v>324</v>
      </c>
      <c r="X78" t="s">
        <v>311</v>
      </c>
      <c r="Y78" t="s">
        <v>312</v>
      </c>
      <c r="AA78" cm="1">
        <f t="array" ref="AA78:AJ78">TRANSPOSE(X103:X112)</f>
        <v>118.09</v>
      </c>
      <c r="AB78">
        <v>103.12</v>
      </c>
      <c r="AC78">
        <v>46.07</v>
      </c>
      <c r="AD78">
        <v>102.133</v>
      </c>
      <c r="AE78">
        <v>116.07</v>
      </c>
      <c r="AF78">
        <v>146.11000000000001</v>
      </c>
      <c r="AG78">
        <v>146.11000000000001</v>
      </c>
      <c r="AH78">
        <v>88.06</v>
      </c>
      <c r="AI78">
        <v>90.120999999999995</v>
      </c>
      <c r="AJ78">
        <v>59.043999999999997</v>
      </c>
      <c r="AK78" t="s">
        <v>297</v>
      </c>
    </row>
    <row r="79" spans="1:58" x14ac:dyDescent="0.35">
      <c r="A79" s="57">
        <v>0.4236111111111111</v>
      </c>
      <c r="B79" s="58">
        <v>10</v>
      </c>
      <c r="C79" s="18">
        <v>10</v>
      </c>
      <c r="D79" s="15">
        <f t="shared" ref="D79:D85" si="108">B79+(C79/60)-$B$29</f>
        <v>1.3499999999999996</v>
      </c>
      <c r="E79">
        <f>$B$34*D79+$B$35</f>
        <v>-0.50428500000000009</v>
      </c>
      <c r="F79">
        <f>10^E79</f>
        <v>0.31312302215923093</v>
      </c>
      <c r="G79">
        <f>H79/F79</f>
        <v>162.560490118507</v>
      </c>
      <c r="H79" s="82">
        <f>F66</f>
        <v>50.901431949592713</v>
      </c>
      <c r="I79" s="73">
        <f t="shared" ref="I79:I85" si="109">M41</f>
        <v>0</v>
      </c>
      <c r="J79" s="93">
        <f>P66</f>
        <v>0.79281160750130164</v>
      </c>
      <c r="K79" s="181">
        <f>U66</f>
        <v>11.612480560885516</v>
      </c>
      <c r="L79" s="181">
        <f>Z66</f>
        <v>24.313641006250538</v>
      </c>
      <c r="M79" s="181">
        <f>AE66</f>
        <v>43.38154350026074</v>
      </c>
      <c r="N79">
        <f>AVERAGE(K79:M79)</f>
        <v>26.435888355798927</v>
      </c>
      <c r="O79" s="204">
        <f t="shared" ref="O79:O85" si="110">AJ66</f>
        <v>2.0669501376869577</v>
      </c>
      <c r="P79" s="204">
        <f t="shared" ref="P79:P85" si="111">AO66</f>
        <v>2.0669501376869577</v>
      </c>
      <c r="Q79">
        <f>AV41</f>
        <v>0.19417166666666666</v>
      </c>
    </row>
    <row r="80" spans="1:58" x14ac:dyDescent="0.35">
      <c r="A80" s="274">
        <v>0.48541666666666666</v>
      </c>
      <c r="B80" s="60">
        <v>11</v>
      </c>
      <c r="C80">
        <v>39</v>
      </c>
      <c r="D80" s="7">
        <f t="shared" si="108"/>
        <v>2.8333333333333339</v>
      </c>
      <c r="E80">
        <f t="shared" ref="E80:E85" si="112">$B$34*D80+$B$35</f>
        <v>2.5116666666666898E-2</v>
      </c>
      <c r="F80">
        <f t="shared" ref="F80:F85" si="113">10^E80</f>
        <v>1.0595383159487726</v>
      </c>
      <c r="G80">
        <f t="shared" ref="G80:G85" si="114">H80/F80</f>
        <v>35.063074946578439</v>
      </c>
      <c r="H80" s="49">
        <f t="shared" ref="H80:H85" si="115">F67</f>
        <v>37.150671380883317</v>
      </c>
      <c r="I80" s="52">
        <f t="shared" si="109"/>
        <v>0</v>
      </c>
      <c r="J80" s="94">
        <f>P67</f>
        <v>3.4458788144433528</v>
      </c>
      <c r="K80" s="181">
        <f t="shared" ref="K80:K85" si="116">U67</f>
        <v>7.3352795003678848</v>
      </c>
      <c r="L80" s="181">
        <f t="shared" ref="L80:L85" si="117">Z67</f>
        <v>14.616161508864424</v>
      </c>
      <c r="M80" s="181">
        <f t="shared" ref="M80:M85" si="118">AE67</f>
        <v>26.194895284182444</v>
      </c>
      <c r="N80">
        <f t="shared" ref="N80:N85" si="119">AVERAGE(K80:M80)</f>
        <v>16.048778764471582</v>
      </c>
      <c r="O80" s="204">
        <f t="shared" si="110"/>
        <v>1.8017726904025186</v>
      </c>
      <c r="P80" s="204">
        <f t="shared" si="111"/>
        <v>1.8017726904025186</v>
      </c>
      <c r="Q80">
        <f t="shared" ref="Q80:Q85" si="120">AV42</f>
        <v>0.24418066666666668</v>
      </c>
      <c r="R80">
        <f t="shared" ref="R80:R85" si="121">BA42</f>
        <v>1.6884333333333335E-2</v>
      </c>
      <c r="S80">
        <f t="shared" ref="S80:S85" si="122">BF42</f>
        <v>3.6073666666666664E-2</v>
      </c>
      <c r="T80">
        <f t="shared" ref="T80:T85" si="123">BK42</f>
        <v>0.17244566666666664</v>
      </c>
      <c r="U80">
        <f t="shared" ref="U80:U85" si="124">BP42</f>
        <v>0.10850066666666668</v>
      </c>
      <c r="V80">
        <f t="shared" ref="V80:V85" si="125">BU42</f>
        <v>0.23444466666666666</v>
      </c>
      <c r="W80">
        <f t="shared" ref="W80:W85" si="126">BZ42</f>
        <v>0.26750099999999999</v>
      </c>
      <c r="X80">
        <f t="shared" ref="X80:X85" si="127">CE42</f>
        <v>0.3355353333333333</v>
      </c>
      <c r="Y80">
        <f t="shared" ref="Y80:Y85" si="128">CJ42</f>
        <v>0.20399433333333331</v>
      </c>
    </row>
    <row r="81" spans="1:35" x14ac:dyDescent="0.35">
      <c r="A81" s="274">
        <v>0.5</v>
      </c>
      <c r="B81">
        <v>12</v>
      </c>
      <c r="C81">
        <v>0</v>
      </c>
      <c r="D81" s="7">
        <f t="shared" si="108"/>
        <v>3.1833333333333336</v>
      </c>
      <c r="E81">
        <f t="shared" si="112"/>
        <v>0.15003166666666679</v>
      </c>
      <c r="F81">
        <f t="shared" si="113"/>
        <v>1.4126405438277749</v>
      </c>
      <c r="G81">
        <f t="shared" si="114"/>
        <v>24.415465001676822</v>
      </c>
      <c r="H81" s="49">
        <f t="shared" si="115"/>
        <v>34.49027575777675</v>
      </c>
      <c r="I81" s="52">
        <f t="shared" si="109"/>
        <v>0</v>
      </c>
      <c r="J81" s="94">
        <f>P68</f>
        <v>4.8738257708460653</v>
      </c>
      <c r="K81" s="181">
        <f t="shared" si="116"/>
        <v>6.5817543124887159</v>
      </c>
      <c r="L81" s="181">
        <f t="shared" si="117"/>
        <v>12.962337749410887</v>
      </c>
      <c r="M81" s="181">
        <f t="shared" si="118"/>
        <v>23.255285020700502</v>
      </c>
      <c r="N81">
        <f t="shared" si="119"/>
        <v>14.266459027533367</v>
      </c>
      <c r="O81" s="204">
        <f t="shared" si="110"/>
        <v>1.7443354218217266</v>
      </c>
      <c r="P81" s="204">
        <f t="shared" si="111"/>
        <v>1.7443354218217266</v>
      </c>
      <c r="Q81">
        <f t="shared" si="120"/>
        <v>0.26698666666666665</v>
      </c>
      <c r="R81">
        <f t="shared" si="121"/>
        <v>2.2705666666666666E-2</v>
      </c>
      <c r="S81">
        <f t="shared" si="122"/>
        <v>3.4624999999999996E-2</v>
      </c>
      <c r="T81">
        <f t="shared" si="123"/>
        <v>0.20189433333333331</v>
      </c>
      <c r="U81">
        <f t="shared" si="124"/>
        <v>0.15873033333333333</v>
      </c>
      <c r="V81">
        <f t="shared" si="125"/>
        <v>0.31782233333333332</v>
      </c>
      <c r="W81">
        <f t="shared" si="126"/>
        <v>0.34836800000000001</v>
      </c>
      <c r="X81">
        <f t="shared" si="127"/>
        <v>0.41129966666666667</v>
      </c>
      <c r="Y81">
        <f t="shared" si="128"/>
        <v>0.35393000000000002</v>
      </c>
      <c r="AA81">
        <f t="shared" ref="AA81:AA85" si="129">Q81-Q80</f>
        <v>2.2805999999999965E-2</v>
      </c>
      <c r="AB81">
        <f t="shared" ref="AB81:AB85" si="130">R81-R80</f>
        <v>5.8213333333333311E-3</v>
      </c>
      <c r="AC81">
        <f t="shared" ref="AC81:AC85" si="131">S81-S80</f>
        <v>-1.4486666666666675E-3</v>
      </c>
      <c r="AD81">
        <f t="shared" ref="AD81:AD85" si="132">T81-T80</f>
        <v>2.9448666666666679E-2</v>
      </c>
      <c r="AE81">
        <f t="shared" ref="AE81:AE85" si="133">U81-U80</f>
        <v>5.0229666666666659E-2</v>
      </c>
      <c r="AF81">
        <f t="shared" ref="AF81:AF85" si="134">V81-V80</f>
        <v>8.3377666666666655E-2</v>
      </c>
      <c r="AG81">
        <f t="shared" ref="AG81:AG85" si="135">W81-W80</f>
        <v>8.0867000000000022E-2</v>
      </c>
      <c r="AH81">
        <f t="shared" ref="AH81:AH85" si="136">X81-X80</f>
        <v>7.5764333333333378E-2</v>
      </c>
      <c r="AI81">
        <f t="shared" ref="AI81:AI85" si="137">Y81-Y80</f>
        <v>0.14993566666666672</v>
      </c>
    </row>
    <row r="82" spans="1:35" x14ac:dyDescent="0.35">
      <c r="A82" s="274">
        <v>0.50694444444444442</v>
      </c>
      <c r="B82">
        <v>12</v>
      </c>
      <c r="C82">
        <v>10</v>
      </c>
      <c r="D82" s="7">
        <f t="shared" si="108"/>
        <v>3.3499999999999996</v>
      </c>
      <c r="E82">
        <f t="shared" si="112"/>
        <v>0.2095149999999999</v>
      </c>
      <c r="F82">
        <f t="shared" si="113"/>
        <v>1.6199999457532555</v>
      </c>
      <c r="G82">
        <f t="shared" si="114"/>
        <v>20.550150178237651</v>
      </c>
      <c r="H82" s="49">
        <f t="shared" si="115"/>
        <v>33.291242173966246</v>
      </c>
      <c r="I82" s="52">
        <f t="shared" si="109"/>
        <v>0</v>
      </c>
      <c r="J82" s="94">
        <f t="shared" ref="J82:J84" si="138">P69</f>
        <v>5.7487046955070715</v>
      </c>
      <c r="K82" s="181">
        <f t="shared" si="116"/>
        <v>6.2506473859824725</v>
      </c>
      <c r="L82" s="181">
        <f t="shared" si="117"/>
        <v>12.24193304849771</v>
      </c>
      <c r="M82" s="181">
        <f t="shared" si="118"/>
        <v>21.97379153223325</v>
      </c>
      <c r="N82">
        <f t="shared" si="119"/>
        <v>13.488790655571144</v>
      </c>
      <c r="O82" s="204">
        <f t="shared" si="110"/>
        <v>1.7176315153543809</v>
      </c>
      <c r="P82" s="204">
        <f t="shared" si="111"/>
        <v>1.7176315153543809</v>
      </c>
      <c r="Q82">
        <f t="shared" si="120"/>
        <v>0.27008966666666662</v>
      </c>
      <c r="R82">
        <f t="shared" si="121"/>
        <v>2.6093000000000002E-2</v>
      </c>
      <c r="S82">
        <f t="shared" si="122"/>
        <v>3.4494333333333335E-2</v>
      </c>
      <c r="T82">
        <f t="shared" si="123"/>
        <v>0.21460766666666667</v>
      </c>
      <c r="U82">
        <f t="shared" si="124"/>
        <v>0.18119700000000002</v>
      </c>
      <c r="V82">
        <f t="shared" si="125"/>
        <v>0.35195199999999999</v>
      </c>
      <c r="W82">
        <f t="shared" si="126"/>
        <v>0.3806336666666667</v>
      </c>
      <c r="X82">
        <f t="shared" si="127"/>
        <v>0.4478436666666667</v>
      </c>
      <c r="Y82">
        <f t="shared" si="128"/>
        <v>0.43158599999999997</v>
      </c>
      <c r="AA82">
        <f t="shared" si="129"/>
        <v>3.1029999999999669E-3</v>
      </c>
      <c r="AB82">
        <f t="shared" si="130"/>
        <v>3.3873333333333359E-3</v>
      </c>
      <c r="AC82">
        <f t="shared" si="131"/>
        <v>-1.3066666666666088E-4</v>
      </c>
      <c r="AD82">
        <f t="shared" si="132"/>
        <v>1.2713333333333354E-2</v>
      </c>
      <c r="AE82">
        <f t="shared" si="133"/>
        <v>2.246666666666669E-2</v>
      </c>
      <c r="AF82">
        <f t="shared" si="134"/>
        <v>3.4129666666666669E-2</v>
      </c>
      <c r="AG82">
        <f t="shared" si="135"/>
        <v>3.2265666666666692E-2</v>
      </c>
      <c r="AH82">
        <f t="shared" si="136"/>
        <v>3.6544000000000021E-2</v>
      </c>
      <c r="AI82">
        <f t="shared" si="137"/>
        <v>7.7655999999999947E-2</v>
      </c>
    </row>
    <row r="83" spans="1:35" x14ac:dyDescent="0.35">
      <c r="A83" s="274">
        <v>0.51736111111111105</v>
      </c>
      <c r="B83">
        <v>12</v>
      </c>
      <c r="C83">
        <v>25</v>
      </c>
      <c r="D83" s="7">
        <f t="shared" si="108"/>
        <v>3.5999999999999996</v>
      </c>
      <c r="E83">
        <f t="shared" si="112"/>
        <v>0.29873999999999978</v>
      </c>
      <c r="F83">
        <f t="shared" si="113"/>
        <v>1.989481935016546</v>
      </c>
      <c r="G83">
        <f t="shared" si="114"/>
        <v>15.868650678950626</v>
      </c>
      <c r="H83" s="49">
        <f t="shared" si="115"/>
        <v>31.570393858860317</v>
      </c>
      <c r="I83" s="52">
        <f t="shared" si="109"/>
        <v>0</v>
      </c>
      <c r="J83" s="94">
        <f t="shared" si="138"/>
        <v>7.3641054713961447</v>
      </c>
      <c r="K83" s="181">
        <f t="shared" si="116"/>
        <v>5.7849551996509003</v>
      </c>
      <c r="L83" s="181">
        <f t="shared" si="117"/>
        <v>11.23569651364369</v>
      </c>
      <c r="M83" s="181">
        <f t="shared" si="118"/>
        <v>20.182734166157392</v>
      </c>
      <c r="N83">
        <f t="shared" si="119"/>
        <v>12.401128626483995</v>
      </c>
      <c r="O83" s="204">
        <f t="shared" si="110"/>
        <v>1.6783402115100201</v>
      </c>
      <c r="P83" s="204">
        <f t="shared" si="111"/>
        <v>1.6783402115100201</v>
      </c>
      <c r="Q83">
        <f t="shared" si="120"/>
        <v>0.29899500000000001</v>
      </c>
      <c r="R83">
        <f t="shared" si="121"/>
        <v>3.403366666666667E-2</v>
      </c>
      <c r="S83">
        <f t="shared" si="122"/>
        <v>4.0272999999999996E-2</v>
      </c>
      <c r="T83">
        <f t="shared" si="123"/>
        <v>0.25292833333333337</v>
      </c>
      <c r="U83">
        <f t="shared" si="124"/>
        <v>0.22584533333333334</v>
      </c>
      <c r="V83">
        <f t="shared" si="125"/>
        <v>0.43973500000000004</v>
      </c>
      <c r="W83">
        <f t="shared" si="126"/>
        <v>0.46410066666666666</v>
      </c>
      <c r="X83">
        <f t="shared" si="127"/>
        <v>0.55897166666666676</v>
      </c>
      <c r="Y83">
        <f t="shared" si="128"/>
        <v>0.31612633333333334</v>
      </c>
      <c r="AA83">
        <f t="shared" si="129"/>
        <v>2.8905333333333394E-2</v>
      </c>
      <c r="AB83">
        <f t="shared" si="130"/>
        <v>7.9406666666666688E-3</v>
      </c>
      <c r="AC83">
        <f t="shared" si="131"/>
        <v>5.7786666666666611E-3</v>
      </c>
      <c r="AD83">
        <f t="shared" si="132"/>
        <v>3.8320666666666697E-2</v>
      </c>
      <c r="AE83">
        <f t="shared" si="133"/>
        <v>4.4648333333333318E-2</v>
      </c>
      <c r="AF83">
        <f t="shared" si="134"/>
        <v>8.7783000000000055E-2</v>
      </c>
      <c r="AG83">
        <f t="shared" si="135"/>
        <v>8.3466999999999958E-2</v>
      </c>
      <c r="AH83">
        <f t="shared" si="136"/>
        <v>0.11112800000000006</v>
      </c>
      <c r="AI83">
        <f>Y83-Y82</f>
        <v>-0.11545966666666663</v>
      </c>
    </row>
    <row r="84" spans="1:35" x14ac:dyDescent="0.35">
      <c r="A84" s="274">
        <v>0.52916666666666667</v>
      </c>
      <c r="B84">
        <v>12</v>
      </c>
      <c r="C84">
        <v>42</v>
      </c>
      <c r="D84" s="7">
        <f t="shared" si="108"/>
        <v>3.8833333333333329</v>
      </c>
      <c r="E84">
        <f t="shared" si="112"/>
        <v>0.39986166666666656</v>
      </c>
      <c r="F84">
        <f t="shared" si="113"/>
        <v>2.5110864621262481</v>
      </c>
      <c r="G84">
        <f t="shared" si="114"/>
        <v>11.838454245992168</v>
      </c>
      <c r="H84" s="49">
        <f t="shared" si="115"/>
        <v>29.727382189611934</v>
      </c>
      <c r="I84" s="52">
        <f t="shared" si="109"/>
        <v>0</v>
      </c>
      <c r="J84" s="94">
        <f t="shared" si="138"/>
        <v>9.7501208794191019</v>
      </c>
      <c r="K84" s="181">
        <f t="shared" si="116"/>
        <v>5.2989725121794091</v>
      </c>
      <c r="L84" s="181">
        <f t="shared" si="117"/>
        <v>10.194908524045461</v>
      </c>
      <c r="M84" s="181">
        <f t="shared" si="118"/>
        <v>18.328700161378265</v>
      </c>
      <c r="N84">
        <f t="shared" si="119"/>
        <v>11.274193732534378</v>
      </c>
      <c r="O84" s="204">
        <f t="shared" si="110"/>
        <v>1.6348955058362196</v>
      </c>
      <c r="P84" s="204">
        <f t="shared" si="111"/>
        <v>1.6348955058362196</v>
      </c>
      <c r="Q84">
        <f t="shared" si="120"/>
        <v>0.32534099999999994</v>
      </c>
      <c r="R84">
        <f t="shared" si="121"/>
        <v>4.2141333333333329E-2</v>
      </c>
      <c r="S84">
        <f t="shared" si="122"/>
        <v>3.8525999999999998E-2</v>
      </c>
      <c r="T84">
        <f t="shared" si="123"/>
        <v>0.28341566666666668</v>
      </c>
      <c r="U84">
        <f t="shared" si="124"/>
        <v>0.2508886666666667</v>
      </c>
      <c r="V84">
        <f t="shared" si="125"/>
        <v>0.49341600000000002</v>
      </c>
      <c r="W84">
        <f t="shared" si="126"/>
        <v>0.51636933333333335</v>
      </c>
      <c r="X84">
        <f t="shared" si="127"/>
        <v>0.67440633333333333</v>
      </c>
      <c r="Y84">
        <f t="shared" si="128"/>
        <v>0.58971666666666678</v>
      </c>
      <c r="AA84">
        <f t="shared" si="129"/>
        <v>2.6345999999999925E-2</v>
      </c>
      <c r="AB84">
        <f t="shared" si="130"/>
        <v>8.1076666666666589E-3</v>
      </c>
      <c r="AC84">
        <f t="shared" si="131"/>
        <v>-1.7469999999999986E-3</v>
      </c>
      <c r="AD84">
        <f t="shared" si="132"/>
        <v>3.0487333333333311E-2</v>
      </c>
      <c r="AE84">
        <f t="shared" si="133"/>
        <v>2.5043333333333362E-2</v>
      </c>
      <c r="AF84">
        <f t="shared" si="134"/>
        <v>5.3680999999999979E-2</v>
      </c>
      <c r="AG84">
        <f t="shared" si="135"/>
        <v>5.2268666666666685E-2</v>
      </c>
      <c r="AH84">
        <f t="shared" si="136"/>
        <v>0.11543466666666657</v>
      </c>
      <c r="AI84">
        <f t="shared" si="137"/>
        <v>0.27359033333333344</v>
      </c>
    </row>
    <row r="85" spans="1:35" ht="15" thickBot="1" x14ac:dyDescent="0.4">
      <c r="A85" s="275">
        <v>0.54027777777777775</v>
      </c>
      <c r="B85" s="5">
        <v>12</v>
      </c>
      <c r="C85" s="5">
        <v>58</v>
      </c>
      <c r="D85" s="4">
        <f t="shared" si="108"/>
        <v>4.1500000000000004</v>
      </c>
      <c r="E85">
        <f t="shared" si="112"/>
        <v>0.49503500000000011</v>
      </c>
      <c r="F85">
        <f t="shared" si="113"/>
        <v>3.1263313095071572</v>
      </c>
      <c r="G85">
        <f t="shared" si="114"/>
        <v>8.9853500301847227</v>
      </c>
      <c r="H85" s="50">
        <f t="shared" si="115"/>
        <v>28.091181126247577</v>
      </c>
      <c r="I85" s="53">
        <f t="shared" si="109"/>
        <v>0</v>
      </c>
      <c r="J85" s="95">
        <f>P72</f>
        <v>12.697844373529975</v>
      </c>
      <c r="K85" s="181">
        <f t="shared" si="116"/>
        <v>4.878934637945477</v>
      </c>
      <c r="L85" s="181">
        <f t="shared" si="117"/>
        <v>9.3035779346585628</v>
      </c>
      <c r="M85" s="181">
        <f t="shared" si="118"/>
        <v>16.739597065761988</v>
      </c>
      <c r="N85">
        <f t="shared" si="119"/>
        <v>10.307369879455342</v>
      </c>
      <c r="O85" s="204">
        <f t="shared" si="110"/>
        <v>1.5950342020627009</v>
      </c>
      <c r="P85" s="204">
        <f t="shared" si="111"/>
        <v>1.5950342020627009</v>
      </c>
      <c r="Q85">
        <f t="shared" si="120"/>
        <v>0.34353966666666674</v>
      </c>
      <c r="R85">
        <f t="shared" si="121"/>
        <v>5.0148999999999999E-2</v>
      </c>
      <c r="S85">
        <f t="shared" si="122"/>
        <v>4.1117000000000001E-2</v>
      </c>
      <c r="T85">
        <f t="shared" si="123"/>
        <v>0.327235</v>
      </c>
      <c r="U85">
        <f t="shared" si="124"/>
        <v>0.26739866666666673</v>
      </c>
      <c r="V85">
        <f t="shared" si="125"/>
        <v>0.54977166666666666</v>
      </c>
      <c r="W85">
        <f t="shared" si="126"/>
        <v>0.56909399999999999</v>
      </c>
      <c r="X85">
        <f t="shared" si="127"/>
        <v>0.77762999999999993</v>
      </c>
      <c r="Y85">
        <f t="shared" si="128"/>
        <v>0.43907500000000005</v>
      </c>
      <c r="AA85">
        <f t="shared" si="129"/>
        <v>1.8198666666666807E-2</v>
      </c>
      <c r="AB85">
        <f t="shared" si="130"/>
        <v>8.0076666666666699E-3</v>
      </c>
      <c r="AC85">
        <f t="shared" si="131"/>
        <v>2.591000000000003E-3</v>
      </c>
      <c r="AD85">
        <f t="shared" si="132"/>
        <v>4.3819333333333321E-2</v>
      </c>
      <c r="AE85">
        <f t="shared" si="133"/>
        <v>1.6510000000000025E-2</v>
      </c>
      <c r="AF85">
        <f t="shared" si="134"/>
        <v>5.6355666666666637E-2</v>
      </c>
      <c r="AG85">
        <f t="shared" si="135"/>
        <v>5.2724666666666642E-2</v>
      </c>
      <c r="AH85">
        <f t="shared" si="136"/>
        <v>0.1032236666666666</v>
      </c>
      <c r="AI85">
        <f t="shared" si="137"/>
        <v>-0.15064166666666673</v>
      </c>
    </row>
    <row r="86" spans="1:35" x14ac:dyDescent="0.35">
      <c r="A86" s="9"/>
      <c r="D86" s="7"/>
      <c r="G86" s="7"/>
      <c r="I86" s="10"/>
      <c r="J86" s="7"/>
      <c r="K86" s="7"/>
    </row>
    <row r="87" spans="1:35" ht="15" thickBot="1" x14ac:dyDescent="0.4">
      <c r="D87" s="7"/>
      <c r="G87" s="7"/>
      <c r="I87" s="11"/>
      <c r="J87" s="7"/>
      <c r="K87" s="7"/>
    </row>
    <row r="88" spans="1:35" ht="15" thickBot="1" x14ac:dyDescent="0.4">
      <c r="E88" s="33" t="str">
        <f>H78</f>
        <v>Glucose</v>
      </c>
      <c r="F88" s="34"/>
      <c r="G88" s="35"/>
      <c r="H88" s="36" t="str">
        <f>I78</f>
        <v>Methanol</v>
      </c>
      <c r="I88" s="37"/>
      <c r="J88" s="38"/>
      <c r="K88" s="39" t="s">
        <v>17</v>
      </c>
      <c r="L88" s="40"/>
      <c r="M88" s="41"/>
      <c r="N88" s="174"/>
      <c r="O88" s="175" t="s">
        <v>274</v>
      </c>
      <c r="P88" s="176"/>
      <c r="Q88" s="174"/>
      <c r="R88" s="175" t="s">
        <v>275</v>
      </c>
      <c r="S88" s="176"/>
      <c r="T88" s="174"/>
      <c r="U88" s="175" t="s">
        <v>276</v>
      </c>
      <c r="V88" s="176"/>
      <c r="W88" s="197"/>
      <c r="X88" s="198" t="s">
        <v>278</v>
      </c>
      <c r="Y88" s="199"/>
      <c r="Z88" s="197"/>
      <c r="AA88" s="198" t="s">
        <v>279</v>
      </c>
      <c r="AB88" s="199"/>
      <c r="AE88" t="s">
        <v>248</v>
      </c>
    </row>
    <row r="89" spans="1:35" ht="15" thickBot="1" x14ac:dyDescent="0.4">
      <c r="A89" s="109" t="s">
        <v>30</v>
      </c>
      <c r="B89" s="16" t="s">
        <v>9</v>
      </c>
      <c r="C89" s="16" t="s">
        <v>10</v>
      </c>
      <c r="D89" s="16" t="s">
        <v>11</v>
      </c>
      <c r="E89" s="42" t="s">
        <v>29</v>
      </c>
      <c r="F89" s="43" t="s">
        <v>12</v>
      </c>
      <c r="G89" s="42" t="s">
        <v>13</v>
      </c>
      <c r="H89" s="44" t="s">
        <v>29</v>
      </c>
      <c r="I89" s="45" t="s">
        <v>12</v>
      </c>
      <c r="J89" s="44" t="s">
        <v>13</v>
      </c>
      <c r="K89" s="46" t="s">
        <v>29</v>
      </c>
      <c r="L89" s="47" t="s">
        <v>12</v>
      </c>
      <c r="M89" s="46" t="s">
        <v>13</v>
      </c>
      <c r="N89" s="185" t="s">
        <v>29</v>
      </c>
      <c r="O89" s="186" t="s">
        <v>12</v>
      </c>
      <c r="P89" s="185" t="s">
        <v>13</v>
      </c>
      <c r="Q89" s="185" t="s">
        <v>29</v>
      </c>
      <c r="R89" s="186" t="s">
        <v>12</v>
      </c>
      <c r="S89" s="185" t="s">
        <v>13</v>
      </c>
      <c r="T89" s="185" t="s">
        <v>29</v>
      </c>
      <c r="U89" s="186" t="s">
        <v>12</v>
      </c>
      <c r="V89" s="185" t="s">
        <v>13</v>
      </c>
      <c r="W89" s="208" t="s">
        <v>29</v>
      </c>
      <c r="X89" s="209" t="s">
        <v>12</v>
      </c>
      <c r="Y89" s="208" t="s">
        <v>13</v>
      </c>
      <c r="Z89" s="208" t="s">
        <v>29</v>
      </c>
      <c r="AA89" s="209" t="s">
        <v>12</v>
      </c>
      <c r="AB89" s="208" t="s">
        <v>13</v>
      </c>
    </row>
    <row r="90" spans="1:35" x14ac:dyDescent="0.35">
      <c r="A90" s="57">
        <f>(A79+A80)/2</f>
        <v>0.45451388888888888</v>
      </c>
      <c r="B90" s="15">
        <f t="shared" ref="B90:B95" si="139">(D79+D80)/2</f>
        <v>2.0916666666666668</v>
      </c>
      <c r="C90" s="15">
        <f>$C$34*B90+$C$35</f>
        <v>-0.24114913216385081</v>
      </c>
      <c r="D90" s="15">
        <f>10^C90</f>
        <v>0.57391935048892284</v>
      </c>
      <c r="E90" s="82">
        <f>((H80-H79)/(D80-D79))/D90</f>
        <v>-16.152401302380177</v>
      </c>
      <c r="F90" s="19">
        <f>AVERAGE(E93:E95)</f>
        <v>-2.9905267124083306</v>
      </c>
      <c r="G90" s="20">
        <f>STDEV(E93:E95)</f>
        <v>0.82742561907434409</v>
      </c>
      <c r="H90" s="66">
        <f t="shared" ref="H90:H95" si="140">((I80-I79)/(D80-D79))/D90</f>
        <v>0</v>
      </c>
      <c r="I90" s="23">
        <f>AVERAGE(H93:H95)</f>
        <v>0</v>
      </c>
      <c r="J90" s="24">
        <f>STDEV(H93:H95)</f>
        <v>0</v>
      </c>
      <c r="K90" s="67">
        <f>((J80-J79)/(D80-D79))/D90</f>
        <v>3.1164389776539481</v>
      </c>
      <c r="L90" s="28">
        <f>AVERAGE(K93:K95)</f>
        <v>3.7865164643109561</v>
      </c>
      <c r="M90" s="29">
        <f>STDEV(K93:K95)</f>
        <v>0.17407633205166917</v>
      </c>
      <c r="N90" s="187">
        <f>((K80-K79)/(D80-D79))/D90</f>
        <v>-5.0242361239027202</v>
      </c>
      <c r="O90" s="257">
        <f>AVERAGE(N93:N95)</f>
        <v>-0.7923488338327288</v>
      </c>
      <c r="P90" s="189">
        <f>STDEV(N93:N95)</f>
        <v>0.23937540393769155</v>
      </c>
      <c r="Q90" s="187">
        <f>((L80-L79)/(D80-D79))/D90</f>
        <v>-11.391193940197162</v>
      </c>
      <c r="R90" s="257">
        <f>AVERAGE(Q93:Q95)</f>
        <v>-1.6998588043757612</v>
      </c>
      <c r="S90" s="189">
        <f>STDEV(Q93:Q95)</f>
        <v>0.52829411579313601</v>
      </c>
      <c r="T90" s="187">
        <f>((M80-M79)/(D80-D79))/D90</f>
        <v>-20.188384318220173</v>
      </c>
      <c r="U90" s="257">
        <f>AVERAGE(T93:T95)</f>
        <v>-3.0276083059964178</v>
      </c>
      <c r="V90" s="189">
        <f>STDEV(T93:T95)</f>
        <v>0.93858822762953364</v>
      </c>
      <c r="W90" s="210">
        <f t="shared" ref="W90:W95" si="141">((O80-O79)/(D80-D79))/D90</f>
        <v>-0.31149204609276654</v>
      </c>
      <c r="X90" s="211">
        <f>AVERAGE(W93:W95)</f>
        <v>-7.0123589234548048E-2</v>
      </c>
      <c r="Y90" s="212">
        <f>STDEV(W93:W95)</f>
        <v>1.7195437769211942E-2</v>
      </c>
      <c r="Z90" s="210">
        <f t="shared" ref="Z90:Z95" si="142">((P80-P79)/(D80-D79))/D90</f>
        <v>-0.31149204609276654</v>
      </c>
      <c r="AA90" s="211">
        <f>AVERAGE(Z93:Z95)</f>
        <v>-7.0123589234548048E-2</v>
      </c>
      <c r="AB90" s="212">
        <f>STDEV(Z93:Z95)</f>
        <v>1.7195437769211942E-2</v>
      </c>
    </row>
    <row r="91" spans="1:35" x14ac:dyDescent="0.35">
      <c r="A91" s="276">
        <f>(A80+A81)/2</f>
        <v>0.4927083333333333</v>
      </c>
      <c r="B91" s="7">
        <f t="shared" si="139"/>
        <v>3.0083333333333337</v>
      </c>
      <c r="C91" s="7">
        <f>$C$34*B91+$C$35</f>
        <v>8.5870665539729107E-2</v>
      </c>
      <c r="D91" s="7">
        <f t="shared" ref="D91:D95" si="143">10^C91</f>
        <v>1.218626633482554</v>
      </c>
      <c r="E91" s="64">
        <f>((H81-H80)/(D81-D80))/D91</f>
        <v>-6.2374562830707037</v>
      </c>
      <c r="F91" s="110"/>
      <c r="G91" s="111"/>
      <c r="H91" s="117">
        <f t="shared" si="140"/>
        <v>0</v>
      </c>
      <c r="I91" s="113"/>
      <c r="J91" s="114"/>
      <c r="K91" s="118">
        <f t="shared" ref="K91:K95" si="144">((J81-J80)/(D81-D80))/D91</f>
        <v>3.3479068442855473</v>
      </c>
      <c r="L91" s="116"/>
      <c r="M91" s="30"/>
      <c r="N91" s="190">
        <f t="shared" ref="N91:N95" si="145">((K81-K80)/(D81-D80))/D91</f>
        <v>-1.7666847655164273</v>
      </c>
      <c r="O91" s="191"/>
      <c r="P91" s="192"/>
      <c r="Q91" s="190">
        <f t="shared" ref="Q91:Q95" si="146">((L81-L80)/(D81-D80))/D91</f>
        <v>-3.8774884870128461</v>
      </c>
      <c r="R91" s="191"/>
      <c r="S91" s="192"/>
      <c r="T91" s="190">
        <f t="shared" ref="T91:T95" si="147">((M81-M80)/(D81-D80))/D91</f>
        <v>-6.8920916680519202</v>
      </c>
      <c r="U91" s="191"/>
      <c r="V91" s="192"/>
      <c r="W91" s="213">
        <f t="shared" si="141"/>
        <v>-0.13466510344552984</v>
      </c>
      <c r="X91" s="214"/>
      <c r="Y91" s="215"/>
      <c r="Z91" s="213">
        <f t="shared" si="142"/>
        <v>-0.13466510344552984</v>
      </c>
      <c r="AA91" s="214"/>
      <c r="AB91" s="215"/>
      <c r="AE91" t="s">
        <v>249</v>
      </c>
    </row>
    <row r="92" spans="1:35" x14ac:dyDescent="0.35">
      <c r="A92" s="276">
        <f t="shared" ref="A92:A95" si="148">(A81+A82)/2</f>
        <v>0.50347222222222221</v>
      </c>
      <c r="B92" s="7">
        <f t="shared" si="139"/>
        <v>3.2666666666666666</v>
      </c>
      <c r="C92" s="7">
        <f t="shared" ref="C92:C95" si="149">$C$34*B92+$C$35</f>
        <v>0.17803079034710156</v>
      </c>
      <c r="D92" s="7">
        <f t="shared" si="143"/>
        <v>1.5067138844884094</v>
      </c>
      <c r="E92" s="64">
        <f t="shared" ref="E92:E95" si="150">((H82-H81)/(D82-D81))/D92</f>
        <v>-4.7747628643548161</v>
      </c>
      <c r="F92" s="110"/>
      <c r="G92" s="111"/>
      <c r="H92" s="117">
        <f t="shared" si="140"/>
        <v>0</v>
      </c>
      <c r="I92" s="113"/>
      <c r="J92" s="114"/>
      <c r="K92" s="118">
        <f t="shared" si="144"/>
        <v>3.4839219323636867</v>
      </c>
      <c r="L92" s="116"/>
      <c r="M92" s="30"/>
      <c r="N92" s="190">
        <f t="shared" si="145"/>
        <v>-1.3185260848060831</v>
      </c>
      <c r="O92" s="191"/>
      <c r="P92" s="192"/>
      <c r="Q92" s="190">
        <f t="shared" si="146"/>
        <v>-2.8687783725751723</v>
      </c>
      <c r="R92" s="191"/>
      <c r="S92" s="192"/>
      <c r="T92" s="190">
        <f t="shared" si="147"/>
        <v>-5.1031327247735909</v>
      </c>
      <c r="U92" s="191"/>
      <c r="V92" s="192"/>
      <c r="W92" s="213">
        <f t="shared" si="141"/>
        <v>-0.10633965775026862</v>
      </c>
      <c r="X92" s="214"/>
      <c r="Y92" s="215"/>
      <c r="Z92" s="213">
        <f t="shared" si="142"/>
        <v>-0.10633965775026862</v>
      </c>
      <c r="AA92" s="214"/>
      <c r="AB92" s="215"/>
    </row>
    <row r="93" spans="1:35" x14ac:dyDescent="0.35">
      <c r="A93" s="276">
        <f t="shared" si="148"/>
        <v>0.51215277777777768</v>
      </c>
      <c r="B93" s="7">
        <f t="shared" si="139"/>
        <v>3.4749999999999996</v>
      </c>
      <c r="C93" s="7">
        <f t="shared" si="149"/>
        <v>0.25235347164336963</v>
      </c>
      <c r="D93" s="7">
        <f t="shared" si="143"/>
        <v>1.787942186348054</v>
      </c>
      <c r="E93" s="64">
        <f>((H83-H82)/(D83-D82))/D93</f>
        <v>-3.8498970005754671</v>
      </c>
      <c r="F93" s="110"/>
      <c r="G93" s="111"/>
      <c r="H93" s="117">
        <f t="shared" si="140"/>
        <v>0</v>
      </c>
      <c r="I93" s="113"/>
      <c r="J93" s="114"/>
      <c r="K93" s="118">
        <f t="shared" si="144"/>
        <v>3.6139888374994857</v>
      </c>
      <c r="L93" s="116"/>
      <c r="M93" s="30"/>
      <c r="N93" s="190">
        <f t="shared" si="145"/>
        <v>-1.0418506591262164</v>
      </c>
      <c r="O93" s="191"/>
      <c r="P93" s="192"/>
      <c r="Q93" s="190">
        <f t="shared" si="146"/>
        <v>-2.2511612344900254</v>
      </c>
      <c r="R93" s="191"/>
      <c r="S93" s="192"/>
      <c r="T93" s="190">
        <f t="shared" si="147"/>
        <v>-4.0069693075124917</v>
      </c>
      <c r="U93" s="191"/>
      <c r="V93" s="192"/>
      <c r="W93" s="213">
        <f t="shared" si="141"/>
        <v>-8.7902850873751937E-2</v>
      </c>
      <c r="X93" s="214"/>
      <c r="Y93" s="215"/>
      <c r="Z93" s="213">
        <f t="shared" si="142"/>
        <v>-8.7902850873751937E-2</v>
      </c>
      <c r="AA93" s="214"/>
      <c r="AB93" s="215"/>
    </row>
    <row r="94" spans="1:35" x14ac:dyDescent="0.35">
      <c r="A94" s="276">
        <f t="shared" si="148"/>
        <v>0.52326388888888886</v>
      </c>
      <c r="B94" s="7">
        <f t="shared" si="139"/>
        <v>3.7416666666666663</v>
      </c>
      <c r="C94" s="7">
        <f t="shared" si="149"/>
        <v>0.34748650370259282</v>
      </c>
      <c r="D94" s="7">
        <f t="shared" si="143"/>
        <v>2.2258018738684728</v>
      </c>
      <c r="E94" s="64">
        <f t="shared" si="150"/>
        <v>-2.9224286062039018</v>
      </c>
      <c r="F94" s="110"/>
      <c r="G94" s="111"/>
      <c r="H94" s="112">
        <f t="shared" si="140"/>
        <v>0</v>
      </c>
      <c r="I94" s="113"/>
      <c r="J94" s="114"/>
      <c r="K94" s="115">
        <f t="shared" si="144"/>
        <v>3.7834593234525071</v>
      </c>
      <c r="L94" s="116"/>
      <c r="M94" s="30"/>
      <c r="N94" s="193">
        <f t="shared" si="145"/>
        <v>-0.77061351899401831</v>
      </c>
      <c r="O94" s="191"/>
      <c r="P94" s="192"/>
      <c r="Q94" s="193">
        <f t="shared" si="146"/>
        <v>-1.6503577511453031</v>
      </c>
      <c r="R94" s="191"/>
      <c r="S94" s="192"/>
      <c r="T94" s="193">
        <f t="shared" si="147"/>
        <v>-2.9399065143472392</v>
      </c>
      <c r="U94" s="191"/>
      <c r="V94" s="192"/>
      <c r="W94" s="216">
        <f t="shared" si="141"/>
        <v>-6.8889444797168381E-2</v>
      </c>
      <c r="X94" s="214"/>
      <c r="Y94" s="215"/>
      <c r="Z94" s="216">
        <f t="shared" si="142"/>
        <v>-6.8889444797168381E-2</v>
      </c>
      <c r="AA94" s="214"/>
      <c r="AB94" s="215"/>
    </row>
    <row r="95" spans="1:35" ht="15" thickBot="1" x14ac:dyDescent="0.4">
      <c r="A95" s="277">
        <f t="shared" si="148"/>
        <v>0.53472222222222221</v>
      </c>
      <c r="B95" s="4">
        <f t="shared" si="139"/>
        <v>4.0166666666666666</v>
      </c>
      <c r="C95" s="4">
        <f t="shared" si="149"/>
        <v>0.44559244301366696</v>
      </c>
      <c r="D95" s="4">
        <f t="shared" si="143"/>
        <v>2.7899244506151213</v>
      </c>
      <c r="E95" s="68">
        <f t="shared" si="150"/>
        <v>-2.1992545304456228</v>
      </c>
      <c r="F95" s="21"/>
      <c r="G95" s="22"/>
      <c r="H95" s="69">
        <f t="shared" si="140"/>
        <v>0</v>
      </c>
      <c r="I95" s="25"/>
      <c r="J95" s="26"/>
      <c r="K95" s="70">
        <f t="shared" si="144"/>
        <v>3.9621012319808755</v>
      </c>
      <c r="L95" s="31"/>
      <c r="M95" s="32"/>
      <c r="N95" s="194">
        <f t="shared" si="145"/>
        <v>-0.56458232337795167</v>
      </c>
      <c r="O95" s="195"/>
      <c r="P95" s="196"/>
      <c r="Q95" s="194">
        <f t="shared" si="146"/>
        <v>-1.1980574274919551</v>
      </c>
      <c r="R95" s="195"/>
      <c r="S95" s="196"/>
      <c r="T95" s="194">
        <f t="shared" si="147"/>
        <v>-2.1359490961295218</v>
      </c>
      <c r="U95" s="195"/>
      <c r="V95" s="196"/>
      <c r="W95" s="217">
        <f t="shared" si="141"/>
        <v>-5.3578472032723833E-2</v>
      </c>
      <c r="X95" s="218"/>
      <c r="Y95" s="219"/>
      <c r="Z95" s="217">
        <f t="shared" si="142"/>
        <v>-5.3578472032723833E-2</v>
      </c>
      <c r="AA95" s="218"/>
      <c r="AB95" s="219"/>
    </row>
    <row r="98" spans="1:27" x14ac:dyDescent="0.35">
      <c r="A98" s="8" t="s">
        <v>37</v>
      </c>
    </row>
    <row r="99" spans="1:27" x14ac:dyDescent="0.35">
      <c r="A99" s="7">
        <f>D29-B93</f>
        <v>0.82500000000000107</v>
      </c>
    </row>
    <row r="101" spans="1:27" x14ac:dyDescent="0.35">
      <c r="C101">
        <v>180.15600000000001</v>
      </c>
      <c r="E101">
        <v>59.043999999999997</v>
      </c>
      <c r="G101">
        <v>147.13</v>
      </c>
      <c r="I101">
        <v>204.23</v>
      </c>
    </row>
    <row r="102" spans="1:27" x14ac:dyDescent="0.35">
      <c r="A102" t="s">
        <v>282</v>
      </c>
      <c r="B102" t="s">
        <v>289</v>
      </c>
      <c r="C102" t="s">
        <v>290</v>
      </c>
      <c r="D102" t="s">
        <v>291</v>
      </c>
      <c r="E102" t="s">
        <v>292</v>
      </c>
      <c r="F102" t="s">
        <v>293</v>
      </c>
      <c r="G102" t="s">
        <v>294</v>
      </c>
      <c r="H102" t="s">
        <v>295</v>
      </c>
      <c r="I102" t="s">
        <v>296</v>
      </c>
      <c r="K102" s="7" t="s">
        <v>282</v>
      </c>
      <c r="L102" t="s">
        <v>285</v>
      </c>
      <c r="M102" t="s">
        <v>283</v>
      </c>
      <c r="N102" t="s">
        <v>286</v>
      </c>
      <c r="O102" t="s">
        <v>287</v>
      </c>
      <c r="P102" t="s">
        <v>283</v>
      </c>
      <c r="Q102" t="s">
        <v>286</v>
      </c>
      <c r="R102" t="s">
        <v>288</v>
      </c>
      <c r="X102" t="s">
        <v>319</v>
      </c>
      <c r="Y102" t="s">
        <v>318</v>
      </c>
      <c r="Z102" t="s">
        <v>286</v>
      </c>
      <c r="AA102" t="s">
        <v>320</v>
      </c>
    </row>
    <row r="103" spans="1:27" x14ac:dyDescent="0.35">
      <c r="A103" s="7">
        <f>D80-D79</f>
        <v>1.4833333333333343</v>
      </c>
      <c r="B103" s="7">
        <f>H80-H79</f>
        <v>-13.750760568709396</v>
      </c>
      <c r="C103">
        <f>B103/1000*$C$101</f>
        <v>-2.4772820210164102</v>
      </c>
      <c r="D103">
        <f>J80-J79</f>
        <v>2.6530672069420511</v>
      </c>
      <c r="E103">
        <f>D103/1000*$E$101</f>
        <v>0.15664770016668644</v>
      </c>
      <c r="F103">
        <f>L80-L79</f>
        <v>-9.697479497386114</v>
      </c>
      <c r="G103">
        <f>F103/1000*$G$101</f>
        <v>-1.4267901584504188</v>
      </c>
      <c r="H103">
        <f>O80-O79</f>
        <v>-0.26517744728443904</v>
      </c>
      <c r="I103">
        <f>H103/1000*$I$101</f>
        <v>-5.4157190058900982E-2</v>
      </c>
      <c r="W103" t="s">
        <v>315</v>
      </c>
      <c r="X103">
        <v>118.09</v>
      </c>
      <c r="Y103" s="7">
        <f>N26</f>
        <v>0.157253</v>
      </c>
      <c r="Z103" s="11">
        <f>Y103/1000*X103</f>
        <v>1.8570006770000001E-2</v>
      </c>
      <c r="AA103" s="11">
        <f>SUM(Z103:Z111)</f>
        <v>0.29959204144400003</v>
      </c>
    </row>
    <row r="104" spans="1:27" x14ac:dyDescent="0.35">
      <c r="A104" s="7">
        <f>D81-D80</f>
        <v>0.34999999999999964</v>
      </c>
      <c r="B104" s="7">
        <f t="shared" ref="B104:B107" si="151">H81-H80</f>
        <v>-2.6603956231065666</v>
      </c>
      <c r="C104">
        <f>B104/1000*$C$101</f>
        <v>-0.47928623387638664</v>
      </c>
      <c r="D104">
        <f t="shared" ref="D104:D107" si="152">J81-J80</f>
        <v>1.4279469564027125</v>
      </c>
      <c r="E104">
        <f t="shared" ref="E104:E107" si="153">D104/1000*$E$101</f>
        <v>8.4311700093841757E-2</v>
      </c>
      <c r="F104">
        <f>L81-L80</f>
        <v>-1.6538237594535374</v>
      </c>
      <c r="G104">
        <f t="shared" ref="G104:G107" si="154">F104/1000*$G$101</f>
        <v>-0.24332708972839895</v>
      </c>
      <c r="H104">
        <f>O81-O80</f>
        <v>-5.7437268580792011E-2</v>
      </c>
      <c r="I104">
        <f t="shared" ref="I104:I107" si="155">H104/1000*$I$101</f>
        <v>-1.1730413362255152E-2</v>
      </c>
      <c r="K104">
        <v>0.35000000000000364</v>
      </c>
      <c r="L104">
        <v>-1.6545213615613541</v>
      </c>
      <c r="M104">
        <v>-5.2944683569963333E-2</v>
      </c>
      <c r="N104">
        <v>-3.5367190093495877E-2</v>
      </c>
      <c r="O104">
        <v>1.5584671576788374</v>
      </c>
      <c r="P104">
        <v>6.8588139609445639E-2</v>
      </c>
      <c r="Q104">
        <v>4.5817060527351794E-2</v>
      </c>
      <c r="R104">
        <v>0.35156995164476545</v>
      </c>
      <c r="W104" t="s">
        <v>251</v>
      </c>
      <c r="X104">
        <v>103.12</v>
      </c>
      <c r="Y104" s="7">
        <f>U26</f>
        <v>5.1929999999999997E-2</v>
      </c>
      <c r="Z104" s="11">
        <f t="shared" ref="Z104:Z112" si="156">Y104/1000*X104</f>
        <v>5.3550215999999999E-3</v>
      </c>
    </row>
    <row r="105" spans="1:27" x14ac:dyDescent="0.35">
      <c r="A105" s="7">
        <f>D82-D81</f>
        <v>0.16666666666666607</v>
      </c>
      <c r="B105" s="7">
        <f t="shared" si="151"/>
        <v>-1.199033583810504</v>
      </c>
      <c r="C105">
        <f t="shared" ref="C105:C107" si="157">B105/1000*$C$101</f>
        <v>-0.21601309432496518</v>
      </c>
      <c r="D105">
        <f t="shared" si="152"/>
        <v>0.87487892466100625</v>
      </c>
      <c r="E105">
        <f t="shared" si="153"/>
        <v>5.1656351227684451E-2</v>
      </c>
      <c r="F105">
        <f t="shared" ref="F105:F107" si="158">L82-L81</f>
        <v>-0.72040470091317665</v>
      </c>
      <c r="G105">
        <f t="shared" si="154"/>
        <v>-0.10599314364535568</v>
      </c>
      <c r="H105">
        <f>O82-O81</f>
        <v>-2.6703906467345773E-2</v>
      </c>
      <c r="I105">
        <f t="shared" si="155"/>
        <v>-5.453738817826027E-3</v>
      </c>
      <c r="K105">
        <v>0.16666666666666607</v>
      </c>
      <c r="L105">
        <v>-0.80658530060445499</v>
      </c>
      <c r="M105">
        <v>-2.5810729619342561E-2</v>
      </c>
      <c r="N105">
        <v>-1.7311019194730087E-2</v>
      </c>
      <c r="O105">
        <v>0.78713348061354138</v>
      </c>
      <c r="P105">
        <v>3.4641744481801955E-2</v>
      </c>
      <c r="Q105">
        <v>2.3233899719518412E-2</v>
      </c>
      <c r="R105">
        <v>0.20644147801337898</v>
      </c>
      <c r="W105" t="s">
        <v>316</v>
      </c>
      <c r="X105">
        <v>46.07</v>
      </c>
      <c r="Y105" s="10">
        <f>W26</f>
        <v>4.7390000000000002E-3</v>
      </c>
      <c r="Z105" s="11">
        <f t="shared" si="156"/>
        <v>2.1832572999999999E-4</v>
      </c>
    </row>
    <row r="106" spans="1:27" x14ac:dyDescent="0.35">
      <c r="A106" s="7">
        <f>D83-D82</f>
        <v>0.25</v>
      </c>
      <c r="B106" s="7">
        <f t="shared" si="151"/>
        <v>-1.7208483151059291</v>
      </c>
      <c r="C106">
        <f t="shared" si="157"/>
        <v>-0.31002114905622374</v>
      </c>
      <c r="D106">
        <f t="shared" si="152"/>
        <v>1.6154007758890732</v>
      </c>
      <c r="E106">
        <f t="shared" si="153"/>
        <v>9.5379723411594425E-2</v>
      </c>
      <c r="F106">
        <f t="shared" si="158"/>
        <v>-1.0062365348540201</v>
      </c>
      <c r="G106">
        <f t="shared" si="154"/>
        <v>-0.14804758137307195</v>
      </c>
      <c r="H106">
        <f>O83-O82</f>
        <v>-3.9291303844360748E-2</v>
      </c>
      <c r="I106">
        <f t="shared" si="155"/>
        <v>-8.0244629841337949E-3</v>
      </c>
      <c r="K106">
        <v>0.25</v>
      </c>
      <c r="L106">
        <v>-1.2065094746124059</v>
      </c>
      <c r="M106">
        <v>-3.860830318759699E-2</v>
      </c>
      <c r="N106">
        <v>-2.5998857365385177E-2</v>
      </c>
      <c r="O106">
        <v>1.122591021053839</v>
      </c>
      <c r="P106">
        <v>4.9405230836579453E-2</v>
      </c>
      <c r="Q106">
        <v>3.3269515714868317E-2</v>
      </c>
      <c r="R106">
        <v>0.36781942151053459</v>
      </c>
      <c r="W106" t="s">
        <v>317</v>
      </c>
      <c r="X106">
        <v>102.133</v>
      </c>
      <c r="Y106" s="7">
        <f>Y26</f>
        <v>0.21131799999999998</v>
      </c>
      <c r="Z106" s="11">
        <f t="shared" si="156"/>
        <v>2.1582541293999995E-2</v>
      </c>
    </row>
    <row r="107" spans="1:27" x14ac:dyDescent="0.35">
      <c r="A107" s="7">
        <f>D84-D83</f>
        <v>0.28333333333333321</v>
      </c>
      <c r="B107" s="7">
        <f t="shared" si="151"/>
        <v>-1.8430116692483836</v>
      </c>
      <c r="C107">
        <f t="shared" si="157"/>
        <v>-0.3320296102851118</v>
      </c>
      <c r="D107">
        <f t="shared" si="152"/>
        <v>2.3860154080229572</v>
      </c>
      <c r="E107">
        <f t="shared" si="153"/>
        <v>0.14087989375130747</v>
      </c>
      <c r="F107">
        <f t="shared" si="158"/>
        <v>-1.040787989598229</v>
      </c>
      <c r="G107">
        <f t="shared" si="154"/>
        <v>-0.15313113690958746</v>
      </c>
      <c r="H107">
        <f>O84-O83</f>
        <v>-4.3444705673800543E-2</v>
      </c>
      <c r="I107">
        <f t="shared" si="155"/>
        <v>-8.8727122397602842E-3</v>
      </c>
      <c r="K107">
        <v>0.28333333333333321</v>
      </c>
      <c r="L107">
        <v>-1.3672355354824104</v>
      </c>
      <c r="M107">
        <v>-4.3751537135437134E-2</v>
      </c>
      <c r="N107">
        <v>-2.9621893795150393E-2</v>
      </c>
      <c r="O107">
        <v>1.3079810500782414</v>
      </c>
      <c r="P107">
        <v>5.7564246013943401E-2</v>
      </c>
      <c r="Q107">
        <v>3.8973761688519563E-2</v>
      </c>
      <c r="R107">
        <v>0.51920904667323109</v>
      </c>
      <c r="W107" t="s">
        <v>309</v>
      </c>
      <c r="X107">
        <v>116.07</v>
      </c>
      <c r="Y107" s="7">
        <f>E26</f>
        <v>0.25945099999999999</v>
      </c>
      <c r="Z107" s="11">
        <f t="shared" si="156"/>
        <v>3.0114477569999999E-2</v>
      </c>
    </row>
    <row r="108" spans="1:27" x14ac:dyDescent="0.35">
      <c r="A108" s="7"/>
      <c r="W108" t="s">
        <v>310</v>
      </c>
      <c r="X108" s="7">
        <v>146.11000000000001</v>
      </c>
      <c r="Y108" s="7">
        <f>L26</f>
        <v>0.48839400000000005</v>
      </c>
      <c r="Z108" s="11">
        <f t="shared" si="156"/>
        <v>7.1359247340000015E-2</v>
      </c>
    </row>
    <row r="109" spans="1:27" x14ac:dyDescent="0.35">
      <c r="A109" s="7"/>
      <c r="W109" t="s">
        <v>314</v>
      </c>
      <c r="X109" s="7">
        <v>146.11000000000001</v>
      </c>
      <c r="Y109" s="7">
        <f>M26</f>
        <v>0.47109000000000001</v>
      </c>
      <c r="Z109" s="11">
        <f t="shared" si="156"/>
        <v>6.8830959900000002E-2</v>
      </c>
    </row>
    <row r="110" spans="1:27" x14ac:dyDescent="0.35">
      <c r="A110" s="7"/>
      <c r="B110" s="302" t="s">
        <v>306</v>
      </c>
      <c r="C110" s="302"/>
      <c r="D110" s="302"/>
      <c r="E110" s="302"/>
      <c r="F110" s="302" t="s">
        <v>307</v>
      </c>
      <c r="G110" s="302"/>
      <c r="H110" s="302"/>
      <c r="I110" s="302" t="s">
        <v>327</v>
      </c>
      <c r="J110" s="302"/>
      <c r="K110" s="302"/>
      <c r="L110" s="302"/>
      <c r="M110" s="302"/>
      <c r="N110" s="302"/>
      <c r="O110" s="302"/>
      <c r="P110" s="302"/>
      <c r="Q110" s="302"/>
      <c r="W110" t="s">
        <v>311</v>
      </c>
      <c r="X110">
        <v>88.06</v>
      </c>
      <c r="Y110" s="7">
        <f>O26</f>
        <v>0.55384</v>
      </c>
      <c r="Z110" s="11">
        <f t="shared" si="156"/>
        <v>4.8771150399999998E-2</v>
      </c>
    </row>
    <row r="111" spans="1:27" x14ac:dyDescent="0.35">
      <c r="A111" t="s">
        <v>282</v>
      </c>
      <c r="B111" s="259" t="s">
        <v>299</v>
      </c>
      <c r="C111" s="259" t="s">
        <v>300</v>
      </c>
      <c r="D111" s="259" t="s">
        <v>301</v>
      </c>
      <c r="E111" s="259" t="s">
        <v>302</v>
      </c>
      <c r="F111" s="260" t="s">
        <v>303</v>
      </c>
      <c r="G111" s="260" t="s">
        <v>304</v>
      </c>
      <c r="H111" s="260" t="s">
        <v>305</v>
      </c>
      <c r="I111" s="264" t="s">
        <v>315</v>
      </c>
      <c r="J111" s="264" t="s">
        <v>321</v>
      </c>
      <c r="K111" s="264" t="s">
        <v>322</v>
      </c>
      <c r="L111" s="264" t="s">
        <v>317</v>
      </c>
      <c r="M111" s="264" t="s">
        <v>309</v>
      </c>
      <c r="N111" s="264" t="s">
        <v>323</v>
      </c>
      <c r="O111" s="264" t="s">
        <v>324</v>
      </c>
      <c r="P111" s="264" t="s">
        <v>311</v>
      </c>
      <c r="Q111" s="264" t="s">
        <v>312</v>
      </c>
      <c r="R111" t="s">
        <v>298</v>
      </c>
      <c r="S111" t="s">
        <v>328</v>
      </c>
      <c r="T111" t="s">
        <v>329</v>
      </c>
      <c r="W111" t="s">
        <v>312</v>
      </c>
      <c r="X111">
        <v>90.120999999999995</v>
      </c>
      <c r="Y111" s="7">
        <f>X26</f>
        <v>0.38603999999999999</v>
      </c>
      <c r="Z111" s="11">
        <f t="shared" si="156"/>
        <v>3.4790310839999998E-2</v>
      </c>
    </row>
    <row r="112" spans="1:27" x14ac:dyDescent="0.35">
      <c r="A112" s="7"/>
      <c r="B112" s="181"/>
      <c r="C112" s="181"/>
      <c r="D112" s="181"/>
      <c r="E112" s="181"/>
      <c r="F112" s="204"/>
      <c r="G112" s="204"/>
      <c r="H112" s="204"/>
      <c r="I112" s="263"/>
      <c r="J112" s="263"/>
      <c r="K112" s="263"/>
      <c r="L112" s="263"/>
      <c r="M112" s="263"/>
      <c r="N112" s="263"/>
      <c r="O112" s="263"/>
      <c r="P112" s="263"/>
      <c r="Q112" s="263"/>
      <c r="W112" t="s">
        <v>313</v>
      </c>
      <c r="X112">
        <v>59.043999999999997</v>
      </c>
      <c r="Y112" s="7">
        <f>T26</f>
        <v>11.796909999999999</v>
      </c>
      <c r="Z112" s="11">
        <f t="shared" si="156"/>
        <v>0.69653675403999993</v>
      </c>
    </row>
    <row r="113" spans="1:20" x14ac:dyDescent="0.35">
      <c r="A113" s="7">
        <v>0.35</v>
      </c>
      <c r="B113" s="181">
        <f>C104</f>
        <v>-0.47928623387638664</v>
      </c>
      <c r="C113" s="181">
        <f t="shared" ref="C113:C116" si="159">G104</f>
        <v>-0.24332708972839895</v>
      </c>
      <c r="D113" s="181">
        <f>I104</f>
        <v>-1.1730413362255152E-2</v>
      </c>
      <c r="E113" s="181">
        <f>N104</f>
        <v>-3.5367190093495877E-2</v>
      </c>
      <c r="F113" s="204">
        <f t="shared" ref="F113:F116" si="160">E104</f>
        <v>8.4311700093841757E-2</v>
      </c>
      <c r="G113" s="204">
        <f>Q104</f>
        <v>4.5817060527351794E-2</v>
      </c>
      <c r="H113" s="204">
        <f>R104</f>
        <v>0.35156995164476545</v>
      </c>
      <c r="I113" s="263">
        <f t="shared" ref="I113:Q116" si="161">AA81/1000*AA$78</f>
        <v>2.6931605399999957E-3</v>
      </c>
      <c r="J113" s="263">
        <f t="shared" si="161"/>
        <v>6.0029589333333313E-4</v>
      </c>
      <c r="K113" s="263">
        <f t="shared" si="161"/>
        <v>-6.6740073333333385E-5</v>
      </c>
      <c r="L113" s="263">
        <f t="shared" si="161"/>
        <v>3.0076806726666676E-3</v>
      </c>
      <c r="M113" s="263">
        <f t="shared" si="161"/>
        <v>5.8301574099999982E-3</v>
      </c>
      <c r="N113" s="263">
        <f t="shared" si="161"/>
        <v>1.2182310876666666E-2</v>
      </c>
      <c r="O113" s="263">
        <f t="shared" si="161"/>
        <v>1.1815477370000004E-2</v>
      </c>
      <c r="P113" s="263">
        <f t="shared" si="161"/>
        <v>6.6718071933333373E-3</v>
      </c>
      <c r="Q113" s="263">
        <f t="shared" si="161"/>
        <v>1.351235221566667E-2</v>
      </c>
      <c r="R113" s="7">
        <f>SUM(B113:D113)</f>
        <v>-0.73434373696704069</v>
      </c>
      <c r="S113" s="7">
        <f>SUM(F113:H113)</f>
        <v>0.48169871226595901</v>
      </c>
      <c r="T113" s="7">
        <f>SUM(F113:Q113)</f>
        <v>0.53794521436429243</v>
      </c>
    </row>
    <row r="114" spans="1:20" x14ac:dyDescent="0.35">
      <c r="A114" s="7">
        <v>0.16666666666666607</v>
      </c>
      <c r="B114" s="181">
        <f t="shared" ref="B114:B116" si="162">C105</f>
        <v>-0.21601309432496518</v>
      </c>
      <c r="C114" s="181">
        <f t="shared" si="159"/>
        <v>-0.10599314364535568</v>
      </c>
      <c r="D114" s="181">
        <f t="shared" ref="D114:D116" si="163">I105</f>
        <v>-5.453738817826027E-3</v>
      </c>
      <c r="E114" s="181">
        <f>N105</f>
        <v>-1.7311019194730087E-2</v>
      </c>
      <c r="F114" s="204">
        <f t="shared" si="160"/>
        <v>5.1656351227684451E-2</v>
      </c>
      <c r="G114" s="204">
        <f t="shared" ref="G114:G116" si="164">Q105</f>
        <v>2.3233899719518412E-2</v>
      </c>
      <c r="H114" s="204">
        <f t="shared" ref="H114:H116" si="165">R105</f>
        <v>0.20644147801337898</v>
      </c>
      <c r="I114" s="263">
        <f t="shared" si="161"/>
        <v>3.664332699999961E-4</v>
      </c>
      <c r="J114" s="263">
        <f t="shared" si="161"/>
        <v>3.4930181333333362E-4</v>
      </c>
      <c r="K114" s="263">
        <f t="shared" si="161"/>
        <v>-6.0198133333330664E-6</v>
      </c>
      <c r="L114" s="263">
        <f t="shared" si="161"/>
        <v>1.2984508733333354E-3</v>
      </c>
      <c r="M114" s="263">
        <f t="shared" si="161"/>
        <v>2.6077060000000026E-3</v>
      </c>
      <c r="N114" s="263">
        <f t="shared" si="161"/>
        <v>4.9866855966666668E-3</v>
      </c>
      <c r="O114" s="263">
        <f t="shared" si="161"/>
        <v>4.7143365566666706E-3</v>
      </c>
      <c r="P114" s="263">
        <f t="shared" si="161"/>
        <v>3.2180646400000019E-3</v>
      </c>
      <c r="Q114" s="263">
        <f t="shared" si="161"/>
        <v>6.9984363759999953E-3</v>
      </c>
      <c r="R114" s="7">
        <f>SUM(B114:D114)</f>
        <v>-0.32745997678814687</v>
      </c>
      <c r="S114" s="7">
        <f>SUM(F114:H114)</f>
        <v>0.28133172896058184</v>
      </c>
      <c r="T114" s="7">
        <f t="shared" ref="T114:T116" si="166">SUM(F114:Q114)</f>
        <v>0.30586512427324852</v>
      </c>
    </row>
    <row r="115" spans="1:20" x14ac:dyDescent="0.35">
      <c r="A115" s="7">
        <v>0.25</v>
      </c>
      <c r="B115" s="181">
        <f t="shared" si="162"/>
        <v>-0.31002114905622374</v>
      </c>
      <c r="C115" s="181">
        <f t="shared" si="159"/>
        <v>-0.14804758137307195</v>
      </c>
      <c r="D115" s="181">
        <f t="shared" si="163"/>
        <v>-8.0244629841337949E-3</v>
      </c>
      <c r="E115" s="181">
        <f>N106</f>
        <v>-2.5998857365385177E-2</v>
      </c>
      <c r="F115" s="204">
        <f t="shared" si="160"/>
        <v>9.5379723411594425E-2</v>
      </c>
      <c r="G115" s="204">
        <f t="shared" si="164"/>
        <v>3.3269515714868317E-2</v>
      </c>
      <c r="H115" s="204">
        <f t="shared" si="165"/>
        <v>0.36781942151053459</v>
      </c>
      <c r="I115" s="263">
        <f t="shared" si="161"/>
        <v>3.4134308133333406E-3</v>
      </c>
      <c r="J115" s="263">
        <f t="shared" si="161"/>
        <v>8.1884154666666685E-4</v>
      </c>
      <c r="K115" s="263">
        <f t="shared" si="161"/>
        <v>2.6622317333333309E-4</v>
      </c>
      <c r="L115" s="263">
        <f t="shared" si="161"/>
        <v>3.9138046486666689E-3</v>
      </c>
      <c r="M115" s="263">
        <f t="shared" si="161"/>
        <v>5.1823320499999976E-3</v>
      </c>
      <c r="N115" s="263">
        <f t="shared" si="161"/>
        <v>1.2825974130000009E-2</v>
      </c>
      <c r="O115" s="263">
        <f t="shared" si="161"/>
        <v>1.2195363369999995E-2</v>
      </c>
      <c r="P115" s="263">
        <f t="shared" si="161"/>
        <v>9.7859316800000054E-3</v>
      </c>
      <c r="Q115" s="263">
        <f t="shared" si="161"/>
        <v>-1.0405340619666663E-2</v>
      </c>
      <c r="R115" s="7">
        <f>SUM(B115:D115)</f>
        <v>-0.46609319341342947</v>
      </c>
      <c r="S115" s="7">
        <f>SUM(F115:H115)</f>
        <v>0.49646866063699735</v>
      </c>
      <c r="T115" s="7">
        <f t="shared" si="166"/>
        <v>0.53446522142933062</v>
      </c>
    </row>
    <row r="116" spans="1:20" x14ac:dyDescent="0.35">
      <c r="A116" s="7">
        <v>0.28333333333333321</v>
      </c>
      <c r="B116" s="181">
        <f t="shared" si="162"/>
        <v>-0.3320296102851118</v>
      </c>
      <c r="C116" s="181">
        <f t="shared" si="159"/>
        <v>-0.15313113690958746</v>
      </c>
      <c r="D116" s="181">
        <f t="shared" si="163"/>
        <v>-8.8727122397602842E-3</v>
      </c>
      <c r="E116" s="181">
        <f>N107</f>
        <v>-2.9621893795150393E-2</v>
      </c>
      <c r="F116" s="204">
        <f t="shared" si="160"/>
        <v>0.14087989375130747</v>
      </c>
      <c r="G116" s="204">
        <f t="shared" si="164"/>
        <v>3.8973761688519563E-2</v>
      </c>
      <c r="H116" s="204">
        <f t="shared" si="165"/>
        <v>0.51920904667323109</v>
      </c>
      <c r="I116" s="263">
        <f t="shared" si="161"/>
        <v>3.111199139999991E-3</v>
      </c>
      <c r="J116" s="263">
        <f t="shared" si="161"/>
        <v>8.3606258666666581E-4</v>
      </c>
      <c r="K116" s="263">
        <f t="shared" si="161"/>
        <v>-8.0484289999999936E-5</v>
      </c>
      <c r="L116" s="263">
        <f t="shared" si="161"/>
        <v>3.1137628153333312E-3</v>
      </c>
      <c r="M116" s="263">
        <f t="shared" si="161"/>
        <v>2.9067797000000032E-3</v>
      </c>
      <c r="N116" s="263">
        <f t="shared" si="161"/>
        <v>7.843330909999998E-3</v>
      </c>
      <c r="O116" s="263">
        <f t="shared" si="161"/>
        <v>7.6369748866666701E-3</v>
      </c>
      <c r="P116" s="263">
        <f t="shared" si="161"/>
        <v>1.0165176746666659E-2</v>
      </c>
      <c r="Q116" s="263">
        <f t="shared" si="161"/>
        <v>2.4656234430333341E-2</v>
      </c>
      <c r="R116" s="7">
        <f>SUM(B116:D116)</f>
        <v>-0.49403345943445953</v>
      </c>
      <c r="S116" s="7">
        <f>SUM(F116:H116)</f>
        <v>0.6990627021130581</v>
      </c>
      <c r="T116" s="7">
        <f t="shared" si="166"/>
        <v>0.75925173903872489</v>
      </c>
    </row>
  </sheetData>
  <mergeCells count="39">
    <mergeCell ref="BR39:BV39"/>
    <mergeCell ref="BW39:CA39"/>
    <mergeCell ref="CB39:CF39"/>
    <mergeCell ref="CG39:CK39"/>
    <mergeCell ref="AS39:AW39"/>
    <mergeCell ref="AX39:BB39"/>
    <mergeCell ref="BC39:BG39"/>
    <mergeCell ref="BH39:BL39"/>
    <mergeCell ref="BM39:BQ39"/>
    <mergeCell ref="B110:E110"/>
    <mergeCell ref="F110:H110"/>
    <mergeCell ref="I110:Q110"/>
    <mergeCell ref="T64:X64"/>
    <mergeCell ref="Y64:AC64"/>
    <mergeCell ref="AD64:AH64"/>
    <mergeCell ref="AI39:AM39"/>
    <mergeCell ref="AN39:AR39"/>
    <mergeCell ref="AI52:AM52"/>
    <mergeCell ref="AN52:AR52"/>
    <mergeCell ref="AI64:AM64"/>
    <mergeCell ref="AN64:AR64"/>
    <mergeCell ref="T39:X39"/>
    <mergeCell ref="Y39:AC39"/>
    <mergeCell ref="AD39:AH39"/>
    <mergeCell ref="T52:X52"/>
    <mergeCell ref="Y52:AC52"/>
    <mergeCell ref="AD52:AH52"/>
    <mergeCell ref="E52:I52"/>
    <mergeCell ref="J52:N52"/>
    <mergeCell ref="O52:S52"/>
    <mergeCell ref="E63:S63"/>
    <mergeCell ref="E64:I64"/>
    <mergeCell ref="J64:N64"/>
    <mergeCell ref="O64:S64"/>
    <mergeCell ref="E38:S38"/>
    <mergeCell ref="E39:I39"/>
    <mergeCell ref="J39:N39"/>
    <mergeCell ref="O39:S39"/>
    <mergeCell ref="E51:S5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4E66-2407-4853-9B96-7E4809357C27}">
  <dimension ref="A1:AM106"/>
  <sheetViews>
    <sheetView topLeftCell="A38" zoomScale="90" zoomScaleNormal="90" workbookViewId="0">
      <selection activeCell="D43" sqref="D43:D50"/>
    </sheetView>
  </sheetViews>
  <sheetFormatPr defaultRowHeight="14.5" x14ac:dyDescent="0.35"/>
  <cols>
    <col min="7" max="7" width="11.1796875" customWidth="1"/>
    <col min="9" max="9" width="17.1796875" bestFit="1" customWidth="1"/>
    <col min="16" max="16" width="15.26953125" bestFit="1" customWidth="1"/>
    <col min="18" max="18" width="13.6328125" bestFit="1" customWidth="1"/>
    <col min="19" max="19" width="13.08984375" bestFit="1" customWidth="1"/>
  </cols>
  <sheetData>
    <row r="1" spans="1:27" x14ac:dyDescent="0.35">
      <c r="A1" s="8" t="s">
        <v>133</v>
      </c>
    </row>
    <row r="2" spans="1:27" x14ac:dyDescent="0.3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</row>
    <row r="3" spans="1:27" x14ac:dyDescent="0.35">
      <c r="A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251</v>
      </c>
      <c r="V3" t="s">
        <v>84</v>
      </c>
      <c r="W3" t="s">
        <v>85</v>
      </c>
      <c r="X3" t="s">
        <v>86</v>
      </c>
      <c r="Y3" t="s">
        <v>87</v>
      </c>
      <c r="Z3" t="s">
        <v>88</v>
      </c>
      <c r="AA3" t="s">
        <v>89</v>
      </c>
    </row>
    <row r="4" spans="1:27" x14ac:dyDescent="0.35">
      <c r="A4" t="s">
        <v>90</v>
      </c>
      <c r="B4" t="s">
        <v>134</v>
      </c>
      <c r="C4" s="132">
        <v>0.27776899999999999</v>
      </c>
      <c r="D4" s="132">
        <v>0.27624399999999999</v>
      </c>
      <c r="E4" s="132">
        <v>0</v>
      </c>
      <c r="F4" s="132">
        <v>0.48723300000000003</v>
      </c>
      <c r="G4" s="132">
        <v>15.218718000000001</v>
      </c>
      <c r="H4" s="132">
        <v>28.282594</v>
      </c>
      <c r="I4" s="132">
        <v>11.303801</v>
      </c>
      <c r="J4" s="132">
        <v>163.01067399999999</v>
      </c>
      <c r="K4" s="132">
        <v>42.466200000000001</v>
      </c>
      <c r="L4" s="132">
        <v>0.106284</v>
      </c>
      <c r="M4" s="132">
        <v>0.10321</v>
      </c>
      <c r="N4" s="132">
        <v>0.19790199999999999</v>
      </c>
      <c r="O4" s="132">
        <v>0.37565599999999999</v>
      </c>
      <c r="P4" s="132">
        <v>27.473783999999998</v>
      </c>
      <c r="Q4" s="132">
        <v>0.71137499999999998</v>
      </c>
      <c r="R4" s="132">
        <v>15.603698</v>
      </c>
      <c r="S4" s="132">
        <v>7.8573719999999998</v>
      </c>
      <c r="T4" s="132">
        <v>0.42338799999999999</v>
      </c>
      <c r="U4" s="132">
        <v>0</v>
      </c>
      <c r="V4" s="132">
        <v>0.74260999999999999</v>
      </c>
      <c r="W4" s="132">
        <v>6.3098000000000001E-2</v>
      </c>
      <c r="X4" s="132">
        <v>7.3312000000000002E-2</v>
      </c>
      <c r="Y4" s="132">
        <v>0.12545999999999999</v>
      </c>
      <c r="Z4" s="132">
        <v>4.8325290000000001</v>
      </c>
      <c r="AA4" t="s">
        <v>92</v>
      </c>
    </row>
    <row r="5" spans="1:27" x14ac:dyDescent="0.35">
      <c r="A5" t="s">
        <v>90</v>
      </c>
      <c r="B5" t="s">
        <v>135</v>
      </c>
      <c r="C5" s="131">
        <v>0.272395</v>
      </c>
      <c r="D5" s="131">
        <v>0.27931299999999998</v>
      </c>
      <c r="E5" s="131">
        <v>0</v>
      </c>
      <c r="F5" s="131">
        <v>0.519876</v>
      </c>
      <c r="G5" s="131">
        <v>15.347742999999999</v>
      </c>
      <c r="H5" s="131">
        <v>28.783954000000001</v>
      </c>
      <c r="I5" s="131">
        <v>11.448</v>
      </c>
      <c r="J5" s="131">
        <v>165.18150800000001</v>
      </c>
      <c r="K5" s="131">
        <v>43.225163000000002</v>
      </c>
      <c r="L5" s="131">
        <v>9.69E-2</v>
      </c>
      <c r="M5" s="131">
        <v>0.109572</v>
      </c>
      <c r="N5" s="131">
        <v>0.19325200000000001</v>
      </c>
      <c r="O5" s="131">
        <v>0.35102899999999998</v>
      </c>
      <c r="P5" s="131">
        <v>27.881162</v>
      </c>
      <c r="Q5" s="131">
        <v>0.71613599999999999</v>
      </c>
      <c r="R5" s="131">
        <v>15.788808</v>
      </c>
      <c r="S5" s="131">
        <v>7.9935510000000001</v>
      </c>
      <c r="T5" s="131">
        <v>0.423066</v>
      </c>
      <c r="U5" s="131">
        <v>0</v>
      </c>
      <c r="V5" s="131">
        <v>0.74831300000000001</v>
      </c>
      <c r="W5" s="131">
        <v>6.3936000000000007E-2</v>
      </c>
      <c r="X5" s="131">
        <v>7.3210999999999998E-2</v>
      </c>
      <c r="Y5" s="131">
        <v>0.12759699999999999</v>
      </c>
      <c r="Z5" s="131">
        <v>4.8325290000000001</v>
      </c>
      <c r="AA5" t="s">
        <v>94</v>
      </c>
    </row>
    <row r="6" spans="1:27" x14ac:dyDescent="0.35">
      <c r="A6" t="s">
        <v>90</v>
      </c>
      <c r="B6" t="s">
        <v>136</v>
      </c>
      <c r="C6" s="132">
        <v>0.27818500000000002</v>
      </c>
      <c r="D6" s="132">
        <v>0.28192099999999998</v>
      </c>
      <c r="E6" s="132">
        <v>0</v>
      </c>
      <c r="F6" s="132">
        <v>0.52101699999999995</v>
      </c>
      <c r="G6" s="132">
        <v>15.459016</v>
      </c>
      <c r="H6" s="132">
        <v>28.758058999999999</v>
      </c>
      <c r="I6" s="132">
        <v>11.512867999999999</v>
      </c>
      <c r="J6" s="132">
        <v>165.02629099999999</v>
      </c>
      <c r="K6" s="132">
        <v>43.208632999999999</v>
      </c>
      <c r="L6" s="132">
        <v>0.100887</v>
      </c>
      <c r="M6" s="132">
        <v>0.10781499999999999</v>
      </c>
      <c r="N6" s="132">
        <v>0.199825</v>
      </c>
      <c r="O6" s="132">
        <v>0.38755899999999999</v>
      </c>
      <c r="P6" s="132">
        <v>27.810675</v>
      </c>
      <c r="Q6" s="132">
        <v>0.71469400000000005</v>
      </c>
      <c r="R6" s="132">
        <v>15.837489</v>
      </c>
      <c r="S6" s="132">
        <v>7.988874</v>
      </c>
      <c r="T6" s="132">
        <v>0.44117800000000001</v>
      </c>
      <c r="U6" s="132">
        <v>0</v>
      </c>
      <c r="V6" s="132">
        <v>0.75267399999999995</v>
      </c>
      <c r="W6" s="132">
        <v>6.4780000000000004E-2</v>
      </c>
      <c r="X6" s="132">
        <v>7.4010000000000006E-2</v>
      </c>
      <c r="Y6" s="132">
        <v>0.12889</v>
      </c>
      <c r="Z6" s="132">
        <v>4.8325290000000001</v>
      </c>
      <c r="AA6" t="s">
        <v>96</v>
      </c>
    </row>
    <row r="7" spans="1:27" x14ac:dyDescent="0.35">
      <c r="A7" t="s">
        <v>90</v>
      </c>
      <c r="B7" t="s">
        <v>137</v>
      </c>
      <c r="C7" s="131">
        <v>0.26807799999999998</v>
      </c>
      <c r="D7" s="131">
        <v>0.26799099999999998</v>
      </c>
      <c r="E7" s="131">
        <v>7.2338E-2</v>
      </c>
      <c r="F7" s="131">
        <v>0.52991299999999997</v>
      </c>
      <c r="G7" s="131">
        <v>15.145251999999999</v>
      </c>
      <c r="H7" s="131">
        <v>27.934971000000001</v>
      </c>
      <c r="I7" s="131">
        <v>11.406342</v>
      </c>
      <c r="J7" s="131">
        <v>160.59353200000001</v>
      </c>
      <c r="K7" s="131">
        <v>41.851914000000001</v>
      </c>
      <c r="L7" s="131">
        <v>0.185193</v>
      </c>
      <c r="M7" s="131">
        <v>0.204544</v>
      </c>
      <c r="N7" s="131">
        <v>0.24678900000000001</v>
      </c>
      <c r="O7" s="131">
        <v>0.35916300000000001</v>
      </c>
      <c r="P7" s="131">
        <v>26.371587000000002</v>
      </c>
      <c r="Q7" s="131">
        <v>0.73803099999999999</v>
      </c>
      <c r="R7" s="131">
        <v>14.751087999999999</v>
      </c>
      <c r="S7" s="131">
        <v>7.4696769999999999</v>
      </c>
      <c r="T7" s="131">
        <v>2.0334050000000001</v>
      </c>
      <c r="U7" s="131">
        <v>1.3753E-2</v>
      </c>
      <c r="V7" s="131">
        <v>0.77909799999999996</v>
      </c>
      <c r="W7" s="131">
        <v>5.9159000000000003E-2</v>
      </c>
      <c r="X7" s="131">
        <v>9.2496999999999996E-2</v>
      </c>
      <c r="Y7" s="131">
        <v>0.15211</v>
      </c>
      <c r="Z7" s="131">
        <v>4.8325290000000001</v>
      </c>
      <c r="AA7" t="s">
        <v>98</v>
      </c>
    </row>
    <row r="8" spans="1:27" x14ac:dyDescent="0.35">
      <c r="A8" t="s">
        <v>90</v>
      </c>
      <c r="B8" t="s">
        <v>138</v>
      </c>
      <c r="C8" s="132">
        <v>0.27000800000000003</v>
      </c>
      <c r="D8" s="132">
        <v>0.26687499999999997</v>
      </c>
      <c r="E8" s="132">
        <v>7.0081000000000004E-2</v>
      </c>
      <c r="F8" s="132">
        <v>0.50680999999999998</v>
      </c>
      <c r="G8" s="132">
        <v>14.958734</v>
      </c>
      <c r="H8" s="132">
        <v>27.725722000000001</v>
      </c>
      <c r="I8" s="132">
        <v>11.317869</v>
      </c>
      <c r="J8" s="132">
        <v>159.67029500000001</v>
      </c>
      <c r="K8" s="132">
        <v>41.777115000000002</v>
      </c>
      <c r="L8" s="132">
        <v>0.18520300000000001</v>
      </c>
      <c r="M8" s="132">
        <v>0.21296100000000001</v>
      </c>
      <c r="N8" s="132">
        <v>0.25762400000000002</v>
      </c>
      <c r="O8" s="132">
        <v>0.35594199999999998</v>
      </c>
      <c r="P8" s="132">
        <v>26.187773</v>
      </c>
      <c r="Q8" s="132">
        <v>0.73452399999999995</v>
      </c>
      <c r="R8" s="132">
        <v>14.662347</v>
      </c>
      <c r="S8" s="132">
        <v>7.4213389999999997</v>
      </c>
      <c r="T8" s="132">
        <v>2.0171890000000001</v>
      </c>
      <c r="U8" s="132">
        <v>1.3927999999999999E-2</v>
      </c>
      <c r="V8" s="132">
        <v>0.77668099999999995</v>
      </c>
      <c r="W8" s="132">
        <v>6.0602000000000003E-2</v>
      </c>
      <c r="X8" s="132">
        <v>9.2036000000000007E-2</v>
      </c>
      <c r="Y8" s="132">
        <v>0.149866</v>
      </c>
      <c r="Z8" s="132">
        <v>4.8325290000000001</v>
      </c>
      <c r="AA8" t="s">
        <v>100</v>
      </c>
    </row>
    <row r="9" spans="1:27" x14ac:dyDescent="0.35">
      <c r="A9" t="s">
        <v>90</v>
      </c>
      <c r="B9" t="s">
        <v>139</v>
      </c>
      <c r="C9" s="131">
        <v>0.260903</v>
      </c>
      <c r="D9" s="131">
        <v>0.26420700000000003</v>
      </c>
      <c r="E9" s="131">
        <v>6.7188999999999999E-2</v>
      </c>
      <c r="F9" s="131">
        <v>0.58882699999999999</v>
      </c>
      <c r="G9" s="131">
        <v>14.727539</v>
      </c>
      <c r="H9" s="131">
        <v>27.240658</v>
      </c>
      <c r="I9" s="131">
        <v>11.141144000000001</v>
      </c>
      <c r="J9" s="131">
        <v>156.167914</v>
      </c>
      <c r="K9" s="131">
        <v>41.303775999999999</v>
      </c>
      <c r="L9" s="131">
        <v>0.18493999999999999</v>
      </c>
      <c r="M9" s="131">
        <v>0.19928100000000001</v>
      </c>
      <c r="N9" s="131">
        <v>0.235073</v>
      </c>
      <c r="O9" s="131">
        <v>0.37490299999999999</v>
      </c>
      <c r="P9" s="131">
        <v>25.5961</v>
      </c>
      <c r="Q9" s="131">
        <v>0.71822799999999998</v>
      </c>
      <c r="R9" s="131">
        <v>14.360404000000001</v>
      </c>
      <c r="S9" s="131">
        <v>7.2937589999999997</v>
      </c>
      <c r="T9" s="131">
        <v>1.9877009999999999</v>
      </c>
      <c r="U9" s="131">
        <v>1.3350000000000001E-2</v>
      </c>
      <c r="V9" s="131">
        <v>0.75878000000000001</v>
      </c>
      <c r="W9" s="131">
        <v>5.7328999999999998E-2</v>
      </c>
      <c r="X9" s="131">
        <v>8.9761999999999995E-2</v>
      </c>
      <c r="Y9" s="131">
        <v>0.146728</v>
      </c>
      <c r="Z9" s="131">
        <v>4.8325290000000001</v>
      </c>
      <c r="AA9" t="s">
        <v>102</v>
      </c>
    </row>
    <row r="10" spans="1:27" x14ac:dyDescent="0.35">
      <c r="A10" t="s">
        <v>90</v>
      </c>
      <c r="B10" t="s">
        <v>140</v>
      </c>
      <c r="C10" s="132">
        <v>0.26286900000000002</v>
      </c>
      <c r="D10" s="132">
        <v>0.26526499999999997</v>
      </c>
      <c r="E10" s="132">
        <v>8.7320999999999996E-2</v>
      </c>
      <c r="F10" s="132">
        <v>0.54673400000000005</v>
      </c>
      <c r="G10" s="132">
        <v>14.957504999999999</v>
      </c>
      <c r="H10" s="132">
        <v>27.565155000000001</v>
      </c>
      <c r="I10" s="132">
        <v>11.276773</v>
      </c>
      <c r="J10" s="132">
        <v>159.93925300000001</v>
      </c>
      <c r="K10" s="132">
        <v>41.697812999999996</v>
      </c>
      <c r="L10" s="132">
        <v>0.21345900000000001</v>
      </c>
      <c r="M10" s="132">
        <v>0.217108</v>
      </c>
      <c r="N10" s="132">
        <v>0.23896100000000001</v>
      </c>
      <c r="O10" s="132">
        <v>0.35042699999999999</v>
      </c>
      <c r="P10" s="132">
        <v>25.726324999999999</v>
      </c>
      <c r="Q10" s="132">
        <v>0.68044400000000005</v>
      </c>
      <c r="R10" s="132">
        <v>14.461207</v>
      </c>
      <c r="S10" s="132">
        <v>7.2916259999999999</v>
      </c>
      <c r="T10" s="132">
        <v>2.557563</v>
      </c>
      <c r="U10" s="132">
        <v>1.6278999999999998E-2</v>
      </c>
      <c r="V10" s="132">
        <v>0.71584099999999995</v>
      </c>
      <c r="W10" s="132">
        <v>5.7265999999999997E-2</v>
      </c>
      <c r="X10" s="132">
        <v>0.17058100000000001</v>
      </c>
      <c r="Y10" s="132">
        <v>0.158967</v>
      </c>
      <c r="Z10" s="132">
        <v>4.8325290000000001</v>
      </c>
      <c r="AA10" t="s">
        <v>104</v>
      </c>
    </row>
    <row r="11" spans="1:27" x14ac:dyDescent="0.35">
      <c r="A11" t="s">
        <v>90</v>
      </c>
      <c r="B11" t="s">
        <v>141</v>
      </c>
      <c r="C11" s="131">
        <v>0.26410600000000001</v>
      </c>
      <c r="D11" s="131">
        <v>0.26338</v>
      </c>
      <c r="E11" s="131">
        <v>8.5222999999999993E-2</v>
      </c>
      <c r="F11" s="131">
        <v>0.50478999999999996</v>
      </c>
      <c r="G11" s="131">
        <v>14.82817</v>
      </c>
      <c r="H11" s="131">
        <v>27.380918000000001</v>
      </c>
      <c r="I11" s="131">
        <v>11.271098</v>
      </c>
      <c r="J11" s="131">
        <v>158.29880600000001</v>
      </c>
      <c r="K11" s="131">
        <v>40.156953000000001</v>
      </c>
      <c r="L11" s="131">
        <v>0.20721999999999999</v>
      </c>
      <c r="M11" s="131">
        <v>0.224051</v>
      </c>
      <c r="N11" s="131">
        <v>0.24862100000000001</v>
      </c>
      <c r="O11" s="131">
        <v>0.36575999999999997</v>
      </c>
      <c r="P11" s="131">
        <v>25.474634000000002</v>
      </c>
      <c r="Q11" s="131">
        <v>0.68065600000000004</v>
      </c>
      <c r="R11" s="131">
        <v>14.340605999999999</v>
      </c>
      <c r="S11" s="131">
        <v>7.2302369999999998</v>
      </c>
      <c r="T11" s="131">
        <v>2.5247809999999999</v>
      </c>
      <c r="U11" s="131">
        <v>1.6021000000000001E-2</v>
      </c>
      <c r="V11" s="131">
        <v>0.70691099999999996</v>
      </c>
      <c r="W11" s="131">
        <v>5.8291999999999997E-2</v>
      </c>
      <c r="X11" s="131">
        <v>0.168793</v>
      </c>
      <c r="Y11" s="131">
        <v>0.15848699999999999</v>
      </c>
      <c r="Z11" s="131">
        <v>4.8325290000000001</v>
      </c>
      <c r="AA11" t="s">
        <v>106</v>
      </c>
    </row>
    <row r="12" spans="1:27" x14ac:dyDescent="0.35">
      <c r="A12" t="s">
        <v>90</v>
      </c>
      <c r="B12" t="s">
        <v>142</v>
      </c>
      <c r="C12" s="132">
        <v>0.26679700000000001</v>
      </c>
      <c r="D12" s="132">
        <v>0.262623</v>
      </c>
      <c r="E12" s="132">
        <v>8.3057000000000006E-2</v>
      </c>
      <c r="F12" s="132">
        <v>0.51108399999999998</v>
      </c>
      <c r="G12" s="132">
        <v>14.771001</v>
      </c>
      <c r="H12" s="132">
        <v>27.367217</v>
      </c>
      <c r="I12" s="132">
        <v>11.243528</v>
      </c>
      <c r="J12" s="132">
        <v>159.00663800000001</v>
      </c>
      <c r="K12" s="132">
        <v>40.833443000000003</v>
      </c>
      <c r="L12" s="132">
        <v>0.20519899999999999</v>
      </c>
      <c r="M12" s="132">
        <v>0.21943699999999999</v>
      </c>
      <c r="N12" s="132">
        <v>0.24648100000000001</v>
      </c>
      <c r="O12" s="132">
        <v>0.37151699999999999</v>
      </c>
      <c r="P12" s="132">
        <v>25.487863000000001</v>
      </c>
      <c r="Q12" s="132">
        <v>0.68357900000000005</v>
      </c>
      <c r="R12" s="132">
        <v>14.3284</v>
      </c>
      <c r="S12" s="132">
        <v>7.226407</v>
      </c>
      <c r="T12" s="132">
        <v>2.531304</v>
      </c>
      <c r="U12" s="132">
        <v>1.5495E-2</v>
      </c>
      <c r="V12" s="132">
        <v>0.70938100000000004</v>
      </c>
      <c r="W12" s="132">
        <v>5.7689999999999998E-2</v>
      </c>
      <c r="X12" s="132">
        <v>0.169624</v>
      </c>
      <c r="Y12" s="132">
        <v>0.15750700000000001</v>
      </c>
      <c r="Z12" s="132">
        <v>4.8325290000000001</v>
      </c>
      <c r="AA12" t="s">
        <v>108</v>
      </c>
    </row>
    <row r="13" spans="1:27" x14ac:dyDescent="0.35">
      <c r="A13" t="s">
        <v>90</v>
      </c>
      <c r="B13" t="s">
        <v>143</v>
      </c>
      <c r="C13" s="131">
        <v>0.25487199999999999</v>
      </c>
      <c r="D13" s="131">
        <v>0.258909</v>
      </c>
      <c r="E13" s="131">
        <v>0.17068800000000001</v>
      </c>
      <c r="F13" s="131">
        <v>0.58535099999999995</v>
      </c>
      <c r="G13" s="131">
        <v>14.377684</v>
      </c>
      <c r="H13" s="131">
        <v>26.204734999999999</v>
      </c>
      <c r="I13" s="131">
        <v>11.014720000000001</v>
      </c>
      <c r="J13" s="131">
        <v>160.52336099999999</v>
      </c>
      <c r="K13" s="131">
        <v>39.645359999999997</v>
      </c>
      <c r="L13" s="131">
        <v>0.33750000000000002</v>
      </c>
      <c r="M13" s="131">
        <v>0.34862100000000001</v>
      </c>
      <c r="N13" s="131">
        <v>0.28657100000000002</v>
      </c>
      <c r="O13" s="131">
        <v>0.490234</v>
      </c>
      <c r="P13" s="131">
        <v>23.085287000000001</v>
      </c>
      <c r="Q13" s="131">
        <v>0.76998200000000006</v>
      </c>
      <c r="R13" s="131">
        <v>12.921336</v>
      </c>
      <c r="S13" s="131">
        <v>6.6108529999999996</v>
      </c>
      <c r="T13" s="131">
        <v>5.182804</v>
      </c>
      <c r="U13" s="131">
        <v>2.3597E-2</v>
      </c>
      <c r="V13" s="131">
        <v>0.81732499999999997</v>
      </c>
      <c r="W13" s="131">
        <v>6.0033999999999997E-2</v>
      </c>
      <c r="X13" s="131">
        <v>0.13888800000000001</v>
      </c>
      <c r="Y13" s="131">
        <v>0.20094200000000001</v>
      </c>
      <c r="Z13" s="131">
        <v>4.8325290000000001</v>
      </c>
      <c r="AA13" t="s">
        <v>110</v>
      </c>
    </row>
    <row r="14" spans="1:27" x14ac:dyDescent="0.35">
      <c r="A14" t="s">
        <v>90</v>
      </c>
      <c r="B14" t="s">
        <v>144</v>
      </c>
      <c r="C14" s="132">
        <v>0.25450400000000001</v>
      </c>
      <c r="D14" s="132">
        <v>0.25195099999999998</v>
      </c>
      <c r="E14" s="132">
        <v>0.16982900000000001</v>
      </c>
      <c r="F14" s="132">
        <v>0.56836500000000001</v>
      </c>
      <c r="G14" s="132">
        <v>14.083745</v>
      </c>
      <c r="H14" s="132">
        <v>25.508990000000001</v>
      </c>
      <c r="I14" s="132">
        <v>10.795897</v>
      </c>
      <c r="J14" s="132">
        <v>155.99041199999999</v>
      </c>
      <c r="K14" s="132">
        <v>38.705694999999999</v>
      </c>
      <c r="L14" s="132">
        <v>0.32510099999999997</v>
      </c>
      <c r="M14" s="132">
        <v>0.34466200000000002</v>
      </c>
      <c r="N14" s="132">
        <v>0.29033700000000001</v>
      </c>
      <c r="O14" s="132">
        <v>0.51877899999999999</v>
      </c>
      <c r="P14" s="132">
        <v>22.345245999999999</v>
      </c>
      <c r="Q14" s="132">
        <v>0.74837699999999996</v>
      </c>
      <c r="R14" s="132">
        <v>12.587661000000001</v>
      </c>
      <c r="S14" s="132">
        <v>6.4122539999999999</v>
      </c>
      <c r="T14" s="132">
        <v>5.0625210000000003</v>
      </c>
      <c r="U14" s="132">
        <v>2.3002999999999999E-2</v>
      </c>
      <c r="V14" s="132">
        <v>0.79793099999999995</v>
      </c>
      <c r="W14" s="132">
        <v>5.7682999999999998E-2</v>
      </c>
      <c r="X14" s="132">
        <v>0.13455800000000001</v>
      </c>
      <c r="Y14" s="132">
        <v>0.19559299999999999</v>
      </c>
      <c r="Z14" s="132">
        <v>4.8325290000000001</v>
      </c>
      <c r="AA14" t="s">
        <v>112</v>
      </c>
    </row>
    <row r="15" spans="1:27" x14ac:dyDescent="0.35">
      <c r="A15" t="s">
        <v>90</v>
      </c>
      <c r="B15" t="s">
        <v>145</v>
      </c>
      <c r="C15" s="131">
        <v>0.25143599999999999</v>
      </c>
      <c r="D15" s="131">
        <v>0.25347500000000001</v>
      </c>
      <c r="E15" s="131">
        <v>0.168544</v>
      </c>
      <c r="F15" s="131">
        <v>0.60310900000000001</v>
      </c>
      <c r="G15" s="131">
        <v>13.942501999999999</v>
      </c>
      <c r="H15" s="131">
        <v>25.577074</v>
      </c>
      <c r="I15" s="131">
        <v>10.730613</v>
      </c>
      <c r="J15" s="131">
        <v>156.320145</v>
      </c>
      <c r="K15" s="131">
        <v>38.459845000000001</v>
      </c>
      <c r="L15" s="131">
        <v>0.31507600000000002</v>
      </c>
      <c r="M15" s="131">
        <v>0.331426</v>
      </c>
      <c r="N15" s="131">
        <v>0.27660200000000001</v>
      </c>
      <c r="O15" s="131">
        <v>0.45832499999999998</v>
      </c>
      <c r="P15" s="131">
        <v>22.558233999999999</v>
      </c>
      <c r="Q15" s="131">
        <v>0.77291699999999997</v>
      </c>
      <c r="R15" s="131">
        <v>12.647536000000001</v>
      </c>
      <c r="S15" s="131">
        <v>6.4438760000000004</v>
      </c>
      <c r="T15" s="131">
        <v>5.0587460000000002</v>
      </c>
      <c r="U15" s="131">
        <v>2.2846999999999999E-2</v>
      </c>
      <c r="V15" s="131">
        <v>0.79615999999999998</v>
      </c>
      <c r="W15" s="131">
        <v>5.8146000000000003E-2</v>
      </c>
      <c r="X15" s="131">
        <v>0.133802</v>
      </c>
      <c r="Y15" s="131">
        <v>0.19617000000000001</v>
      </c>
      <c r="Z15" s="131">
        <v>4.8325290000000001</v>
      </c>
      <c r="AA15" t="s">
        <v>114</v>
      </c>
    </row>
    <row r="16" spans="1:27" x14ac:dyDescent="0.35">
      <c r="A16" t="s">
        <v>90</v>
      </c>
      <c r="B16" t="s">
        <v>146</v>
      </c>
      <c r="C16" s="132">
        <v>0.25004500000000002</v>
      </c>
      <c r="D16" s="132">
        <v>0.243447</v>
      </c>
      <c r="E16" s="132">
        <v>0.19032299999999999</v>
      </c>
      <c r="F16" s="132">
        <v>0.53312000000000004</v>
      </c>
      <c r="G16" s="132">
        <v>13.64817</v>
      </c>
      <c r="H16" s="132">
        <v>25.097761999999999</v>
      </c>
      <c r="I16" s="132">
        <v>10.543362</v>
      </c>
      <c r="J16" s="132">
        <v>157.01964699999999</v>
      </c>
      <c r="K16" s="132">
        <v>37.871986</v>
      </c>
      <c r="L16" s="132">
        <v>0.35361900000000002</v>
      </c>
      <c r="M16" s="132">
        <v>0.37461499999999998</v>
      </c>
      <c r="N16" s="132">
        <v>0.28871599999999997</v>
      </c>
      <c r="O16" s="132">
        <v>0.50383299999999998</v>
      </c>
      <c r="P16" s="132">
        <v>21.674728000000002</v>
      </c>
      <c r="Q16" s="132">
        <v>0.71424600000000005</v>
      </c>
      <c r="R16" s="132">
        <v>12.180275</v>
      </c>
      <c r="S16" s="132">
        <v>6.2107020000000004</v>
      </c>
      <c r="T16" s="132">
        <v>6.0343499999999999</v>
      </c>
      <c r="U16" s="132">
        <v>2.5898999999999998E-2</v>
      </c>
      <c r="V16" s="132">
        <v>0.739402</v>
      </c>
      <c r="W16" s="132">
        <v>5.7595E-2</v>
      </c>
      <c r="X16" s="132">
        <v>0.21864800000000001</v>
      </c>
      <c r="Y16" s="132">
        <v>0.20815800000000001</v>
      </c>
      <c r="Z16" s="132">
        <v>4.8325290000000001</v>
      </c>
      <c r="AA16" t="s">
        <v>116</v>
      </c>
    </row>
    <row r="17" spans="1:27" x14ac:dyDescent="0.35">
      <c r="A17" t="s">
        <v>90</v>
      </c>
      <c r="B17" t="s">
        <v>147</v>
      </c>
      <c r="C17" s="131">
        <v>0.23578399999999999</v>
      </c>
      <c r="D17" s="131">
        <v>0.23736499999999999</v>
      </c>
      <c r="E17" s="131">
        <v>0.18212900000000001</v>
      </c>
      <c r="F17" s="131">
        <v>0.51873599999999997</v>
      </c>
      <c r="G17" s="131">
        <v>13.252622000000001</v>
      </c>
      <c r="H17" s="131">
        <v>24.021660000000001</v>
      </c>
      <c r="I17" s="131">
        <v>10.09726</v>
      </c>
      <c r="J17" s="131">
        <v>150.545502</v>
      </c>
      <c r="K17" s="131">
        <v>36.701681000000001</v>
      </c>
      <c r="L17" s="131">
        <v>0.35133900000000001</v>
      </c>
      <c r="M17" s="131">
        <v>0.35778900000000002</v>
      </c>
      <c r="N17" s="131">
        <v>0.2767</v>
      </c>
      <c r="O17" s="131">
        <v>0.45655200000000001</v>
      </c>
      <c r="P17" s="131">
        <v>20.879787</v>
      </c>
      <c r="Q17" s="131">
        <v>0.68227300000000002</v>
      </c>
      <c r="R17" s="131">
        <v>11.703158999999999</v>
      </c>
      <c r="S17" s="131">
        <v>5.9566549999999996</v>
      </c>
      <c r="T17" s="131">
        <v>5.7922450000000003</v>
      </c>
      <c r="U17" s="131">
        <v>2.5293E-2</v>
      </c>
      <c r="V17" s="131">
        <v>0.71328199999999997</v>
      </c>
      <c r="W17" s="131">
        <v>5.7631000000000002E-2</v>
      </c>
      <c r="X17" s="131">
        <v>0.20981900000000001</v>
      </c>
      <c r="Y17" s="131">
        <v>0.20110500000000001</v>
      </c>
      <c r="Z17" s="131">
        <v>4.8325290000000001</v>
      </c>
      <c r="AA17" t="s">
        <v>118</v>
      </c>
    </row>
    <row r="18" spans="1:27" x14ac:dyDescent="0.35">
      <c r="A18" t="s">
        <v>90</v>
      </c>
      <c r="B18" t="s">
        <v>148</v>
      </c>
      <c r="C18" s="132">
        <v>0.247835</v>
      </c>
      <c r="D18" s="132">
        <v>0.24482300000000001</v>
      </c>
      <c r="E18" s="132">
        <v>0.185478</v>
      </c>
      <c r="F18" s="132">
        <v>0.52122999999999997</v>
      </c>
      <c r="G18" s="132">
        <v>13.523306</v>
      </c>
      <c r="H18" s="132">
        <v>24.743651</v>
      </c>
      <c r="I18" s="132">
        <v>10.394332</v>
      </c>
      <c r="J18" s="132">
        <v>154.98504199999999</v>
      </c>
      <c r="K18" s="132">
        <v>37.77552</v>
      </c>
      <c r="L18" s="132">
        <v>0.36220000000000002</v>
      </c>
      <c r="M18" s="132">
        <v>0.37399900000000003</v>
      </c>
      <c r="N18" s="132">
        <v>0.30370999999999998</v>
      </c>
      <c r="O18" s="132">
        <v>0.52275099999999997</v>
      </c>
      <c r="P18" s="132">
        <v>21.336542999999999</v>
      </c>
      <c r="Q18" s="132">
        <v>0.69527700000000003</v>
      </c>
      <c r="R18" s="132">
        <v>11.994831</v>
      </c>
      <c r="S18" s="132">
        <v>6.1129550000000004</v>
      </c>
      <c r="T18" s="132">
        <v>5.9566410000000003</v>
      </c>
      <c r="U18" s="132">
        <v>2.6263999999999999E-2</v>
      </c>
      <c r="V18" s="132">
        <v>0.73288600000000004</v>
      </c>
      <c r="W18" s="132">
        <v>5.8409999999999997E-2</v>
      </c>
      <c r="X18" s="132">
        <v>0.21712699999999999</v>
      </c>
      <c r="Y18" s="132">
        <v>0.20736299999999999</v>
      </c>
      <c r="Z18" s="132">
        <v>4.8325290000000001</v>
      </c>
      <c r="AA18" t="s">
        <v>120</v>
      </c>
    </row>
    <row r="19" spans="1:27" x14ac:dyDescent="0.35">
      <c r="A19" t="s">
        <v>90</v>
      </c>
      <c r="B19" t="s">
        <v>149</v>
      </c>
      <c r="C19" s="131">
        <v>0.232159</v>
      </c>
      <c r="D19" s="131">
        <v>0.23757400000000001</v>
      </c>
      <c r="E19" s="131">
        <v>0.23150299999999999</v>
      </c>
      <c r="F19" s="131">
        <v>0.52924899999999997</v>
      </c>
      <c r="G19" s="131">
        <v>12.898879000000001</v>
      </c>
      <c r="H19" s="131">
        <v>23.473756000000002</v>
      </c>
      <c r="I19" s="131">
        <v>9.9283389999999994</v>
      </c>
      <c r="J19" s="131">
        <v>154.89298400000001</v>
      </c>
      <c r="K19" s="131">
        <v>35.771977999999997</v>
      </c>
      <c r="L19" s="131">
        <v>0.42763099999999998</v>
      </c>
      <c r="M19" s="131">
        <v>0.43288100000000002</v>
      </c>
      <c r="N19" s="131">
        <v>0.31134299999999998</v>
      </c>
      <c r="O19" s="131">
        <v>0.58957099999999996</v>
      </c>
      <c r="P19" s="131">
        <v>19.22514</v>
      </c>
      <c r="Q19" s="131">
        <v>0.67924600000000002</v>
      </c>
      <c r="R19" s="131">
        <v>10.788164999999999</v>
      </c>
      <c r="S19" s="131">
        <v>5.5433859999999999</v>
      </c>
      <c r="T19" s="131">
        <v>8.2807270000000006</v>
      </c>
      <c r="U19" s="131">
        <v>3.4224999999999998E-2</v>
      </c>
      <c r="V19" s="131">
        <v>0.70636399999999999</v>
      </c>
      <c r="W19" s="131">
        <v>5.9757999999999999E-2</v>
      </c>
      <c r="X19" s="131">
        <v>0.30259000000000003</v>
      </c>
      <c r="Y19" s="131">
        <v>0.23965900000000001</v>
      </c>
      <c r="Z19" s="131">
        <v>4.8325290000000001</v>
      </c>
      <c r="AA19" t="s">
        <v>122</v>
      </c>
    </row>
    <row r="20" spans="1:27" x14ac:dyDescent="0.35">
      <c r="A20" t="s">
        <v>90</v>
      </c>
      <c r="B20" t="s">
        <v>150</v>
      </c>
      <c r="C20" s="132">
        <v>0.231043</v>
      </c>
      <c r="D20" s="132">
        <v>0.235379</v>
      </c>
      <c r="E20" s="132">
        <v>0.22517499999999999</v>
      </c>
      <c r="F20" s="132">
        <v>0.52310800000000002</v>
      </c>
      <c r="G20" s="132">
        <v>12.633155</v>
      </c>
      <c r="H20" s="132">
        <v>23.28398</v>
      </c>
      <c r="I20" s="132">
        <v>9.7026990000000009</v>
      </c>
      <c r="J20" s="132">
        <v>153.60582700000001</v>
      </c>
      <c r="K20" s="132">
        <v>35.965035</v>
      </c>
      <c r="L20" s="132">
        <v>0.43155900000000003</v>
      </c>
      <c r="M20" s="132">
        <v>0.42810199999999998</v>
      </c>
      <c r="N20" s="132">
        <v>0.30468899999999999</v>
      </c>
      <c r="O20" s="132">
        <v>0.57700600000000002</v>
      </c>
      <c r="P20" s="132">
        <v>19.1082</v>
      </c>
      <c r="Q20" s="132">
        <v>0.67646499999999998</v>
      </c>
      <c r="R20" s="132">
        <v>10.683213</v>
      </c>
      <c r="S20" s="132">
        <v>5.5168400000000002</v>
      </c>
      <c r="T20" s="132">
        <v>8.2085729999999995</v>
      </c>
      <c r="U20" s="132">
        <v>3.4347999999999997E-2</v>
      </c>
      <c r="V20" s="132">
        <v>0.700847</v>
      </c>
      <c r="W20" s="132">
        <v>5.7743000000000003E-2</v>
      </c>
      <c r="X20" s="132">
        <v>0.29958499999999999</v>
      </c>
      <c r="Y20" s="132">
        <v>0.240143</v>
      </c>
      <c r="Z20" s="132">
        <v>4.8325290000000001</v>
      </c>
      <c r="AA20" t="s">
        <v>124</v>
      </c>
    </row>
    <row r="21" spans="1:27" x14ac:dyDescent="0.35">
      <c r="A21" t="s">
        <v>90</v>
      </c>
      <c r="B21" t="s">
        <v>151</v>
      </c>
      <c r="C21" s="131">
        <v>0.23242699999999999</v>
      </c>
      <c r="D21" s="131">
        <v>0.230437</v>
      </c>
      <c r="E21" s="131">
        <v>0.222998</v>
      </c>
      <c r="F21" s="131">
        <v>0.50422400000000001</v>
      </c>
      <c r="G21" s="131">
        <v>12.617492</v>
      </c>
      <c r="H21" s="131">
        <v>22.978764000000002</v>
      </c>
      <c r="I21" s="131">
        <v>9.7544109999999993</v>
      </c>
      <c r="J21" s="131">
        <v>150.80109899999999</v>
      </c>
      <c r="K21" s="131">
        <v>35.006056999999998</v>
      </c>
      <c r="L21" s="131">
        <v>0.41683599999999998</v>
      </c>
      <c r="M21" s="131">
        <v>0.43256899999999998</v>
      </c>
      <c r="N21" s="131">
        <v>0.314836</v>
      </c>
      <c r="O21" s="131">
        <v>0.61982800000000005</v>
      </c>
      <c r="P21" s="131">
        <v>18.718661000000001</v>
      </c>
      <c r="Q21" s="131">
        <v>0.65788500000000005</v>
      </c>
      <c r="R21" s="131">
        <v>10.489315</v>
      </c>
      <c r="S21" s="131">
        <v>5.4325450000000002</v>
      </c>
      <c r="T21" s="131">
        <v>8.0900370000000006</v>
      </c>
      <c r="U21" s="131">
        <v>3.3167000000000002E-2</v>
      </c>
      <c r="V21" s="131">
        <v>0.68832000000000004</v>
      </c>
      <c r="W21" s="131">
        <v>5.7563000000000003E-2</v>
      </c>
      <c r="X21" s="131">
        <v>0.29642200000000002</v>
      </c>
      <c r="Y21" s="131">
        <v>0.23501</v>
      </c>
      <c r="Z21" s="131">
        <v>4.8325290000000001</v>
      </c>
      <c r="AA21" t="s">
        <v>126</v>
      </c>
    </row>
    <row r="22" spans="1:27" x14ac:dyDescent="0.35">
      <c r="A22" t="s">
        <v>90</v>
      </c>
      <c r="B22" t="s">
        <v>152</v>
      </c>
      <c r="C22" s="132">
        <v>0.23080200000000001</v>
      </c>
      <c r="D22" s="132">
        <v>0.22711000000000001</v>
      </c>
      <c r="E22" s="132">
        <v>0.25899899999999998</v>
      </c>
      <c r="F22" s="132">
        <v>0.46488200000000002</v>
      </c>
      <c r="G22" s="132">
        <v>12.352660999999999</v>
      </c>
      <c r="H22" s="132">
        <v>22.080197999999999</v>
      </c>
      <c r="I22" s="132">
        <v>9.5476559999999999</v>
      </c>
      <c r="J22" s="132">
        <v>156.228677</v>
      </c>
      <c r="K22" s="132">
        <v>33.763097999999999</v>
      </c>
      <c r="L22" s="132">
        <v>0.50004700000000002</v>
      </c>
      <c r="M22" s="132">
        <v>0.50578900000000004</v>
      </c>
      <c r="N22" s="132">
        <v>0.34834399999999999</v>
      </c>
      <c r="O22" s="132">
        <v>0.72470400000000001</v>
      </c>
      <c r="P22" s="132">
        <v>16.662687999999999</v>
      </c>
      <c r="Q22" s="132">
        <v>0.60373600000000005</v>
      </c>
      <c r="R22" s="132">
        <v>9.3833570000000002</v>
      </c>
      <c r="S22" s="132">
        <v>4.9119339999999996</v>
      </c>
      <c r="T22" s="132">
        <v>11.107169000000001</v>
      </c>
      <c r="U22" s="132">
        <v>4.3174999999999998E-2</v>
      </c>
      <c r="V22" s="132">
        <v>0.620417</v>
      </c>
      <c r="W22" s="132">
        <v>6.4042000000000002E-2</v>
      </c>
      <c r="X22" s="132">
        <v>0.47645300000000002</v>
      </c>
      <c r="Y22" s="132">
        <v>0.28739399999999998</v>
      </c>
      <c r="Z22" s="132">
        <v>4.8325290000000001</v>
      </c>
      <c r="AA22" t="s">
        <v>128</v>
      </c>
    </row>
    <row r="23" spans="1:27" x14ac:dyDescent="0.35">
      <c r="A23" t="s">
        <v>90</v>
      </c>
      <c r="B23" t="s">
        <v>153</v>
      </c>
      <c r="C23" s="131">
        <v>0.224855</v>
      </c>
      <c r="D23" s="131">
        <v>0.22106500000000001</v>
      </c>
      <c r="E23" s="131">
        <v>0.248608</v>
      </c>
      <c r="F23" s="131">
        <v>0.41949500000000001</v>
      </c>
      <c r="G23" s="131">
        <v>11.810345</v>
      </c>
      <c r="H23" s="131">
        <v>21.445146000000001</v>
      </c>
      <c r="I23" s="131">
        <v>9.1245589999999996</v>
      </c>
      <c r="J23" s="131">
        <v>151.189211</v>
      </c>
      <c r="K23" s="131">
        <v>33.295833000000002</v>
      </c>
      <c r="L23" s="131">
        <v>0.49318800000000002</v>
      </c>
      <c r="M23" s="131">
        <v>0.50909700000000002</v>
      </c>
      <c r="N23" s="131">
        <v>0.36540800000000001</v>
      </c>
      <c r="O23" s="131">
        <v>0.680311</v>
      </c>
      <c r="P23" s="131">
        <v>16.278956999999998</v>
      </c>
      <c r="Q23" s="131">
        <v>0.57872500000000004</v>
      </c>
      <c r="R23" s="131">
        <v>9.0868990000000007</v>
      </c>
      <c r="S23" s="131">
        <v>4.7529139999999996</v>
      </c>
      <c r="T23" s="131">
        <v>10.803062000000001</v>
      </c>
      <c r="U23" s="131">
        <v>4.2118000000000003E-2</v>
      </c>
      <c r="V23" s="131">
        <v>0.60162400000000005</v>
      </c>
      <c r="W23" s="131">
        <v>6.2438E-2</v>
      </c>
      <c r="X23" s="131">
        <v>0.46242499999999997</v>
      </c>
      <c r="Y23" s="131">
        <v>0.27909699999999998</v>
      </c>
      <c r="Z23" s="131">
        <v>4.8325290000000001</v>
      </c>
      <c r="AA23" t="s">
        <v>130</v>
      </c>
    </row>
    <row r="24" spans="1:27" x14ac:dyDescent="0.35">
      <c r="A24" t="s">
        <v>90</v>
      </c>
      <c r="B24" t="s">
        <v>154</v>
      </c>
      <c r="C24" s="132">
        <v>0.227025</v>
      </c>
      <c r="D24" s="132">
        <v>0.22365199999999999</v>
      </c>
      <c r="E24" s="132">
        <v>0.24782599999999999</v>
      </c>
      <c r="F24" s="132">
        <v>0.45774300000000001</v>
      </c>
      <c r="G24" s="132">
        <v>11.975599000000001</v>
      </c>
      <c r="H24" s="132">
        <v>21.713858999999999</v>
      </c>
      <c r="I24" s="132">
        <v>9.2332470000000004</v>
      </c>
      <c r="J24" s="132">
        <v>153.47379799999999</v>
      </c>
      <c r="K24" s="132">
        <v>33.572417000000002</v>
      </c>
      <c r="L24" s="132">
        <v>0.49539899999999998</v>
      </c>
      <c r="M24" s="132">
        <v>0.49648700000000001</v>
      </c>
      <c r="N24" s="132">
        <v>0.34342</v>
      </c>
      <c r="O24" s="132">
        <v>0.65867100000000001</v>
      </c>
      <c r="P24" s="132">
        <v>16.548811000000001</v>
      </c>
      <c r="Q24" s="132">
        <v>0.59314900000000004</v>
      </c>
      <c r="R24" s="132">
        <v>9.2345199999999998</v>
      </c>
      <c r="S24" s="132">
        <v>4.8262729999999996</v>
      </c>
      <c r="T24" s="132">
        <v>10.939491</v>
      </c>
      <c r="U24" s="132">
        <v>4.2673000000000003E-2</v>
      </c>
      <c r="V24" s="132">
        <v>0.60772999999999999</v>
      </c>
      <c r="W24" s="132">
        <v>6.3145000000000007E-2</v>
      </c>
      <c r="X24" s="132">
        <v>0.468277</v>
      </c>
      <c r="Y24" s="132">
        <v>0.282439</v>
      </c>
      <c r="Z24" s="132">
        <v>4.8325290000000001</v>
      </c>
      <c r="AA24" t="s">
        <v>132</v>
      </c>
    </row>
    <row r="25" spans="1:27" x14ac:dyDescent="0.35">
      <c r="A25" t="s">
        <v>90</v>
      </c>
      <c r="B25" t="s">
        <v>155</v>
      </c>
      <c r="C25" s="131">
        <v>0.217113</v>
      </c>
      <c r="D25" s="131">
        <v>0.213587</v>
      </c>
      <c r="E25" s="131">
        <v>0.258465</v>
      </c>
      <c r="F25" s="131">
        <v>0.281171</v>
      </c>
      <c r="G25" s="131">
        <v>11.103387</v>
      </c>
      <c r="H25" s="131">
        <v>19.85155</v>
      </c>
      <c r="I25" s="131">
        <v>8.620393</v>
      </c>
      <c r="J25" s="131">
        <v>153.00972400000001</v>
      </c>
      <c r="K25" s="131">
        <v>31.005548000000001</v>
      </c>
      <c r="L25" s="131">
        <v>0.54512000000000005</v>
      </c>
      <c r="M25" s="131">
        <v>0.54193899999999995</v>
      </c>
      <c r="N25" s="131">
        <v>0.45384799999999997</v>
      </c>
      <c r="O25" s="131">
        <v>0.70398400000000005</v>
      </c>
      <c r="P25" s="131">
        <v>13.436965000000001</v>
      </c>
      <c r="Q25" s="131">
        <v>0.37107099999999998</v>
      </c>
      <c r="R25" s="131">
        <v>7.5388450000000002</v>
      </c>
      <c r="S25" s="131">
        <v>4.0515160000000003</v>
      </c>
      <c r="T25" s="131">
        <v>14.368736999999999</v>
      </c>
      <c r="U25" s="131">
        <v>4.8451000000000001E-2</v>
      </c>
      <c r="V25" s="131">
        <v>0.36149399999999998</v>
      </c>
      <c r="W25" s="131">
        <v>6.5296000000000007E-2</v>
      </c>
      <c r="X25" s="131">
        <v>0.83088099999999998</v>
      </c>
      <c r="Y25" s="131">
        <v>0.35613899999999998</v>
      </c>
      <c r="Z25" s="131">
        <v>4.8325290000000001</v>
      </c>
      <c r="AA25" t="s">
        <v>156</v>
      </c>
    </row>
    <row r="26" spans="1:27" x14ac:dyDescent="0.35">
      <c r="A26" t="s">
        <v>90</v>
      </c>
      <c r="B26" t="s">
        <v>157</v>
      </c>
      <c r="C26" s="132">
        <v>0.20722099999999999</v>
      </c>
      <c r="D26" s="132">
        <v>0.210062</v>
      </c>
      <c r="E26" s="132">
        <v>0.25145699999999999</v>
      </c>
      <c r="F26" s="132">
        <v>0.27796100000000001</v>
      </c>
      <c r="G26" s="132">
        <v>10.842966000000001</v>
      </c>
      <c r="H26" s="132">
        <v>19.488427999999999</v>
      </c>
      <c r="I26" s="132">
        <v>8.4620560000000005</v>
      </c>
      <c r="J26" s="132">
        <v>149.76326900000001</v>
      </c>
      <c r="K26" s="132">
        <v>30.394915999999998</v>
      </c>
      <c r="L26" s="132">
        <v>0.53371000000000002</v>
      </c>
      <c r="M26" s="132">
        <v>0.53115999999999997</v>
      </c>
      <c r="N26" s="132">
        <v>0.44536599999999998</v>
      </c>
      <c r="O26" s="132">
        <v>0.70719200000000004</v>
      </c>
      <c r="P26" s="132">
        <v>13.122482</v>
      </c>
      <c r="Q26" s="132">
        <v>0.36221100000000001</v>
      </c>
      <c r="R26" s="132">
        <v>7.3919629999999996</v>
      </c>
      <c r="S26" s="132">
        <v>3.979101</v>
      </c>
      <c r="T26" s="132">
        <v>14.105429000000001</v>
      </c>
      <c r="U26" s="132">
        <v>4.7781999999999998E-2</v>
      </c>
      <c r="V26" s="132">
        <v>0.35658200000000001</v>
      </c>
      <c r="W26" s="132">
        <v>6.5190999999999999E-2</v>
      </c>
      <c r="X26" s="132">
        <v>0.814303</v>
      </c>
      <c r="Y26" s="132">
        <v>0.34985300000000003</v>
      </c>
      <c r="Z26" s="132">
        <v>4.8325290000000001</v>
      </c>
      <c r="AA26" t="s">
        <v>158</v>
      </c>
    </row>
    <row r="27" spans="1:27" x14ac:dyDescent="0.35">
      <c r="A27" t="s">
        <v>90</v>
      </c>
      <c r="B27" t="s">
        <v>159</v>
      </c>
      <c r="C27" s="131">
        <v>0.20716200000000001</v>
      </c>
      <c r="D27" s="131">
        <v>0.21079700000000001</v>
      </c>
      <c r="E27" s="131">
        <v>0.24831300000000001</v>
      </c>
      <c r="F27" s="131">
        <v>0.27488299999999999</v>
      </c>
      <c r="G27" s="131">
        <v>10.737335</v>
      </c>
      <c r="H27" s="131">
        <v>19.266038999999999</v>
      </c>
      <c r="I27" s="131">
        <v>8.3177219999999998</v>
      </c>
      <c r="J27" s="131">
        <v>148.10580400000001</v>
      </c>
      <c r="K27" s="131">
        <v>30.138531</v>
      </c>
      <c r="L27" s="131">
        <v>0.53744000000000003</v>
      </c>
      <c r="M27" s="131">
        <v>0.53617300000000001</v>
      </c>
      <c r="N27" s="131">
        <v>0.44379999999999997</v>
      </c>
      <c r="O27" s="131">
        <v>0.68670900000000001</v>
      </c>
      <c r="P27" s="131">
        <v>13.024891</v>
      </c>
      <c r="Q27" s="131">
        <v>0.36278100000000002</v>
      </c>
      <c r="R27" s="131">
        <v>7.3035579999999998</v>
      </c>
      <c r="S27" s="131">
        <v>3.9454210000000001</v>
      </c>
      <c r="T27" s="131">
        <v>13.946239</v>
      </c>
      <c r="U27" s="131">
        <v>4.7641000000000003E-2</v>
      </c>
      <c r="V27" s="131">
        <v>0.35329700000000003</v>
      </c>
      <c r="W27" s="131">
        <v>6.1579000000000002E-2</v>
      </c>
      <c r="X27" s="131">
        <v>0.80653600000000003</v>
      </c>
      <c r="Y27" s="131">
        <v>0.34576400000000002</v>
      </c>
      <c r="Z27" s="131">
        <v>4.8325290000000001</v>
      </c>
      <c r="AA27" t="s">
        <v>160</v>
      </c>
    </row>
    <row r="30" spans="1:27" x14ac:dyDescent="0.35">
      <c r="A30" s="8" t="s">
        <v>20</v>
      </c>
      <c r="B30" s="8" t="s">
        <v>1</v>
      </c>
      <c r="C30" s="8" t="s">
        <v>28</v>
      </c>
      <c r="D30" s="8" t="s">
        <v>33</v>
      </c>
    </row>
    <row r="31" spans="1:27" x14ac:dyDescent="0.35">
      <c r="A31" s="6">
        <v>0.38541666666666669</v>
      </c>
      <c r="B31" s="7">
        <f>9+15/60</f>
        <v>9.25</v>
      </c>
      <c r="C31" s="6">
        <v>0.57638888888888895</v>
      </c>
      <c r="D31" s="7">
        <f xml:space="preserve"> 13 + (50/60)-B31</f>
        <v>4.5833333333333339</v>
      </c>
    </row>
    <row r="33" spans="1:29" x14ac:dyDescent="0.35">
      <c r="A33" s="8" t="s">
        <v>22</v>
      </c>
    </row>
    <row r="34" spans="1:29" x14ac:dyDescent="0.35">
      <c r="A34" s="8" t="s">
        <v>14</v>
      </c>
    </row>
    <row r="35" spans="1:29" x14ac:dyDescent="0.35">
      <c r="A35" s="8" t="s">
        <v>21</v>
      </c>
      <c r="C35" s="166" t="s">
        <v>267</v>
      </c>
    </row>
    <row r="36" spans="1:29" x14ac:dyDescent="0.35">
      <c r="A36" s="8" t="s">
        <v>3</v>
      </c>
      <c r="B36">
        <v>0.33200000000000002</v>
      </c>
      <c r="C36">
        <v>0.34629912403565971</v>
      </c>
    </row>
    <row r="37" spans="1:29" x14ac:dyDescent="0.35">
      <c r="A37" s="8" t="s">
        <v>16</v>
      </c>
      <c r="B37">
        <v>-1.1853</v>
      </c>
      <c r="C37">
        <v>-1.2468141890270863</v>
      </c>
    </row>
    <row r="39" spans="1:29" ht="15" thickBot="1" x14ac:dyDescent="0.4">
      <c r="A39" s="8" t="s">
        <v>18</v>
      </c>
    </row>
    <row r="40" spans="1:29" ht="15" thickBot="1" x14ac:dyDescent="0.4">
      <c r="E40" s="284" t="s">
        <v>8</v>
      </c>
      <c r="F40" s="285"/>
      <c r="G40" s="285"/>
      <c r="H40" s="285"/>
      <c r="I40" s="285"/>
      <c r="J40" s="285"/>
      <c r="K40" s="285"/>
      <c r="L40" s="285"/>
      <c r="M40" s="285"/>
      <c r="N40" s="285"/>
      <c r="O40" s="285"/>
      <c r="P40" s="285"/>
      <c r="Q40" s="285"/>
      <c r="R40" s="285"/>
      <c r="S40" s="286"/>
    </row>
    <row r="41" spans="1:29" ht="15" thickBot="1" x14ac:dyDescent="0.4">
      <c r="E41" s="287" t="s">
        <v>74</v>
      </c>
      <c r="F41" s="288"/>
      <c r="G41" s="288"/>
      <c r="H41" s="288"/>
      <c r="I41" s="289"/>
      <c r="J41" s="290" t="s">
        <v>73</v>
      </c>
      <c r="K41" s="291"/>
      <c r="L41" s="291"/>
      <c r="M41" s="291"/>
      <c r="N41" s="292"/>
      <c r="O41" s="293" t="s">
        <v>83</v>
      </c>
      <c r="P41" s="294"/>
      <c r="Q41" s="294"/>
      <c r="R41" s="294"/>
      <c r="S41" s="295"/>
      <c r="T41" s="296" t="s">
        <v>280</v>
      </c>
      <c r="U41" s="297"/>
      <c r="V41" s="297"/>
      <c r="W41" s="297"/>
      <c r="X41" s="298"/>
      <c r="Y41" s="299" t="s">
        <v>281</v>
      </c>
      <c r="Z41" s="300"/>
      <c r="AA41" s="300"/>
      <c r="AB41" s="300"/>
      <c r="AC41" s="301"/>
    </row>
    <row r="42" spans="1:29" ht="15" thickBot="1" x14ac:dyDescent="0.4">
      <c r="A42" s="1" t="s">
        <v>4</v>
      </c>
      <c r="B42" s="1" t="s">
        <v>5</v>
      </c>
      <c r="C42" s="1" t="s">
        <v>6</v>
      </c>
      <c r="D42" s="1" t="s">
        <v>7</v>
      </c>
      <c r="E42" s="98">
        <v>1</v>
      </c>
      <c r="F42" s="99">
        <v>2</v>
      </c>
      <c r="G42" s="99">
        <v>3</v>
      </c>
      <c r="H42" s="99" t="s">
        <v>24</v>
      </c>
      <c r="I42" s="100" t="s">
        <v>13</v>
      </c>
      <c r="J42" s="101">
        <v>1</v>
      </c>
      <c r="K42" s="102">
        <v>2</v>
      </c>
      <c r="L42" s="102">
        <v>3</v>
      </c>
      <c r="M42" s="102" t="s">
        <v>24</v>
      </c>
      <c r="N42" s="103" t="s">
        <v>13</v>
      </c>
      <c r="O42" s="104">
        <v>1</v>
      </c>
      <c r="P42" s="104">
        <v>2</v>
      </c>
      <c r="Q42" s="104">
        <v>3</v>
      </c>
      <c r="R42" s="104" t="s">
        <v>24</v>
      </c>
      <c r="S42" s="105" t="s">
        <v>13</v>
      </c>
      <c r="T42" s="177">
        <v>1</v>
      </c>
      <c r="U42" s="177">
        <v>2</v>
      </c>
      <c r="V42" s="177">
        <v>3</v>
      </c>
      <c r="W42" s="177" t="s">
        <v>24</v>
      </c>
      <c r="X42" s="178" t="s">
        <v>13</v>
      </c>
      <c r="Y42" s="200">
        <v>1</v>
      </c>
      <c r="Z42" s="200">
        <v>2</v>
      </c>
      <c r="AA42" s="200">
        <v>3</v>
      </c>
      <c r="AB42" s="200" t="s">
        <v>24</v>
      </c>
      <c r="AC42" s="201" t="s">
        <v>13</v>
      </c>
    </row>
    <row r="43" spans="1:29" x14ac:dyDescent="0.35">
      <c r="A43" s="71">
        <v>0.39583333333333331</v>
      </c>
      <c r="B43" s="58">
        <v>9</v>
      </c>
      <c r="C43" s="18">
        <v>30</v>
      </c>
      <c r="D43" s="15">
        <f t="shared" ref="D43:D50" si="0">B43+(C43/60)-$B$31</f>
        <v>0.25</v>
      </c>
      <c r="E43" s="72" cm="1">
        <f t="array" ref="E43">INDEX($K:$K,ROW(D1)*3-3+COLUMN(D1))</f>
        <v>42.466200000000001</v>
      </c>
      <c r="F43" s="72" cm="1">
        <f t="array" ref="F43">INDEX($K:$K,ROW(E1)*3-3+COLUMN(E1))</f>
        <v>43.225163000000002</v>
      </c>
      <c r="G43" s="72" cm="1">
        <f t="array" ref="G43">INDEX($K:$K,ROW(F1)*3-3+COLUMN(F1))</f>
        <v>43.208632999999999</v>
      </c>
      <c r="H43" s="72">
        <f>AVERAGE(E43:G43)</f>
        <v>42.966665333333331</v>
      </c>
      <c r="I43" s="72">
        <f>STDEV(E43:G43)</f>
        <v>0.43349448973006943</v>
      </c>
      <c r="J43" s="91" cm="1">
        <f t="array" ref="J43">INDEX($J:$J,ROW(D1)*3-3+COLUMN(D1))</f>
        <v>163.01067399999999</v>
      </c>
      <c r="K43" s="91" cm="1">
        <f t="array" ref="K43">INDEX($J:$J,ROW(E1)*3-3+COLUMN(E1))</f>
        <v>165.18150800000001</v>
      </c>
      <c r="L43" s="91" cm="1">
        <f t="array" ref="L43">INDEX($J:$J,ROW(F1)*3-3+COLUMN(F1))</f>
        <v>165.02629099999999</v>
      </c>
      <c r="M43" s="91">
        <f>AVERAGE(J43:L43)</f>
        <v>164.40615766666667</v>
      </c>
      <c r="N43" s="91">
        <f>STDEV(J43:L43)</f>
        <v>1.2110136569099206</v>
      </c>
      <c r="O43" s="93" cm="1">
        <f t="array" ref="O43">INDEX($T:$T,ROW(D1)*3-3+COLUMN(D1))</f>
        <v>0.42338799999999999</v>
      </c>
      <c r="P43" s="93" cm="1">
        <f t="array" ref="P43">INDEX($T:$T,ROW(E1)*3-3+COLUMN(E1))</f>
        <v>0.423066</v>
      </c>
      <c r="Q43" s="93" cm="1">
        <f t="array" ref="Q43">INDEX($T:$T,ROW(F1)*3-3+COLUMN(F1))</f>
        <v>0.44117800000000001</v>
      </c>
      <c r="R43" s="93">
        <f>AVERAGE(O43:Q43)</f>
        <v>0.42921066666666668</v>
      </c>
      <c r="S43" s="27">
        <f>STDEV(O43:Q43)</f>
        <v>1.0365265135698826E-2</v>
      </c>
      <c r="T43" s="179" cm="1">
        <f t="array" ref="T43">INDEX($R:$R,ROW(D1)*3-3+COLUMN(D1))</f>
        <v>15.603698</v>
      </c>
      <c r="U43" s="179" cm="1">
        <f t="array" ref="U43">INDEX($R:$R,ROW(E1)*3-3+COLUMN(E1))</f>
        <v>15.788808</v>
      </c>
      <c r="V43" s="179" cm="1">
        <f t="array" ref="V43">INDEX($R:$R,ROW(F1)*3-3+COLUMN(F1))</f>
        <v>15.837489</v>
      </c>
      <c r="W43" s="179">
        <f>AVERAGE(T43:V43)</f>
        <v>15.743331666666665</v>
      </c>
      <c r="X43" s="180">
        <f>STDEV(T43:V43)</f>
        <v>0.12335165418563845</v>
      </c>
      <c r="Y43" s="202" cm="1">
        <f t="array" ref="Y43">INDEX($C:$C,ROW(D1)*3-3+COLUMN(D1))</f>
        <v>0.27776899999999999</v>
      </c>
      <c r="Z43" s="202" cm="1">
        <f t="array" ref="Z43">INDEX($C:$C,ROW(E1)*3-3+COLUMN(E1))</f>
        <v>0.272395</v>
      </c>
      <c r="AA43" s="202" cm="1">
        <f t="array" ref="AA43">INDEX($C:$C,ROW(F1)*3-3+COLUMN(F1))</f>
        <v>0.27818500000000002</v>
      </c>
      <c r="AB43" s="202">
        <f>AVERAGE(Y43:AA43)</f>
        <v>0.27611633333333335</v>
      </c>
      <c r="AC43" s="203">
        <f>STDEV(Y43:AA43)</f>
        <v>3.2294744670508472E-3</v>
      </c>
    </row>
    <row r="44" spans="1:29" x14ac:dyDescent="0.35">
      <c r="A44" s="74">
        <v>0.4826388888888889</v>
      </c>
      <c r="B44" s="60">
        <v>11</v>
      </c>
      <c r="C44">
        <v>35</v>
      </c>
      <c r="D44" s="268">
        <f t="shared" si="0"/>
        <v>2.3333333333333339</v>
      </c>
      <c r="E44" s="49" cm="1">
        <f t="array" ref="E44">INDEX($K:$K,ROW(D2)*3-3+COLUMN(D2))</f>
        <v>41.851914000000001</v>
      </c>
      <c r="F44" s="90" cm="1">
        <f t="array" ref="F44">INDEX($K:$K,ROW(E2)*3-3+COLUMN(E2))</f>
        <v>41.777115000000002</v>
      </c>
      <c r="G44" s="49" cm="1">
        <f t="array" ref="G44">INDEX($K:$K,ROW(F2)*3-3+COLUMN(F2))</f>
        <v>41.303775999999999</v>
      </c>
      <c r="H44" s="49">
        <f t="shared" ref="H44:H49" si="1">AVERAGE(E44:G44)</f>
        <v>41.644268333333336</v>
      </c>
      <c r="I44" s="49">
        <f t="shared" ref="I44:I49" si="2">STDEV(E44:G44)</f>
        <v>0.29723726952442225</v>
      </c>
      <c r="J44" s="89" cm="1">
        <f t="array" ref="J44">INDEX($J:$J,ROW(D2)*3-3+COLUMN(D2))</f>
        <v>160.59353200000001</v>
      </c>
      <c r="K44" s="89" cm="1">
        <f t="array" ref="K44">INDEX($J:$J,ROW(E2)*3-3+COLUMN(E2))</f>
        <v>159.67029500000001</v>
      </c>
      <c r="L44" s="89" cm="1">
        <f t="array" ref="L44">INDEX($J:$J,ROW(F2)*3-3+COLUMN(F2))</f>
        <v>156.167914</v>
      </c>
      <c r="M44" s="89">
        <f t="shared" ref="M44:M49" si="3">AVERAGE(J44:L44)</f>
        <v>158.81058033333332</v>
      </c>
      <c r="N44" s="89">
        <f t="shared" ref="N44:N49" si="4">STDEV(J44:L44)</f>
        <v>2.3347067592188897</v>
      </c>
      <c r="O44" s="94" cm="1">
        <f t="array" ref="O44">INDEX($T:$T,ROW(D2)*3-3+COLUMN(D2))</f>
        <v>2.0334050000000001</v>
      </c>
      <c r="P44" s="94" cm="1">
        <f t="array" ref="P44">INDEX($T:$T,ROW(E2)*3-3+COLUMN(E2))</f>
        <v>2.0171890000000001</v>
      </c>
      <c r="Q44" s="94" cm="1">
        <f t="array" ref="Q44">INDEX($T:$T,ROW(F2)*3-3+COLUMN(F2))</f>
        <v>1.9877009999999999</v>
      </c>
      <c r="R44" s="94">
        <f t="shared" ref="R44:R49" si="5">AVERAGE(O44:Q44)</f>
        <v>2.0127649999999999</v>
      </c>
      <c r="S44" s="55">
        <f t="shared" ref="S44:S49" si="6">STDEV(O44:Q44)</f>
        <v>2.3170945945299788E-2</v>
      </c>
      <c r="T44" s="181" cm="1">
        <f t="array" ref="T44">INDEX($R:$R,ROW(D2)*3-3+COLUMN(D2))</f>
        <v>14.751087999999999</v>
      </c>
      <c r="U44" s="181" cm="1">
        <f t="array" ref="U44">INDEX($R:$R,ROW(E2)*3-3+COLUMN(E2))</f>
        <v>14.662347</v>
      </c>
      <c r="V44" s="181" cm="1">
        <f t="array" ref="V44">INDEX($R:$R,ROW(F2)*3-3+COLUMN(F2))</f>
        <v>14.360404000000001</v>
      </c>
      <c r="W44" s="181">
        <f t="shared" ref="W44:W50" si="7">AVERAGE(T44:V44)</f>
        <v>14.591279666666667</v>
      </c>
      <c r="X44" s="182">
        <f t="shared" ref="X44:X50" si="8">STDEV(T44:V44)</f>
        <v>0.20480825511764184</v>
      </c>
      <c r="Y44" s="204" cm="1">
        <f t="array" ref="Y44">INDEX($C:$C,ROW(D2)*3-3+COLUMN(D2))</f>
        <v>0.26807799999999998</v>
      </c>
      <c r="Z44" s="204" cm="1">
        <f t="array" ref="Z44">INDEX($C:$C,ROW(E2)*3-3+COLUMN(E2))</f>
        <v>0.27000800000000003</v>
      </c>
      <c r="AA44" s="204" cm="1">
        <f t="array" ref="AA44">INDEX($C:$C,ROW(F2)*3-3+COLUMN(F2))</f>
        <v>0.260903</v>
      </c>
      <c r="AB44" s="204">
        <f t="shared" ref="AB44:AB50" si="9">AVERAGE(Y44:AA44)</f>
        <v>0.26632966666666669</v>
      </c>
      <c r="AC44" s="205">
        <f t="shared" ref="AC44:AC50" si="10">STDEV(Y44:AA44)</f>
        <v>4.7976826003116773E-3</v>
      </c>
    </row>
    <row r="45" spans="1:29" x14ac:dyDescent="0.35">
      <c r="A45" s="75">
        <v>0.49652777777777773</v>
      </c>
      <c r="B45">
        <v>11</v>
      </c>
      <c r="C45">
        <v>55</v>
      </c>
      <c r="D45" s="268">
        <f t="shared" si="0"/>
        <v>2.6666666666666661</v>
      </c>
      <c r="E45" s="49" cm="1">
        <f t="array" ref="E45">INDEX($K:$K,ROW(E3)*3-3+COLUMN(E3))</f>
        <v>40.156953000000001</v>
      </c>
      <c r="F45" s="90" cm="1">
        <f t="array" ref="F45">INDEX($K:$K,ROW(F3)*3-3+COLUMN(F3))</f>
        <v>40.833443000000003</v>
      </c>
      <c r="G45" s="49" cm="1">
        <f t="array" ref="G45">INDEX($K:$K,ROW(G3)*3-3+COLUMN(G3))</f>
        <v>39.645359999999997</v>
      </c>
      <c r="H45" s="49">
        <f t="shared" si="1"/>
        <v>40.211918666666669</v>
      </c>
      <c r="I45" s="49">
        <f t="shared" si="2"/>
        <v>0.59594565365168728</v>
      </c>
      <c r="J45" s="89" cm="1">
        <f t="array" ref="J45">INDEX($J:$J,ROW(D3)*3-3+COLUMN(D3))</f>
        <v>159.93925300000001</v>
      </c>
      <c r="K45" s="89" cm="1">
        <f t="array" ref="K45">INDEX($J:$J,ROW(E3)*3-3+COLUMN(E3))</f>
        <v>158.29880600000001</v>
      </c>
      <c r="L45" s="89" cm="1">
        <f t="array" ref="L45">INDEX($J:$J,ROW(F3)*3-3+COLUMN(F3))</f>
        <v>159.00663800000001</v>
      </c>
      <c r="M45" s="89">
        <f t="shared" si="3"/>
        <v>159.08156566666668</v>
      </c>
      <c r="N45" s="89">
        <f t="shared" si="4"/>
        <v>0.82278624585996152</v>
      </c>
      <c r="O45" s="94" cm="1">
        <f t="array" ref="O45">INDEX($T:$T,ROW(D3)*3-3+COLUMN(D3))</f>
        <v>2.557563</v>
      </c>
      <c r="P45" s="94" cm="1">
        <f t="array" ref="P45">INDEX($T:$T,ROW(E3)*3-3+COLUMN(E3))</f>
        <v>2.5247809999999999</v>
      </c>
      <c r="Q45" s="94" cm="1">
        <f t="array" ref="Q45">INDEX($T:$T,ROW(F3)*3-3+COLUMN(F3))</f>
        <v>2.531304</v>
      </c>
      <c r="R45" s="94">
        <f t="shared" si="5"/>
        <v>2.5378826666666665</v>
      </c>
      <c r="S45" s="55">
        <f t="shared" si="6"/>
        <v>1.7352925469019186E-2</v>
      </c>
      <c r="T45" s="181" cm="1">
        <f t="array" ref="T45">INDEX($R:$R,ROW(D3)*3-3+COLUMN(D3))</f>
        <v>14.461207</v>
      </c>
      <c r="U45" s="181" cm="1">
        <f t="array" ref="U45">INDEX($R:$R,ROW(E3)*3-3+COLUMN(E3))</f>
        <v>14.340605999999999</v>
      </c>
      <c r="V45" s="181" cm="1">
        <f t="array" ref="V45">INDEX($R:$R,ROW(F3)*3-3+COLUMN(F3))</f>
        <v>14.3284</v>
      </c>
      <c r="W45" s="181">
        <f t="shared" si="7"/>
        <v>14.376737666666665</v>
      </c>
      <c r="X45" s="182">
        <f t="shared" si="8"/>
        <v>7.3406728672059343E-2</v>
      </c>
      <c r="Y45" s="204" cm="1">
        <f t="array" ref="Y45">INDEX($C:$C,ROW(D3)*3-3+COLUMN(D3))</f>
        <v>0.26286900000000002</v>
      </c>
      <c r="Z45" s="204" cm="1">
        <f t="array" ref="Z45">INDEX($C:$C,ROW(E3)*3-3+COLUMN(E3))</f>
        <v>0.26410600000000001</v>
      </c>
      <c r="AA45" s="204" cm="1">
        <f t="array" ref="AA45">INDEX($C:$C,ROW(F3)*3-3+COLUMN(F3))</f>
        <v>0.26679700000000001</v>
      </c>
      <c r="AB45" s="204">
        <f t="shared" si="9"/>
        <v>0.26459066666666664</v>
      </c>
      <c r="AC45" s="205">
        <f t="shared" si="10"/>
        <v>2.0083506499944952E-3</v>
      </c>
    </row>
    <row r="46" spans="1:29" x14ac:dyDescent="0.35">
      <c r="A46" s="74">
        <v>0.52083333333333337</v>
      </c>
      <c r="B46">
        <v>12</v>
      </c>
      <c r="C46">
        <v>30</v>
      </c>
      <c r="D46" s="268">
        <f t="shared" si="0"/>
        <v>3.25</v>
      </c>
      <c r="E46" s="49" cm="1">
        <f t="array" ref="E46">INDEX($K:$K,ROW(D4)*3-3+COLUMN(D4))</f>
        <v>39.645359999999997</v>
      </c>
      <c r="F46" s="90" cm="1">
        <f t="array" ref="F46">INDEX($K:$K,ROW(E4)*3-3+COLUMN(E4))</f>
        <v>38.705694999999999</v>
      </c>
      <c r="G46" s="49" cm="1">
        <f t="array" ref="G46">INDEX($K:$K,ROW(F4)*3-3+COLUMN(F4))</f>
        <v>38.459845000000001</v>
      </c>
      <c r="H46" s="49">
        <f t="shared" si="1"/>
        <v>38.93696666666667</v>
      </c>
      <c r="I46" s="49">
        <f t="shared" si="2"/>
        <v>0.62568074259827633</v>
      </c>
      <c r="J46" s="89" cm="1">
        <f t="array" ref="J46">INDEX($J:$J,ROW(D4)*3-3+COLUMN(D4))</f>
        <v>160.52336099999999</v>
      </c>
      <c r="K46" s="89" cm="1">
        <f t="array" ref="K46">INDEX($J:$J,ROW(E4)*3-3+COLUMN(E4))</f>
        <v>155.99041199999999</v>
      </c>
      <c r="L46" s="89" cm="1">
        <f t="array" ref="L46">INDEX($J:$J,ROW(F4)*3-3+COLUMN(F4))</f>
        <v>156.320145</v>
      </c>
      <c r="M46" s="89">
        <f t="shared" si="3"/>
        <v>157.61130600000001</v>
      </c>
      <c r="N46" s="89">
        <f t="shared" si="4"/>
        <v>2.5272968177661683</v>
      </c>
      <c r="O46" s="94" cm="1">
        <f t="array" ref="O46">INDEX($T:$T,ROW(D4)*3-3+COLUMN(D4))</f>
        <v>5.182804</v>
      </c>
      <c r="P46" s="94" cm="1">
        <f t="array" ref="P46">INDEX($T:$T,ROW(E4)*3-3+COLUMN(E4))</f>
        <v>5.0625210000000003</v>
      </c>
      <c r="Q46" s="94" cm="1">
        <f t="array" ref="Q46">INDEX($T:$T,ROW(F4)*3-3+COLUMN(F4))</f>
        <v>5.0587460000000002</v>
      </c>
      <c r="R46" s="94">
        <f t="shared" si="5"/>
        <v>5.1013570000000001</v>
      </c>
      <c r="S46" s="55">
        <f t="shared" si="6"/>
        <v>7.0560421009231364E-2</v>
      </c>
      <c r="T46" s="181" cm="1">
        <f t="array" ref="T46">INDEX($R:$R,ROW(D4)*3-3+COLUMN(D4))</f>
        <v>12.921336</v>
      </c>
      <c r="U46" s="181" cm="1">
        <f t="array" ref="U46">INDEX($R:$R,ROW(E4)*3-3+COLUMN(E4))</f>
        <v>12.587661000000001</v>
      </c>
      <c r="V46" s="181" cm="1">
        <f t="array" ref="V46">INDEX($R:$R,ROW(F4)*3-3+COLUMN(F4))</f>
        <v>12.647536000000001</v>
      </c>
      <c r="W46" s="181">
        <f t="shared" si="7"/>
        <v>12.718844333333335</v>
      </c>
      <c r="X46" s="182">
        <f t="shared" si="8"/>
        <v>0.17790000058553468</v>
      </c>
      <c r="Y46" s="204" cm="1">
        <f t="array" ref="Y46">INDEX($C:$C,ROW(D4)*3-3+COLUMN(D4))</f>
        <v>0.25487199999999999</v>
      </c>
      <c r="Z46" s="204" cm="1">
        <f t="array" ref="Z46">INDEX($C:$C,ROW(E4)*3-3+COLUMN(E4))</f>
        <v>0.25450400000000001</v>
      </c>
      <c r="AA46" s="204" cm="1">
        <f t="array" ref="AA46">INDEX($C:$C,ROW(F4)*3-3+COLUMN(F4))</f>
        <v>0.25143599999999999</v>
      </c>
      <c r="AB46" s="204">
        <f t="shared" si="9"/>
        <v>0.253604</v>
      </c>
      <c r="AC46" s="205">
        <f t="shared" si="10"/>
        <v>1.8865375691991949E-3</v>
      </c>
    </row>
    <row r="47" spans="1:29" x14ac:dyDescent="0.35">
      <c r="A47" s="74">
        <v>0.53472222222222221</v>
      </c>
      <c r="B47">
        <v>12</v>
      </c>
      <c r="C47">
        <v>50</v>
      </c>
      <c r="D47" s="268">
        <f t="shared" si="0"/>
        <v>3.5833333333333339</v>
      </c>
      <c r="E47" s="49" cm="1">
        <f t="array" ref="E47">INDEX($K:$K,ROW(D5)*3-3+COLUMN(D5))</f>
        <v>37.871986</v>
      </c>
      <c r="F47" s="90" cm="1">
        <f t="array" ref="F47">INDEX($K:$K,ROW(E5)*3-3+COLUMN(E5))</f>
        <v>36.701681000000001</v>
      </c>
      <c r="G47" s="49" cm="1">
        <f t="array" ref="G47">INDEX($K:$K,ROW(F5)*3-3+COLUMN(F5))</f>
        <v>37.77552</v>
      </c>
      <c r="H47" s="49">
        <f t="shared" si="1"/>
        <v>37.449728999999998</v>
      </c>
      <c r="I47" s="49">
        <f t="shared" si="2"/>
        <v>0.64962164374118525</v>
      </c>
      <c r="J47" s="89" cm="1">
        <f t="array" ref="J47">INDEX($J:$J,ROW(D5)*3-3+COLUMN(D5))</f>
        <v>157.01964699999999</v>
      </c>
      <c r="K47" s="89" cm="1">
        <f t="array" ref="K47">INDEX($J:$J,ROW(E5)*3-3+COLUMN(E5))</f>
        <v>150.545502</v>
      </c>
      <c r="L47" s="89" cm="1">
        <f t="array" ref="L47">INDEX($J:$J,ROW(F5)*3-3+COLUMN(F5))</f>
        <v>154.98504199999999</v>
      </c>
      <c r="M47" s="89">
        <f t="shared" si="3"/>
        <v>154.18339700000001</v>
      </c>
      <c r="N47" s="89">
        <f t="shared" si="4"/>
        <v>3.3106818632684982</v>
      </c>
      <c r="O47" s="94" cm="1">
        <f t="array" ref="O47">INDEX($T:$T,ROW(D5)*3-3+COLUMN(D5))</f>
        <v>6.0343499999999999</v>
      </c>
      <c r="P47" s="94" cm="1">
        <f t="array" ref="P47">INDEX($T:$T,ROW(E5)*3-3+COLUMN(E5))</f>
        <v>5.7922450000000003</v>
      </c>
      <c r="Q47" s="94" cm="1">
        <f t="array" ref="Q47">INDEX($T:$T,ROW(F5)*3-3+COLUMN(F5))</f>
        <v>5.9566410000000003</v>
      </c>
      <c r="R47" s="94">
        <f t="shared" si="5"/>
        <v>5.9277453333333341</v>
      </c>
      <c r="S47" s="55">
        <f t="shared" si="6"/>
        <v>0.12361200354469339</v>
      </c>
      <c r="T47" s="181" cm="1">
        <f t="array" ref="T47">INDEX($R:$R,ROW(D5)*3-3+COLUMN(D5))</f>
        <v>12.180275</v>
      </c>
      <c r="U47" s="181" cm="1">
        <f t="array" ref="U47">INDEX($R:$R,ROW(E5)*3-3+COLUMN(E5))</f>
        <v>11.703158999999999</v>
      </c>
      <c r="V47" s="181" cm="1">
        <f t="array" ref="V47">INDEX($R:$R,ROW(F5)*3-3+COLUMN(F5))</f>
        <v>11.994831</v>
      </c>
      <c r="W47" s="181">
        <f t="shared" si="7"/>
        <v>11.959421666666666</v>
      </c>
      <c r="X47" s="182">
        <f t="shared" si="8"/>
        <v>0.24052086194202252</v>
      </c>
      <c r="Y47" s="204" cm="1">
        <f t="array" ref="Y47">INDEX($C:$C,ROW(D5)*3-3+COLUMN(D5))</f>
        <v>0.25004500000000002</v>
      </c>
      <c r="Z47" s="204" cm="1">
        <f t="array" ref="Z47">INDEX($C:$C,ROW(E5)*3-3+COLUMN(E5))</f>
        <v>0.23578399999999999</v>
      </c>
      <c r="AA47" s="204" cm="1">
        <f t="array" ref="AA47">INDEX($C:$C,ROW(F5)*3-3+COLUMN(F5))</f>
        <v>0.247835</v>
      </c>
      <c r="AB47" s="204">
        <f t="shared" si="9"/>
        <v>0.24455466666666667</v>
      </c>
      <c r="AC47" s="205">
        <f t="shared" si="10"/>
        <v>7.6755762215832031E-3</v>
      </c>
    </row>
    <row r="48" spans="1:29" x14ac:dyDescent="0.35">
      <c r="A48" s="74">
        <v>0.54861111111111105</v>
      </c>
      <c r="B48">
        <v>13</v>
      </c>
      <c r="C48">
        <v>10</v>
      </c>
      <c r="D48" s="268">
        <f t="shared" si="0"/>
        <v>3.9166666666666661</v>
      </c>
      <c r="E48" s="49" cm="1">
        <f t="array" ref="E48">INDEX($K:$K,ROW(D6)*3-3+COLUMN(D6))</f>
        <v>35.771977999999997</v>
      </c>
      <c r="F48" s="90" cm="1">
        <f t="array" ref="F48">INDEX($K:$K,ROW(E6)*3-3+COLUMN(E6))</f>
        <v>35.965035</v>
      </c>
      <c r="G48" s="49" cm="1">
        <f t="array" ref="G48">INDEX($K:$K,ROW(F6)*3-3+COLUMN(F6))</f>
        <v>35.006056999999998</v>
      </c>
      <c r="H48" s="49">
        <f t="shared" si="1"/>
        <v>35.581023333333327</v>
      </c>
      <c r="I48" s="49">
        <f t="shared" si="2"/>
        <v>0.50720554478666124</v>
      </c>
      <c r="J48" s="89" cm="1">
        <f t="array" ref="J48">INDEX($J:$J,ROW(D6)*3-3+COLUMN(D6))</f>
        <v>154.89298400000001</v>
      </c>
      <c r="K48" s="89" cm="1">
        <f t="array" ref="K48">INDEX($J:$J,ROW(E6)*3-3+COLUMN(E6))</f>
        <v>153.60582700000001</v>
      </c>
      <c r="L48" s="89" cm="1">
        <f t="array" ref="L48">INDEX($J:$J,ROW(F6)*3-3+COLUMN(F6))</f>
        <v>150.80109899999999</v>
      </c>
      <c r="M48" s="89">
        <f t="shared" si="3"/>
        <v>153.09997000000001</v>
      </c>
      <c r="N48" s="89">
        <f t="shared" si="4"/>
        <v>2.0923190941257119</v>
      </c>
      <c r="O48" s="94" cm="1">
        <f t="array" ref="O48">INDEX($T:$T,ROW(D6)*3-3+COLUMN(D6))</f>
        <v>8.2807270000000006</v>
      </c>
      <c r="P48" s="94" cm="1">
        <f t="array" ref="P48">INDEX($T:$T,ROW(E6)*3-3+COLUMN(E6))</f>
        <v>8.2085729999999995</v>
      </c>
      <c r="Q48" s="94" cm="1">
        <f t="array" ref="Q48">INDEX($T:$T,ROW(F6)*3-3+COLUMN(F6))</f>
        <v>8.0900370000000006</v>
      </c>
      <c r="R48" s="94">
        <f t="shared" si="5"/>
        <v>8.1931123333333336</v>
      </c>
      <c r="S48" s="55">
        <f t="shared" si="6"/>
        <v>9.6280544168244692E-2</v>
      </c>
      <c r="T48" s="181" cm="1">
        <f t="array" ref="T48">INDEX($R:$R,ROW(D6)*3-3+COLUMN(D6))</f>
        <v>10.788164999999999</v>
      </c>
      <c r="U48" s="181" cm="1">
        <f t="array" ref="U48">INDEX($R:$R,ROW(E6)*3-3+COLUMN(E6))</f>
        <v>10.683213</v>
      </c>
      <c r="V48" s="181" cm="1">
        <f t="array" ref="V48">INDEX($R:$R,ROW(F6)*3-3+COLUMN(F6))</f>
        <v>10.489315</v>
      </c>
      <c r="W48" s="181">
        <f t="shared" si="7"/>
        <v>10.653564333333334</v>
      </c>
      <c r="X48" s="182">
        <f t="shared" si="8"/>
        <v>0.15161501641108421</v>
      </c>
      <c r="Y48" s="204" cm="1">
        <f t="array" ref="Y48">INDEX($C:$C,ROW(D6)*3-3+COLUMN(D6))</f>
        <v>0.232159</v>
      </c>
      <c r="Z48" s="204" cm="1">
        <f t="array" ref="Z48">INDEX($C:$C,ROW(E6)*3-3+COLUMN(E6))</f>
        <v>0.231043</v>
      </c>
      <c r="AA48" s="204" cm="1">
        <f t="array" ref="AA48">INDEX($C:$C,ROW(F6)*3-3+COLUMN(F6))</f>
        <v>0.23242699999999999</v>
      </c>
      <c r="AB48" s="204">
        <f t="shared" si="9"/>
        <v>0.23187633333333335</v>
      </c>
      <c r="AC48" s="205">
        <f t="shared" si="10"/>
        <v>7.3402270627912663E-4</v>
      </c>
    </row>
    <row r="49" spans="1:29" x14ac:dyDescent="0.35">
      <c r="A49" s="74">
        <v>0.5625</v>
      </c>
      <c r="B49">
        <v>13</v>
      </c>
      <c r="C49">
        <v>30</v>
      </c>
      <c r="D49" s="268">
        <f t="shared" si="0"/>
        <v>4.25</v>
      </c>
      <c r="E49" s="49" cm="1">
        <f t="array" ref="E49">INDEX($K:$K,ROW(D7)*3-3+COLUMN(D7))</f>
        <v>33.763097999999999</v>
      </c>
      <c r="F49" s="90" cm="1">
        <f t="array" ref="F49">INDEX($K:$K,ROW(E7)*3-3+COLUMN(E7))</f>
        <v>33.295833000000002</v>
      </c>
      <c r="G49" s="64" cm="1">
        <f t="array" ref="G49">INDEX($K:$K,ROW(F7)*3-3+COLUMN(F7))</f>
        <v>33.572417000000002</v>
      </c>
      <c r="H49" s="49">
        <f t="shared" si="1"/>
        <v>33.543782666666665</v>
      </c>
      <c r="I49" s="49">
        <f t="shared" si="2"/>
        <v>0.23494486340486953</v>
      </c>
      <c r="J49" s="89" cm="1">
        <f t="array" ref="J49">INDEX($J:$J,ROW(D7)*3-3+COLUMN(D7))</f>
        <v>156.228677</v>
      </c>
      <c r="K49" s="89" cm="1">
        <f t="array" ref="K49">INDEX($J:$J,ROW(E7)*3-3+COLUMN(E7))</f>
        <v>151.189211</v>
      </c>
      <c r="L49" s="89" cm="1">
        <f t="array" ref="L49">INDEX($J:$J,ROW(F7)*3-3+COLUMN(F7))</f>
        <v>153.47379799999999</v>
      </c>
      <c r="M49" s="89">
        <f t="shared" si="3"/>
        <v>153.630562</v>
      </c>
      <c r="N49" s="89">
        <f t="shared" si="4"/>
        <v>2.5233877238864846</v>
      </c>
      <c r="O49" s="94" cm="1">
        <f t="array" ref="O49">INDEX($T:$T,ROW(D7)*3-3+COLUMN(D7))</f>
        <v>11.107169000000001</v>
      </c>
      <c r="P49" s="94" cm="1">
        <f t="array" ref="P49">INDEX($T:$T,ROW(E7)*3-3+COLUMN(E7))</f>
        <v>10.803062000000001</v>
      </c>
      <c r="Q49" s="94" cm="1">
        <f t="array" ref="Q49">INDEX($T:$T,ROW(F7)*3-3+COLUMN(F7))</f>
        <v>10.939491</v>
      </c>
      <c r="R49" s="94">
        <f t="shared" si="5"/>
        <v>10.949907333333334</v>
      </c>
      <c r="S49" s="55">
        <f t="shared" si="6"/>
        <v>0.15232085169908077</v>
      </c>
      <c r="T49" s="181" cm="1">
        <f t="array" ref="T49">INDEX($R:$R,ROW(D7)*3-3+COLUMN(D7))</f>
        <v>9.3833570000000002</v>
      </c>
      <c r="U49" s="181" cm="1">
        <f t="array" ref="U49">INDEX($R:$R,ROW(E7)*3-3+COLUMN(E7))</f>
        <v>9.0868990000000007</v>
      </c>
      <c r="V49" s="181" cm="1">
        <f t="array" ref="V49">INDEX($R:$R,ROW(F7)*3-3+COLUMN(F7))</f>
        <v>9.2345199999999998</v>
      </c>
      <c r="W49" s="181">
        <f t="shared" si="7"/>
        <v>9.234925333333333</v>
      </c>
      <c r="X49" s="182">
        <f t="shared" si="8"/>
        <v>0.14822941564457862</v>
      </c>
      <c r="Y49" s="204" cm="1">
        <f t="array" ref="Y49">INDEX($C:$C,ROW(D7)*3-3+COLUMN(D7))</f>
        <v>0.23080200000000001</v>
      </c>
      <c r="Z49" s="204" cm="1">
        <f t="array" ref="Z49">INDEX($C:$C,ROW(E7)*3-3+COLUMN(E7))</f>
        <v>0.224855</v>
      </c>
      <c r="AA49" s="204" cm="1">
        <f t="array" ref="AA49">INDEX($C:$C,ROW(F7)*3-3+COLUMN(F7))</f>
        <v>0.227025</v>
      </c>
      <c r="AB49" s="204">
        <f t="shared" si="9"/>
        <v>0.22756066666666666</v>
      </c>
      <c r="AC49" s="205">
        <f t="shared" si="10"/>
        <v>3.0094694438278246E-3</v>
      </c>
    </row>
    <row r="50" spans="1:29" ht="15" thickBot="1" x14ac:dyDescent="0.4">
      <c r="A50" s="77">
        <v>0.57638888888888895</v>
      </c>
      <c r="B50" s="5">
        <v>13</v>
      </c>
      <c r="C50" s="5">
        <v>50</v>
      </c>
      <c r="D50" s="269">
        <f t="shared" si="0"/>
        <v>4.5833333333333339</v>
      </c>
      <c r="E50" s="50" cm="1">
        <f t="array" ref="E50">INDEX($K:$K,ROW(D8)*3-3+COLUMN(D8))</f>
        <v>31.005548000000001</v>
      </c>
      <c r="F50" s="88" cm="1">
        <f t="array" ref="F50">INDEX($K:$K,ROW(E8)*3-3+COLUMN(E8))</f>
        <v>30.394915999999998</v>
      </c>
      <c r="G50" s="68" cm="1">
        <f t="array" ref="G50">INDEX($K:$K,ROW(F8)*3-3+COLUMN(F8))</f>
        <v>30.138531</v>
      </c>
      <c r="H50" s="50">
        <f t="shared" ref="H50" si="11">AVERAGE(E50:G50)</f>
        <v>30.512998333333332</v>
      </c>
      <c r="I50" s="50">
        <f t="shared" ref="I50" si="12">STDEV(E50:G50)</f>
        <v>0.44540677773955556</v>
      </c>
      <c r="J50" s="92" cm="1">
        <f t="array" ref="J50">INDEX($J:$J,ROW(D8)*3-3+COLUMN(D8))</f>
        <v>153.00972400000001</v>
      </c>
      <c r="K50" s="92" cm="1">
        <f t="array" ref="K50">INDEX($J:$J,ROW(E8)*3-3+COLUMN(E8))</f>
        <v>149.76326900000001</v>
      </c>
      <c r="L50" s="92" cm="1">
        <f t="array" ref="L50">INDEX($J:$J,ROW(F8)*3-3+COLUMN(F8))</f>
        <v>148.10580400000001</v>
      </c>
      <c r="M50" s="92">
        <f t="shared" ref="M50" si="13">AVERAGE(J50:L50)</f>
        <v>150.29293233333337</v>
      </c>
      <c r="N50" s="92">
        <f t="shared" ref="N50" si="14">STDEV(J50:L50)</f>
        <v>2.4944969987170422</v>
      </c>
      <c r="O50" s="95" cm="1">
        <f t="array" ref="O50">INDEX($T:$T,ROW(D8)*3-3+COLUMN(D8))</f>
        <v>14.368736999999999</v>
      </c>
      <c r="P50" s="95" cm="1">
        <f t="array" ref="P50">INDEX($T:$T,ROW(E8)*3-3+COLUMN(E8))</f>
        <v>14.105429000000001</v>
      </c>
      <c r="Q50" s="95" cm="1">
        <f t="array" ref="Q50">INDEX($T:$T,ROW(F8)*3-3+COLUMN(F8))</f>
        <v>13.946239</v>
      </c>
      <c r="R50" s="95">
        <f t="shared" ref="R50" si="15">AVERAGE(O50:Q50)</f>
        <v>14.140135000000001</v>
      </c>
      <c r="S50" s="96">
        <f t="shared" ref="S50" si="16">STDEV(O50:Q50)</f>
        <v>0.21337647440146673</v>
      </c>
      <c r="T50" s="183" cm="1">
        <f t="array" ref="T50">INDEX($R:$R,ROW(D8)*3-3+COLUMN(D8))</f>
        <v>7.5388450000000002</v>
      </c>
      <c r="U50" s="183" cm="1">
        <f t="array" ref="U50">INDEX($R:$R,ROW(E8)*3-3+COLUMN(E8))</f>
        <v>7.3919629999999996</v>
      </c>
      <c r="V50" s="183" cm="1">
        <f t="array" ref="V50">INDEX($R:$R,ROW(F8)*3-3+COLUMN(F8))</f>
        <v>7.3035579999999998</v>
      </c>
      <c r="W50" s="183">
        <f t="shared" si="7"/>
        <v>7.4114553333333326</v>
      </c>
      <c r="X50" s="184">
        <f t="shared" si="8"/>
        <v>0.11884845975583105</v>
      </c>
      <c r="Y50" s="206" cm="1">
        <f t="array" ref="Y50">INDEX($C:$C,ROW(D8)*3-3+COLUMN(D8))</f>
        <v>0.217113</v>
      </c>
      <c r="Z50" s="206" cm="1">
        <f t="array" ref="Z50">INDEX($C:$C,ROW(E8)*3-3+COLUMN(E8))</f>
        <v>0.20722099999999999</v>
      </c>
      <c r="AA50" s="206" cm="1">
        <f t="array" ref="AA50">INDEX($C:$C,ROW(F8)*3-3+COLUMN(F8))</f>
        <v>0.20716200000000001</v>
      </c>
      <c r="AB50" s="206">
        <f t="shared" si="9"/>
        <v>0.2104986666666667</v>
      </c>
      <c r="AC50" s="207">
        <f t="shared" si="10"/>
        <v>5.7282566574249558E-3</v>
      </c>
    </row>
    <row r="53" spans="1:29" x14ac:dyDescent="0.35">
      <c r="A53" s="62" t="s">
        <v>19</v>
      </c>
    </row>
    <row r="54" spans="1:29" ht="15" thickBot="1" x14ac:dyDescent="0.4"/>
    <row r="55" spans="1:29" ht="15" thickBot="1" x14ac:dyDescent="0.4">
      <c r="E55" s="284" t="s">
        <v>252</v>
      </c>
      <c r="F55" s="285"/>
      <c r="G55" s="285"/>
      <c r="H55" s="285"/>
      <c r="I55" s="285"/>
      <c r="J55" s="285"/>
      <c r="K55" s="285"/>
      <c r="L55" s="285"/>
      <c r="M55" s="285"/>
      <c r="N55" s="285"/>
      <c r="O55" s="285"/>
      <c r="P55" s="285"/>
      <c r="Q55" s="285"/>
      <c r="R55" s="285"/>
      <c r="S55" s="286"/>
    </row>
    <row r="56" spans="1:29" ht="15" thickBot="1" x14ac:dyDescent="0.4">
      <c r="E56" s="287" t="s">
        <v>74</v>
      </c>
      <c r="F56" s="288"/>
      <c r="G56" s="288"/>
      <c r="H56" s="288"/>
      <c r="I56" s="289"/>
      <c r="J56" s="290" t="s">
        <v>73</v>
      </c>
      <c r="K56" s="291"/>
      <c r="L56" s="291"/>
      <c r="M56" s="291"/>
      <c r="N56" s="292"/>
      <c r="O56" s="293" t="s">
        <v>83</v>
      </c>
      <c r="P56" s="294"/>
      <c r="Q56" s="294"/>
      <c r="R56" s="294"/>
      <c r="S56" s="295"/>
      <c r="T56" s="296" t="s">
        <v>280</v>
      </c>
      <c r="U56" s="297"/>
      <c r="V56" s="297"/>
      <c r="W56" s="297"/>
      <c r="X56" s="298"/>
      <c r="Y56" s="299" t="s">
        <v>281</v>
      </c>
      <c r="Z56" s="300"/>
      <c r="AA56" s="300"/>
      <c r="AB56" s="300"/>
      <c r="AC56" s="301"/>
    </row>
    <row r="57" spans="1:29" ht="15" thickBot="1" x14ac:dyDescent="0.4">
      <c r="A57" s="1" t="s">
        <v>4</v>
      </c>
      <c r="B57" s="1" t="s">
        <v>5</v>
      </c>
      <c r="C57" s="1" t="s">
        <v>6</v>
      </c>
      <c r="D57" s="1" t="s">
        <v>7</v>
      </c>
      <c r="E57" s="98">
        <v>1</v>
      </c>
      <c r="F57" s="99">
        <v>2</v>
      </c>
      <c r="G57" s="99">
        <v>3</v>
      </c>
      <c r="H57" s="99" t="s">
        <v>24</v>
      </c>
      <c r="I57" s="100" t="s">
        <v>13</v>
      </c>
      <c r="J57" s="101">
        <v>1</v>
      </c>
      <c r="K57" s="102">
        <v>2</v>
      </c>
      <c r="L57" s="102">
        <v>3</v>
      </c>
      <c r="M57" s="102" t="s">
        <v>24</v>
      </c>
      <c r="N57" s="103" t="s">
        <v>13</v>
      </c>
      <c r="O57" s="104">
        <v>1</v>
      </c>
      <c r="P57" s="104">
        <v>2</v>
      </c>
      <c r="Q57" s="104">
        <v>3</v>
      </c>
      <c r="R57" s="104" t="s">
        <v>24</v>
      </c>
      <c r="S57" s="105" t="s">
        <v>13</v>
      </c>
      <c r="T57" s="177">
        <v>1</v>
      </c>
      <c r="U57" s="177">
        <v>2</v>
      </c>
      <c r="V57" s="177">
        <v>3</v>
      </c>
      <c r="W57" s="177" t="s">
        <v>24</v>
      </c>
      <c r="X57" s="178" t="s">
        <v>13</v>
      </c>
      <c r="Y57" s="200">
        <v>1</v>
      </c>
      <c r="Z57" s="200">
        <v>2</v>
      </c>
      <c r="AA57" s="200">
        <v>3</v>
      </c>
      <c r="AB57" s="200" t="s">
        <v>24</v>
      </c>
      <c r="AC57" s="201" t="s">
        <v>13</v>
      </c>
    </row>
    <row r="58" spans="1:29" x14ac:dyDescent="0.35">
      <c r="A58" s="71">
        <v>0.39583333333333331</v>
      </c>
      <c r="B58" s="58">
        <v>9</v>
      </c>
      <c r="C58" s="18">
        <v>30</v>
      </c>
      <c r="D58" s="15">
        <f t="shared" ref="D58:D65" si="17">B58+(C58/60)-$B$31</f>
        <v>0.25</v>
      </c>
      <c r="E58" s="72">
        <f>LOG(E43)</f>
        <v>1.6280434007866125</v>
      </c>
      <c r="F58" s="72">
        <f t="shared" ref="F58:G58" si="18">LOG(F43)</f>
        <v>1.6357366396525439</v>
      </c>
      <c r="G58" s="72">
        <f t="shared" si="18"/>
        <v>1.6355705266688358</v>
      </c>
      <c r="H58" s="72">
        <f>AVERAGE(E58:G58)</f>
        <v>1.6331168557026643</v>
      </c>
      <c r="I58" s="72">
        <f>STDEV(E58:G58)</f>
        <v>4.3945257957765148E-3</v>
      </c>
      <c r="J58" s="91">
        <f>LOG(J43)</f>
        <v>2.2122160431004252</v>
      </c>
      <c r="K58" s="91">
        <f t="shared" ref="K58:L58" si="19">LOG(K43)</f>
        <v>2.2179614266219261</v>
      </c>
      <c r="L58" s="91">
        <f t="shared" si="19"/>
        <v>2.2175531389208691</v>
      </c>
      <c r="M58" s="91">
        <f>AVERAGE(J58:L58)</f>
        <v>2.2159102028810733</v>
      </c>
      <c r="N58" s="91">
        <f>STDEV(J58:L58)</f>
        <v>3.2057428274002422E-3</v>
      </c>
      <c r="O58" s="93">
        <f>LOG(O43)</f>
        <v>-0.37326145526237176</v>
      </c>
      <c r="P58" s="93">
        <f t="shared" ref="P58:Q58" si="20">LOG(P43)</f>
        <v>-0.37359187565123753</v>
      </c>
      <c r="Q58" s="93">
        <f t="shared" si="20"/>
        <v>-0.35538615243497956</v>
      </c>
      <c r="R58" s="93">
        <f>AVERAGE(O58:Q58)</f>
        <v>-0.36741316111619632</v>
      </c>
      <c r="S58" s="27">
        <f>STDEV(O58:Q58)</f>
        <v>1.0417005220882404E-2</v>
      </c>
      <c r="T58" s="179">
        <f>LOG(T43)</f>
        <v>1.1932275362178903</v>
      </c>
      <c r="U58" s="179">
        <f t="shared" ref="U58:V58" si="21">LOG(U43)</f>
        <v>1.1983493435254937</v>
      </c>
      <c r="V58" s="179">
        <f t="shared" si="21"/>
        <v>1.1996863262503954</v>
      </c>
      <c r="W58" s="179">
        <f>AVERAGE(T58:V58)</f>
        <v>1.1970877353312599</v>
      </c>
      <c r="X58" s="180">
        <f>STDEV(T58:V58)</f>
        <v>3.4092130467037723E-3</v>
      </c>
      <c r="Y58" s="202">
        <f>LOG(Y43)</f>
        <v>-0.5563162246897545</v>
      </c>
      <c r="Z58" s="202">
        <f t="shared" ref="Z58:AA58" si="22">LOG(Z43)</f>
        <v>-0.56480086846387378</v>
      </c>
      <c r="AA58" s="202">
        <f t="shared" si="22"/>
        <v>-0.55566629128450862</v>
      </c>
      <c r="AB58" s="202">
        <f>AVERAGE(Y58:AA58)</f>
        <v>-0.55892779481271226</v>
      </c>
      <c r="AC58" s="203">
        <f>STDEV(Y58:AA58)</f>
        <v>5.0966017052335062E-3</v>
      </c>
    </row>
    <row r="59" spans="1:29" x14ac:dyDescent="0.35">
      <c r="A59" s="74">
        <v>0.4826388888888889</v>
      </c>
      <c r="B59" s="60">
        <v>11</v>
      </c>
      <c r="C59">
        <v>35</v>
      </c>
      <c r="D59" s="7">
        <f t="shared" si="17"/>
        <v>2.3333333333333339</v>
      </c>
      <c r="E59" s="49">
        <f t="shared" ref="E59:G59" si="23">LOG(E44)</f>
        <v>1.6217153242320426</v>
      </c>
      <c r="F59" s="90">
        <f t="shared" si="23"/>
        <v>1.6209384456289382</v>
      </c>
      <c r="G59" s="49">
        <f t="shared" si="23"/>
        <v>1.6159897567653978</v>
      </c>
      <c r="H59" s="49">
        <f t="shared" ref="H59:H65" si="24">AVERAGE(E59:G59)</f>
        <v>1.619547842208793</v>
      </c>
      <c r="I59" s="49">
        <f t="shared" ref="I59:I65" si="25">STDEV(E59:G59)</f>
        <v>3.1057791466659644E-3</v>
      </c>
      <c r="J59" s="89">
        <f t="shared" ref="J59:L59" si="26">LOG(J44)</f>
        <v>2.2057280498263756</v>
      </c>
      <c r="K59" s="89">
        <f t="shared" si="26"/>
        <v>2.2032241276755351</v>
      </c>
      <c r="L59" s="89">
        <f t="shared" si="26"/>
        <v>2.1935918092842011</v>
      </c>
      <c r="M59" s="89">
        <f t="shared" ref="M59:M65" si="27">AVERAGE(J59:L59)</f>
        <v>2.2008479955953706</v>
      </c>
      <c r="N59" s="89">
        <f t="shared" ref="N59:N65" si="28">STDEV(J59:L59)</f>
        <v>6.4075413671056784E-3</v>
      </c>
      <c r="O59" s="94">
        <f t="shared" ref="O59:Q59" si="29">LOG(O44)</f>
        <v>0.30822388712194637</v>
      </c>
      <c r="P59" s="94">
        <f t="shared" si="29"/>
        <v>0.30474659122796122</v>
      </c>
      <c r="Q59" s="94">
        <f t="shared" si="29"/>
        <v>0.29835105621006225</v>
      </c>
      <c r="R59" s="94">
        <f t="shared" ref="R59:R65" si="30">AVERAGE(O59:Q59)</f>
        <v>0.30377384485332332</v>
      </c>
      <c r="S59" s="55">
        <f t="shared" ref="S59:S65" si="31">STDEV(O59:Q59)</f>
        <v>5.0077813636072522E-3</v>
      </c>
      <c r="T59" s="181">
        <f t="shared" ref="T59:V59" si="32">LOG(T44)</f>
        <v>1.1688240538714882</v>
      </c>
      <c r="U59" s="181">
        <f t="shared" si="32"/>
        <v>1.1662034933314347</v>
      </c>
      <c r="V59" s="181">
        <f t="shared" si="32"/>
        <v>1.1571666580471336</v>
      </c>
      <c r="W59" s="181">
        <f t="shared" ref="W59:W65" si="33">AVERAGE(T59:V59)</f>
        <v>1.1640647350833522</v>
      </c>
      <c r="X59" s="182">
        <f t="shared" ref="X59:X65" si="34">STDEV(T59:V59)</f>
        <v>6.1159164876759134E-3</v>
      </c>
      <c r="Y59" s="204">
        <f t="shared" ref="Y59:AA59" si="35">LOG(Y44)</f>
        <v>-0.57173882522129238</v>
      </c>
      <c r="Z59" s="204">
        <f t="shared" si="35"/>
        <v>-0.56862336804699676</v>
      </c>
      <c r="AA59" s="204">
        <f t="shared" si="35"/>
        <v>-0.58352092712455861</v>
      </c>
      <c r="AB59" s="204">
        <f t="shared" ref="AB59:AB65" si="36">AVERAGE(Y59:AA59)</f>
        <v>-0.57462770679761588</v>
      </c>
      <c r="AC59" s="205">
        <f t="shared" ref="AC59:AC65" si="37">STDEV(Y59:AA59)</f>
        <v>7.8577060385889679E-3</v>
      </c>
    </row>
    <row r="60" spans="1:29" x14ac:dyDescent="0.35">
      <c r="A60" s="75">
        <v>0.49652777777777773</v>
      </c>
      <c r="B60">
        <v>11</v>
      </c>
      <c r="C60">
        <v>55</v>
      </c>
      <c r="D60" s="7">
        <f t="shared" si="17"/>
        <v>2.6666666666666661</v>
      </c>
      <c r="E60" s="49">
        <f t="shared" ref="E60:G60" si="38">LOG(E45)</f>
        <v>1.6037607523070549</v>
      </c>
      <c r="F60" s="90">
        <f t="shared" si="38"/>
        <v>1.6110160003702167</v>
      </c>
      <c r="G60" s="49">
        <f t="shared" si="38"/>
        <v>1.5981923658197192</v>
      </c>
      <c r="H60" s="49">
        <f t="shared" si="24"/>
        <v>1.6043230394989969</v>
      </c>
      <c r="I60" s="49">
        <f t="shared" si="25"/>
        <v>6.4302819483942463E-3</v>
      </c>
      <c r="J60" s="89">
        <f t="shared" ref="J60:L60" si="39">LOG(J45)</f>
        <v>2.2039550633035052</v>
      </c>
      <c r="K60" s="89">
        <f t="shared" si="39"/>
        <v>2.1994776391228297</v>
      </c>
      <c r="L60" s="89">
        <f t="shared" si="39"/>
        <v>2.2014152550537558</v>
      </c>
      <c r="M60" s="89">
        <f t="shared" si="27"/>
        <v>2.2016159858266966</v>
      </c>
      <c r="N60" s="89">
        <f t="shared" si="28"/>
        <v>2.2454512811077979E-3</v>
      </c>
      <c r="O60" s="94">
        <f t="shared" ref="O60:Q60" si="40">LOG(O45)</f>
        <v>0.40782634041562427</v>
      </c>
      <c r="P60" s="94">
        <f t="shared" si="40"/>
        <v>0.40222371329968259</v>
      </c>
      <c r="Q60" s="94">
        <f t="shared" si="40"/>
        <v>0.40334430540886634</v>
      </c>
      <c r="R60" s="94">
        <f t="shared" si="30"/>
        <v>0.40446478637472438</v>
      </c>
      <c r="S60" s="55">
        <f t="shared" si="31"/>
        <v>2.9646190052364028E-3</v>
      </c>
      <c r="T60" s="181">
        <f t="shared" ref="T60:V60" si="41">LOG(T45)</f>
        <v>1.1602045427208378</v>
      </c>
      <c r="U60" s="181">
        <f t="shared" si="41"/>
        <v>1.1565675039744048</v>
      </c>
      <c r="V60" s="181">
        <f t="shared" si="41"/>
        <v>1.1561976970291337</v>
      </c>
      <c r="W60" s="181">
        <f t="shared" si="33"/>
        <v>1.1576565812414588</v>
      </c>
      <c r="X60" s="182">
        <f t="shared" si="34"/>
        <v>2.2143328723325246E-3</v>
      </c>
      <c r="Y60" s="204">
        <f t="shared" ref="Y60:AA60" si="42">LOG(Y45)</f>
        <v>-0.58026062698894942</v>
      </c>
      <c r="Z60" s="204">
        <f t="shared" si="42"/>
        <v>-0.57822173231336338</v>
      </c>
      <c r="AA60" s="204">
        <f t="shared" si="42"/>
        <v>-0.57381905815417988</v>
      </c>
      <c r="AB60" s="204">
        <f t="shared" si="36"/>
        <v>-0.57743380581883086</v>
      </c>
      <c r="AC60" s="205">
        <f t="shared" si="37"/>
        <v>3.2922748038185143E-3</v>
      </c>
    </row>
    <row r="61" spans="1:29" x14ac:dyDescent="0.35">
      <c r="A61" s="74">
        <v>0.52083333333333337</v>
      </c>
      <c r="B61">
        <v>12</v>
      </c>
      <c r="C61">
        <v>30</v>
      </c>
      <c r="D61" s="7">
        <f t="shared" si="17"/>
        <v>3.25</v>
      </c>
      <c r="E61" s="49">
        <f t="shared" ref="E61:G61" si="43">LOG(E46)</f>
        <v>1.5981923658197192</v>
      </c>
      <c r="F61" s="90">
        <f t="shared" si="43"/>
        <v>1.5877748700604952</v>
      </c>
      <c r="G61" s="49">
        <f t="shared" si="43"/>
        <v>1.5850075296221611</v>
      </c>
      <c r="H61" s="49">
        <f t="shared" si="24"/>
        <v>1.5903249218341253</v>
      </c>
      <c r="I61" s="49">
        <f t="shared" si="25"/>
        <v>6.9524851258564377E-3</v>
      </c>
      <c r="J61" s="89">
        <f t="shared" ref="J61:L61" si="44">LOG(J46)</f>
        <v>2.2055382443116924</v>
      </c>
      <c r="K61" s="89">
        <f t="shared" si="44"/>
        <v>2.1930979051271464</v>
      </c>
      <c r="L61" s="89">
        <f t="shared" si="44"/>
        <v>2.1940149492193157</v>
      </c>
      <c r="M61" s="89">
        <f t="shared" si="27"/>
        <v>2.1975503662193847</v>
      </c>
      <c r="N61" s="89">
        <f t="shared" si="28"/>
        <v>6.9328846651246917E-3</v>
      </c>
      <c r="O61" s="94">
        <f t="shared" ref="O61:Q61" si="45">LOG(O46)</f>
        <v>0.71456478527634915</v>
      </c>
      <c r="P61" s="94">
        <f t="shared" si="45"/>
        <v>0.70436683773683939</v>
      </c>
      <c r="Q61" s="94">
        <f t="shared" si="45"/>
        <v>0.70404287399885923</v>
      </c>
      <c r="R61" s="94">
        <f t="shared" si="30"/>
        <v>0.70765816567068252</v>
      </c>
      <c r="S61" s="55">
        <f t="shared" si="31"/>
        <v>5.9835009742553536E-3</v>
      </c>
      <c r="T61" s="181">
        <f t="shared" ref="T61:V61" si="46">LOG(T46)</f>
        <v>1.1113074198069781</v>
      </c>
      <c r="U61" s="181">
        <f t="shared" si="46"/>
        <v>1.0999450383552734</v>
      </c>
      <c r="V61" s="181">
        <f t="shared" si="46"/>
        <v>1.1020059242600158</v>
      </c>
      <c r="W61" s="181">
        <f t="shared" si="33"/>
        <v>1.1044194608074223</v>
      </c>
      <c r="X61" s="182">
        <f t="shared" si="34"/>
        <v>6.0534946157374103E-3</v>
      </c>
      <c r="Y61" s="204">
        <f t="shared" ref="Y61:AA61" si="47">LOG(Y46)</f>
        <v>-0.59367787309654441</v>
      </c>
      <c r="Z61" s="204">
        <f t="shared" si="47"/>
        <v>-0.59430538753438922</v>
      </c>
      <c r="AA61" s="204">
        <f t="shared" si="47"/>
        <v>-0.59957254096178403</v>
      </c>
      <c r="AB61" s="204">
        <f t="shared" si="36"/>
        <v>-0.59585193386423929</v>
      </c>
      <c r="AC61" s="205">
        <f t="shared" si="37"/>
        <v>3.2373803411325551E-3</v>
      </c>
    </row>
    <row r="62" spans="1:29" x14ac:dyDescent="0.35">
      <c r="A62" s="74">
        <v>0.53472222222222221</v>
      </c>
      <c r="B62">
        <v>12</v>
      </c>
      <c r="C62">
        <v>50</v>
      </c>
      <c r="D62" s="7">
        <f t="shared" si="17"/>
        <v>3.5833333333333339</v>
      </c>
      <c r="E62" s="49">
        <f t="shared" ref="E62:G62" si="48">LOG(E47)</f>
        <v>1.5783180800409677</v>
      </c>
      <c r="F62" s="90">
        <f t="shared" si="48"/>
        <v>1.5646859561405111</v>
      </c>
      <c r="G62" s="49">
        <f t="shared" si="48"/>
        <v>1.5772104513453111</v>
      </c>
      <c r="H62" s="49">
        <f t="shared" si="24"/>
        <v>1.5734048291755967</v>
      </c>
      <c r="I62" s="49">
        <f t="shared" si="25"/>
        <v>7.571048182604379E-3</v>
      </c>
      <c r="J62" s="89">
        <f t="shared" ref="J62:L62" si="49">LOG(J47)</f>
        <v>2.1959539966757697</v>
      </c>
      <c r="K62" s="89">
        <f t="shared" si="49"/>
        <v>2.1776677841877885</v>
      </c>
      <c r="L62" s="89">
        <f t="shared" si="49"/>
        <v>2.1902897853294432</v>
      </c>
      <c r="M62" s="89">
        <f t="shared" si="27"/>
        <v>2.187970522064334</v>
      </c>
      <c r="N62" s="89">
        <f t="shared" si="28"/>
        <v>9.361123242355298E-3</v>
      </c>
      <c r="O62" s="94">
        <f t="shared" ref="O62:Q62" si="50">LOG(O47)</f>
        <v>0.78063049620363567</v>
      </c>
      <c r="P62" s="94">
        <f t="shared" si="50"/>
        <v>0.76284692333718085</v>
      </c>
      <c r="Q62" s="94">
        <f t="shared" si="50"/>
        <v>0.77500142645150205</v>
      </c>
      <c r="R62" s="94">
        <f t="shared" si="30"/>
        <v>0.77282628199743952</v>
      </c>
      <c r="S62" s="55">
        <f t="shared" si="31"/>
        <v>9.0891312027693971E-3</v>
      </c>
      <c r="T62" s="181">
        <f t="shared" ref="T62:V62" si="51">LOG(T47)</f>
        <v>1.0856570936855501</v>
      </c>
      <c r="U62" s="181">
        <f t="shared" si="51"/>
        <v>1.0683031054290906</v>
      </c>
      <c r="V62" s="181">
        <f t="shared" si="51"/>
        <v>1.0789941333972641</v>
      </c>
      <c r="W62" s="181">
        <f t="shared" si="33"/>
        <v>1.0776514441706351</v>
      </c>
      <c r="X62" s="182">
        <f t="shared" si="34"/>
        <v>8.7545609753324136E-3</v>
      </c>
      <c r="Y62" s="204">
        <f t="shared" ref="Y62:AA62" si="52">LOG(Y47)</f>
        <v>-0.60198182535594624</v>
      </c>
      <c r="Z62" s="204">
        <f t="shared" si="52"/>
        <v>-0.62748566890789514</v>
      </c>
      <c r="AA62" s="204">
        <f t="shared" si="52"/>
        <v>-0.60583736126302357</v>
      </c>
      <c r="AB62" s="204">
        <f t="shared" si="36"/>
        <v>-0.61176828517562176</v>
      </c>
      <c r="AC62" s="205">
        <f t="shared" si="37"/>
        <v>1.3747487145778396E-2</v>
      </c>
    </row>
    <row r="63" spans="1:29" x14ac:dyDescent="0.35">
      <c r="A63" s="74">
        <v>0.54861111111111105</v>
      </c>
      <c r="B63">
        <v>13</v>
      </c>
      <c r="C63">
        <v>10</v>
      </c>
      <c r="D63" s="7">
        <f t="shared" si="17"/>
        <v>3.9166666666666661</v>
      </c>
      <c r="E63" s="49">
        <f t="shared" ref="E63:G63" si="53">LOG(E48)</f>
        <v>1.5535429549863962</v>
      </c>
      <c r="F63" s="90">
        <f t="shared" si="53"/>
        <v>1.5558804872782472</v>
      </c>
      <c r="G63" s="49">
        <f t="shared" si="53"/>
        <v>1.5441431956099287</v>
      </c>
      <c r="H63" s="49">
        <f t="shared" si="24"/>
        <v>1.551188879291524</v>
      </c>
      <c r="I63" s="49">
        <f t="shared" si="25"/>
        <v>6.2126691695023814E-3</v>
      </c>
      <c r="J63" s="89">
        <f t="shared" ref="J63:L63" si="54">LOG(J48)</f>
        <v>2.1900317464932773</v>
      </c>
      <c r="K63" s="89">
        <f t="shared" si="54"/>
        <v>2.1864076908644123</v>
      </c>
      <c r="L63" s="89">
        <f t="shared" si="54"/>
        <v>2.1784045065728561</v>
      </c>
      <c r="M63" s="89">
        <f t="shared" si="27"/>
        <v>2.1849479813101818</v>
      </c>
      <c r="N63" s="89">
        <f t="shared" si="28"/>
        <v>5.9494740127840253E-3</v>
      </c>
      <c r="O63" s="94">
        <f t="shared" ref="O63:Q63" si="55">LOG(O48)</f>
        <v>0.91806846700567868</v>
      </c>
      <c r="P63" s="94">
        <f t="shared" si="55"/>
        <v>0.91426766478192312</v>
      </c>
      <c r="Q63" s="94">
        <f t="shared" si="55"/>
        <v>0.90795050787421105</v>
      </c>
      <c r="R63" s="94">
        <f t="shared" si="30"/>
        <v>0.91342887988727106</v>
      </c>
      <c r="S63" s="55">
        <f t="shared" si="31"/>
        <v>5.1108653201913622E-3</v>
      </c>
      <c r="T63" s="181">
        <f t="shared" ref="T63:V63" si="56">LOG(T48)</f>
        <v>1.0329475801651249</v>
      </c>
      <c r="U63" s="181">
        <f t="shared" si="56"/>
        <v>1.028701887366346</v>
      </c>
      <c r="V63" s="181">
        <f t="shared" si="56"/>
        <v>1.0207471277137032</v>
      </c>
      <c r="W63" s="181">
        <f t="shared" si="33"/>
        <v>1.0274655317483914</v>
      </c>
      <c r="X63" s="182">
        <f t="shared" si="34"/>
        <v>6.1934797501393482E-3</v>
      </c>
      <c r="Y63" s="204">
        <f t="shared" ref="Y63:AA63" si="57">LOG(Y48)</f>
        <v>-0.6342144755792255</v>
      </c>
      <c r="Z63" s="204">
        <f t="shared" si="57"/>
        <v>-0.63630718493547667</v>
      </c>
      <c r="AA63" s="204">
        <f t="shared" si="57"/>
        <v>-0.63371342331307734</v>
      </c>
      <c r="AB63" s="204">
        <f t="shared" si="36"/>
        <v>-0.63474502794259313</v>
      </c>
      <c r="AC63" s="205">
        <f t="shared" si="37"/>
        <v>1.3758685243017083E-3</v>
      </c>
    </row>
    <row r="64" spans="1:29" x14ac:dyDescent="0.35">
      <c r="A64" s="74">
        <v>0.5625</v>
      </c>
      <c r="B64">
        <v>13</v>
      </c>
      <c r="C64">
        <v>30</v>
      </c>
      <c r="D64" s="7">
        <f t="shared" si="17"/>
        <v>4.25</v>
      </c>
      <c r="E64" s="49">
        <f t="shared" ref="E64:G64" si="58">LOG(E49)</f>
        <v>1.528442289333241</v>
      </c>
      <c r="F64" s="90">
        <f t="shared" si="58"/>
        <v>1.5223898846070891</v>
      </c>
      <c r="G64" s="64">
        <f t="shared" si="58"/>
        <v>1.5259826088076303</v>
      </c>
      <c r="H64" s="49">
        <f t="shared" si="24"/>
        <v>1.5256049275826535</v>
      </c>
      <c r="I64" s="49">
        <f t="shared" si="25"/>
        <v>3.0438270438810024E-3</v>
      </c>
      <c r="J64" s="89">
        <f t="shared" ref="J64:L64" si="59">LOG(J49)</f>
        <v>2.1937607550198268</v>
      </c>
      <c r="K64" s="89">
        <f t="shared" si="59"/>
        <v>2.1795208006205731</v>
      </c>
      <c r="L64" s="89">
        <f t="shared" si="59"/>
        <v>2.1860342406904749</v>
      </c>
      <c r="M64" s="89">
        <f t="shared" si="27"/>
        <v>2.1864385987769581</v>
      </c>
      <c r="N64" s="89">
        <f t="shared" si="28"/>
        <v>7.1285836194706206E-3</v>
      </c>
      <c r="O64" s="94">
        <f t="shared" ref="O64:Q64" si="60">LOG(O49)</f>
        <v>1.04560337988136</v>
      </c>
      <c r="P64" s="94">
        <f t="shared" si="60"/>
        <v>1.0335468685634657</v>
      </c>
      <c r="Q64" s="94">
        <f t="shared" si="60"/>
        <v>1.0389971153215503</v>
      </c>
      <c r="R64" s="94">
        <f t="shared" si="30"/>
        <v>1.039382454588792</v>
      </c>
      <c r="S64" s="55">
        <f t="shared" si="31"/>
        <v>6.0374854908966206E-3</v>
      </c>
      <c r="T64" s="181">
        <f t="shared" ref="T64:V64" si="61">LOG(T49)</f>
        <v>0.97235823984494341</v>
      </c>
      <c r="U64" s="181">
        <f t="shared" si="61"/>
        <v>0.95841570093835049</v>
      </c>
      <c r="V64" s="181">
        <f t="shared" si="61"/>
        <v>0.9654143262224959</v>
      </c>
      <c r="W64" s="181">
        <f t="shared" si="33"/>
        <v>0.96539608900192986</v>
      </c>
      <c r="X64" s="182">
        <f t="shared" si="34"/>
        <v>6.9712873443593453E-3</v>
      </c>
      <c r="Y64" s="204">
        <f t="shared" ref="Y64:AA64" si="62">LOG(Y49)</f>
        <v>-0.63676043214888656</v>
      </c>
      <c r="Z64" s="204">
        <f t="shared" si="62"/>
        <v>-0.64809745077664282</v>
      </c>
      <c r="AA64" s="204">
        <f t="shared" si="62"/>
        <v>-0.64392631565172698</v>
      </c>
      <c r="AB64" s="204">
        <f t="shared" si="36"/>
        <v>-0.64292806619241871</v>
      </c>
      <c r="AC64" s="205">
        <f t="shared" si="37"/>
        <v>5.7340539174985062E-3</v>
      </c>
    </row>
    <row r="65" spans="1:39" ht="15" thickBot="1" x14ac:dyDescent="0.4">
      <c r="A65" s="77">
        <v>0.57638888888888895</v>
      </c>
      <c r="B65" s="5">
        <v>13</v>
      </c>
      <c r="C65" s="5">
        <v>50</v>
      </c>
      <c r="D65" s="4">
        <f t="shared" si="17"/>
        <v>4.5833333333333339</v>
      </c>
      <c r="E65" s="50">
        <f t="shared" ref="E65:G65" si="63">LOG(E50)</f>
        <v>1.4914394115827565</v>
      </c>
      <c r="F65" s="88">
        <f t="shared" si="63"/>
        <v>1.4828009474971702</v>
      </c>
      <c r="G65" s="68">
        <f t="shared" si="63"/>
        <v>1.4791220802897707</v>
      </c>
      <c r="H65" s="50">
        <f t="shared" si="24"/>
        <v>1.4844541464565657</v>
      </c>
      <c r="I65" s="50">
        <f t="shared" si="25"/>
        <v>6.3228919526433563E-3</v>
      </c>
      <c r="J65" s="92">
        <f t="shared" ref="J65:L65" si="64">LOG(J50)</f>
        <v>2.1847190317675835</v>
      </c>
      <c r="K65" s="92">
        <f t="shared" si="64"/>
        <v>2.1754053111828031</v>
      </c>
      <c r="L65" s="92">
        <f t="shared" si="64"/>
        <v>2.1705720780740956</v>
      </c>
      <c r="M65" s="92">
        <f t="shared" si="27"/>
        <v>2.1768988070081607</v>
      </c>
      <c r="N65" s="92">
        <f t="shared" si="28"/>
        <v>7.1907560128746956E-3</v>
      </c>
      <c r="O65" s="95">
        <f t="shared" ref="O65:Q65" si="65">LOG(O50)</f>
        <v>1.1574185956890692</v>
      </c>
      <c r="P65" s="95">
        <f t="shared" si="65"/>
        <v>1.149386299247108</v>
      </c>
      <c r="Q65" s="95">
        <f t="shared" si="65"/>
        <v>1.1444571035400437</v>
      </c>
      <c r="R65" s="95">
        <f t="shared" si="30"/>
        <v>1.1504206661587404</v>
      </c>
      <c r="S65" s="96">
        <f t="shared" si="31"/>
        <v>6.5423624069003133E-3</v>
      </c>
      <c r="T65" s="183">
        <f t="shared" ref="T65:V65" si="66">LOG(T50)</f>
        <v>0.8773048142318961</v>
      </c>
      <c r="U65" s="183">
        <f t="shared" si="66"/>
        <v>0.86875978438412194</v>
      </c>
      <c r="V65" s="183">
        <f t="shared" si="66"/>
        <v>0.86353448249319364</v>
      </c>
      <c r="W65" s="183">
        <f t="shared" si="33"/>
        <v>0.8698663603697373</v>
      </c>
      <c r="X65" s="184">
        <f t="shared" si="34"/>
        <v>6.9515388121936285E-3</v>
      </c>
      <c r="Y65" s="206">
        <f t="shared" ref="Y65:AA65" si="67">LOG(Y50)</f>
        <v>-0.66331417166656237</v>
      </c>
      <c r="Z65" s="206">
        <f t="shared" si="67"/>
        <v>-0.68356623482458601</v>
      </c>
      <c r="AA65" s="206">
        <f t="shared" si="67"/>
        <v>-0.68368990483327563</v>
      </c>
      <c r="AB65" s="206">
        <f t="shared" si="36"/>
        <v>-0.67685677044147463</v>
      </c>
      <c r="AC65" s="207">
        <f t="shared" si="37"/>
        <v>1.1728397578162774E-2</v>
      </c>
    </row>
    <row r="66" spans="1:39" ht="15" thickBot="1" x14ac:dyDescent="0.4"/>
    <row r="67" spans="1:39" ht="15" thickBot="1" x14ac:dyDescent="0.4">
      <c r="E67" s="284" t="s">
        <v>259</v>
      </c>
      <c r="F67" s="285"/>
      <c r="G67" s="285"/>
      <c r="H67" s="285"/>
      <c r="I67" s="285"/>
      <c r="J67" s="285"/>
      <c r="K67" s="285"/>
      <c r="L67" s="285"/>
      <c r="M67" s="285"/>
      <c r="N67" s="285"/>
      <c r="O67" s="285"/>
      <c r="P67" s="285"/>
      <c r="Q67" s="285"/>
      <c r="R67" s="285"/>
      <c r="S67" s="286"/>
    </row>
    <row r="68" spans="1:39" ht="15" thickBot="1" x14ac:dyDescent="0.4">
      <c r="E68" s="287" t="s">
        <v>74</v>
      </c>
      <c r="F68" s="288"/>
      <c r="G68" s="288"/>
      <c r="H68" s="288"/>
      <c r="I68" s="289"/>
      <c r="J68" s="290" t="s">
        <v>73</v>
      </c>
      <c r="K68" s="291"/>
      <c r="L68" s="291"/>
      <c r="M68" s="291"/>
      <c r="N68" s="292"/>
      <c r="O68" s="293" t="s">
        <v>83</v>
      </c>
      <c r="P68" s="294"/>
      <c r="Q68" s="294"/>
      <c r="R68" s="294"/>
      <c r="S68" s="295"/>
      <c r="T68" s="296" t="s">
        <v>280</v>
      </c>
      <c r="U68" s="297"/>
      <c r="V68" s="297"/>
      <c r="W68" s="297"/>
      <c r="X68" s="298"/>
      <c r="Y68" s="299" t="s">
        <v>281</v>
      </c>
      <c r="Z68" s="300"/>
      <c r="AA68" s="300"/>
      <c r="AB68" s="300"/>
      <c r="AC68" s="301"/>
    </row>
    <row r="69" spans="1:39" ht="15" thickBot="1" x14ac:dyDescent="0.4">
      <c r="A69" s="1" t="s">
        <v>4</v>
      </c>
      <c r="B69" s="1" t="s">
        <v>5</v>
      </c>
      <c r="C69" s="1" t="s">
        <v>6</v>
      </c>
      <c r="D69" s="1" t="s">
        <v>7</v>
      </c>
      <c r="E69" s="98" t="s">
        <v>260</v>
      </c>
      <c r="F69" s="99" t="s">
        <v>261</v>
      </c>
      <c r="G69" s="99">
        <v>3</v>
      </c>
      <c r="H69" s="99" t="s">
        <v>24</v>
      </c>
      <c r="I69" s="100" t="s">
        <v>13</v>
      </c>
      <c r="J69" s="101">
        <v>1</v>
      </c>
      <c r="K69" s="102">
        <v>2</v>
      </c>
      <c r="L69" s="102">
        <v>3</v>
      </c>
      <c r="M69" s="102" t="s">
        <v>24</v>
      </c>
      <c r="N69" s="103" t="s">
        <v>13</v>
      </c>
      <c r="O69" s="104">
        <v>1</v>
      </c>
      <c r="P69" s="104">
        <v>2</v>
      </c>
      <c r="Q69" s="104">
        <v>3</v>
      </c>
      <c r="R69" s="104" t="s">
        <v>24</v>
      </c>
      <c r="S69" s="105" t="s">
        <v>13</v>
      </c>
      <c r="T69" s="177">
        <v>1</v>
      </c>
      <c r="U69" s="177">
        <v>2</v>
      </c>
      <c r="V69" s="177"/>
      <c r="W69" s="177"/>
      <c r="X69" s="178"/>
      <c r="Y69" s="200">
        <v>1</v>
      </c>
      <c r="Z69" s="200">
        <v>2</v>
      </c>
      <c r="AA69" s="200"/>
      <c r="AB69" s="200"/>
      <c r="AC69" s="201"/>
    </row>
    <row r="70" spans="1:39" x14ac:dyDescent="0.35">
      <c r="A70" s="71">
        <v>0.39583333333333331</v>
      </c>
      <c r="B70" s="58">
        <v>9</v>
      </c>
      <c r="C70" s="18">
        <v>30</v>
      </c>
      <c r="D70" s="15">
        <f t="shared" ref="D70:D77" si="68">B70+(C70/60)-$B$31</f>
        <v>0.25</v>
      </c>
      <c r="E70" s="72">
        <f t="shared" ref="E70:E77" si="69">$AI$71*D70+$AI$72</f>
        <v>1.7456750000000001</v>
      </c>
      <c r="F70" s="72">
        <f>10^E70</f>
        <v>55.676894043880395</v>
      </c>
      <c r="G70" s="72"/>
      <c r="H70" s="72"/>
      <c r="I70" s="72"/>
      <c r="J70" s="91">
        <f t="shared" ref="J70:J77" si="70">$AJ$71*D70+$AJ$72</f>
        <v>2.226</v>
      </c>
      <c r="K70" s="91">
        <f>10^J70</f>
        <v>168.26740610704687</v>
      </c>
      <c r="L70" s="91"/>
      <c r="M70" s="91"/>
      <c r="N70" s="91"/>
      <c r="O70" s="93">
        <f t="shared" ref="O70:O77" si="71">$AK$71*D70+$AK$72</f>
        <v>-0.48890000000000006</v>
      </c>
      <c r="P70" s="93">
        <f>10^O70</f>
        <v>0.32441430790488474</v>
      </c>
      <c r="Q70" s="93"/>
      <c r="R70" s="93"/>
      <c r="S70" s="27"/>
      <c r="T70" s="179">
        <f>$AL$71*D70+$AL$72</f>
        <v>0.8806750000000001</v>
      </c>
      <c r="U70" s="179">
        <f>10^T70</f>
        <v>7.5975750709927539</v>
      </c>
      <c r="V70" s="179"/>
      <c r="W70" s="179"/>
      <c r="X70" s="180"/>
      <c r="Y70" s="202">
        <f>$AM$71*D70+$AM$72</f>
        <v>-0.47160000000000002</v>
      </c>
      <c r="Z70" s="202">
        <f>10^Y70</f>
        <v>0.33759810485542546</v>
      </c>
      <c r="AA70" s="202"/>
      <c r="AB70" s="202"/>
      <c r="AC70" s="203"/>
      <c r="AI70" s="49" t="s">
        <v>74</v>
      </c>
      <c r="AJ70" s="89" t="s">
        <v>73</v>
      </c>
      <c r="AK70" s="94" t="s">
        <v>83</v>
      </c>
      <c r="AL70" s="181" t="s">
        <v>280</v>
      </c>
      <c r="AM70" s="204" t="s">
        <v>281</v>
      </c>
    </row>
    <row r="71" spans="1:39" x14ac:dyDescent="0.35">
      <c r="A71" s="74">
        <v>0.4826388888888889</v>
      </c>
      <c r="B71" s="60">
        <v>11</v>
      </c>
      <c r="C71">
        <v>35</v>
      </c>
      <c r="D71" s="7">
        <f t="shared" si="68"/>
        <v>2.3333333333333339</v>
      </c>
      <c r="E71" s="49">
        <f t="shared" si="69"/>
        <v>1.6296333333333333</v>
      </c>
      <c r="F71" s="90">
        <f t="shared" ref="F71:F77" si="72">10^E71</f>
        <v>42.621951772569211</v>
      </c>
      <c r="G71" s="49"/>
      <c r="H71" s="49"/>
      <c r="I71" s="49"/>
      <c r="J71" s="89">
        <f t="shared" si="70"/>
        <v>2.2035</v>
      </c>
      <c r="K71" s="89">
        <f t="shared" ref="K71:K77" si="73">10^J71</f>
        <v>159.77175290586405</v>
      </c>
      <c r="L71" s="89"/>
      <c r="M71" s="89"/>
      <c r="N71" s="89"/>
      <c r="O71" s="94">
        <f t="shared" si="71"/>
        <v>0.30610000000000015</v>
      </c>
      <c r="P71" s="94">
        <f t="shared" ref="P71:P77" si="74">10^O71</f>
        <v>2.0234850496919634</v>
      </c>
      <c r="Q71" s="94"/>
      <c r="R71" s="94"/>
      <c r="S71" s="55"/>
      <c r="T71" s="181">
        <f t="shared" ref="T71:T75" si="75">$AL$71*D71+$AL$72</f>
        <v>0.62129999999999996</v>
      </c>
      <c r="U71" s="181">
        <f t="shared" ref="U71:U77" si="76">10^T71</f>
        <v>4.1811909334990345</v>
      </c>
      <c r="V71" s="181"/>
      <c r="W71" s="181"/>
      <c r="X71" s="182"/>
      <c r="Y71" s="204">
        <f t="shared" ref="Y71:Y77" si="77">$AM$71*D71+$AM$72</f>
        <v>-0.56410000000000005</v>
      </c>
      <c r="Z71" s="204">
        <f t="shared" ref="Z71:Z77" si="78">10^Y71</f>
        <v>0.2728349484790118</v>
      </c>
      <c r="AA71" s="204"/>
      <c r="AB71" s="204"/>
      <c r="AC71" s="205"/>
      <c r="AH71" s="146" t="s">
        <v>254</v>
      </c>
      <c r="AI71" s="49">
        <v>-5.57E-2</v>
      </c>
      <c r="AJ71" s="89">
        <v>-1.0800000000000001E-2</v>
      </c>
      <c r="AK71" s="94">
        <v>0.38159999999999999</v>
      </c>
      <c r="AL71" s="181">
        <v>-0.1245</v>
      </c>
      <c r="AM71" s="204">
        <v>-4.4400000000000002E-2</v>
      </c>
    </row>
    <row r="72" spans="1:39" x14ac:dyDescent="0.35">
      <c r="A72" s="75">
        <v>0.49652777777777773</v>
      </c>
      <c r="B72">
        <v>11</v>
      </c>
      <c r="C72">
        <v>55</v>
      </c>
      <c r="D72" s="7">
        <f t="shared" si="68"/>
        <v>2.6666666666666661</v>
      </c>
      <c r="E72" s="49">
        <f t="shared" si="69"/>
        <v>1.6110666666666669</v>
      </c>
      <c r="F72" s="90">
        <f t="shared" si="72"/>
        <v>40.838207048589929</v>
      </c>
      <c r="G72" s="49"/>
      <c r="H72" s="49"/>
      <c r="I72" s="49"/>
      <c r="J72" s="89">
        <f t="shared" si="70"/>
        <v>2.1999</v>
      </c>
      <c r="K72" s="89">
        <f t="shared" si="73"/>
        <v>158.45282993287054</v>
      </c>
      <c r="L72" s="89"/>
      <c r="M72" s="89"/>
      <c r="N72" s="89"/>
      <c r="O72" s="94">
        <f t="shared" si="71"/>
        <v>0.4332999999999998</v>
      </c>
      <c r="P72" s="94">
        <f t="shared" si="74"/>
        <v>2.7120644127071754</v>
      </c>
      <c r="Q72" s="94"/>
      <c r="R72" s="94"/>
      <c r="S72" s="55"/>
      <c r="T72" s="181">
        <f t="shared" si="75"/>
        <v>0.57980000000000009</v>
      </c>
      <c r="U72" s="181">
        <f t="shared" si="76"/>
        <v>3.8001435294158594</v>
      </c>
      <c r="V72" s="181"/>
      <c r="W72" s="181"/>
      <c r="X72" s="182"/>
      <c r="Y72" s="204">
        <f t="shared" si="77"/>
        <v>-0.57889999999999997</v>
      </c>
      <c r="Z72" s="204">
        <f t="shared" si="78"/>
        <v>0.26369384934534651</v>
      </c>
      <c r="AA72" s="204"/>
      <c r="AB72" s="204"/>
      <c r="AC72" s="205"/>
      <c r="AH72" s="146" t="s">
        <v>255</v>
      </c>
      <c r="AI72" s="49">
        <v>1.7596000000000001</v>
      </c>
      <c r="AJ72" s="89">
        <v>2.2286999999999999</v>
      </c>
      <c r="AK72" s="94">
        <v>-0.58430000000000004</v>
      </c>
      <c r="AL72" s="181">
        <v>0.91180000000000005</v>
      </c>
      <c r="AM72" s="204">
        <v>-0.46050000000000002</v>
      </c>
    </row>
    <row r="73" spans="1:39" x14ac:dyDescent="0.35">
      <c r="A73" s="74">
        <v>0.52083333333333337</v>
      </c>
      <c r="B73">
        <v>12</v>
      </c>
      <c r="C73">
        <v>30</v>
      </c>
      <c r="D73" s="7">
        <f t="shared" si="68"/>
        <v>3.25</v>
      </c>
      <c r="E73" s="49">
        <f t="shared" si="69"/>
        <v>1.5785750000000001</v>
      </c>
      <c r="F73" s="90">
        <f t="shared" si="72"/>
        <v>37.894396940323311</v>
      </c>
      <c r="G73" s="49"/>
      <c r="H73" s="49"/>
      <c r="I73" s="49"/>
      <c r="J73" s="89">
        <f t="shared" si="70"/>
        <v>2.1936</v>
      </c>
      <c r="K73" s="89">
        <f t="shared" si="73"/>
        <v>156.17085932653742</v>
      </c>
      <c r="L73" s="89"/>
      <c r="M73" s="89"/>
      <c r="N73" s="89"/>
      <c r="O73" s="94">
        <f t="shared" si="71"/>
        <v>0.65589999999999993</v>
      </c>
      <c r="P73" s="94">
        <f t="shared" si="74"/>
        <v>4.5279330838716945</v>
      </c>
      <c r="Q73" s="94"/>
      <c r="R73" s="94"/>
      <c r="S73" s="55"/>
      <c r="T73" s="181">
        <f t="shared" si="75"/>
        <v>0.50717500000000004</v>
      </c>
      <c r="U73" s="181">
        <f t="shared" si="76"/>
        <v>3.2149557517761957</v>
      </c>
      <c r="V73" s="181"/>
      <c r="W73" s="181"/>
      <c r="X73" s="182"/>
      <c r="Y73" s="204">
        <f t="shared" si="77"/>
        <v>-0.6048</v>
      </c>
      <c r="Z73" s="204">
        <f t="shared" si="78"/>
        <v>0.24842768936968029</v>
      </c>
      <c r="AA73" s="204"/>
      <c r="AB73" s="204"/>
      <c r="AC73" s="205"/>
    </row>
    <row r="74" spans="1:39" x14ac:dyDescent="0.35">
      <c r="A74" s="74">
        <v>0.53472222222222221</v>
      </c>
      <c r="B74">
        <v>12</v>
      </c>
      <c r="C74">
        <v>50</v>
      </c>
      <c r="D74" s="7">
        <f t="shared" si="68"/>
        <v>3.5833333333333339</v>
      </c>
      <c r="E74" s="49">
        <f t="shared" si="69"/>
        <v>1.5600083333333334</v>
      </c>
      <c r="F74" s="90">
        <f t="shared" si="72"/>
        <v>36.308502165457995</v>
      </c>
      <c r="G74" s="49"/>
      <c r="H74" s="49"/>
      <c r="I74" s="49"/>
      <c r="J74" s="89">
        <f t="shared" si="70"/>
        <v>2.19</v>
      </c>
      <c r="K74" s="89">
        <f t="shared" si="73"/>
        <v>154.8816618912482</v>
      </c>
      <c r="L74" s="89"/>
      <c r="M74" s="89"/>
      <c r="N74" s="89"/>
      <c r="O74" s="94">
        <f t="shared" si="71"/>
        <v>0.78310000000000013</v>
      </c>
      <c r="P74" s="94">
        <f t="shared" si="74"/>
        <v>6.0687605187680012</v>
      </c>
      <c r="Q74" s="94"/>
      <c r="R74" s="94"/>
      <c r="S74" s="55"/>
      <c r="T74" s="181">
        <f t="shared" si="75"/>
        <v>0.46567500000000001</v>
      </c>
      <c r="U74" s="181">
        <f t="shared" si="76"/>
        <v>2.9219649357764554</v>
      </c>
      <c r="V74" s="181"/>
      <c r="W74" s="181"/>
      <c r="X74" s="182"/>
      <c r="Y74" s="204">
        <f t="shared" si="77"/>
        <v>-0.61960000000000004</v>
      </c>
      <c r="Z74" s="204">
        <f t="shared" si="78"/>
        <v>0.24010433435693213</v>
      </c>
      <c r="AA74" s="204"/>
      <c r="AB74" s="204"/>
      <c r="AC74" s="205"/>
    </row>
    <row r="75" spans="1:39" x14ac:dyDescent="0.35">
      <c r="A75" s="74">
        <v>0.54861111111111105</v>
      </c>
      <c r="B75">
        <v>13</v>
      </c>
      <c r="C75">
        <v>10</v>
      </c>
      <c r="D75" s="7">
        <f t="shared" si="68"/>
        <v>3.9166666666666661</v>
      </c>
      <c r="E75" s="49">
        <f t="shared" si="69"/>
        <v>1.5414416666666668</v>
      </c>
      <c r="F75" s="90">
        <f t="shared" si="72"/>
        <v>34.788977683829046</v>
      </c>
      <c r="G75" s="49"/>
      <c r="H75" s="49"/>
      <c r="I75" s="49"/>
      <c r="J75" s="89">
        <f t="shared" si="70"/>
        <v>2.1863999999999999</v>
      </c>
      <c r="K75" s="89">
        <f t="shared" si="73"/>
        <v>153.60310683850284</v>
      </c>
      <c r="L75" s="89"/>
      <c r="M75" s="89"/>
      <c r="N75" s="89"/>
      <c r="O75" s="94">
        <f t="shared" si="71"/>
        <v>0.91029999999999966</v>
      </c>
      <c r="P75" s="94">
        <f t="shared" si="74"/>
        <v>8.1339219356716157</v>
      </c>
      <c r="Q75" s="94"/>
      <c r="R75" s="94"/>
      <c r="S75" s="55"/>
      <c r="T75" s="181">
        <f t="shared" si="75"/>
        <v>0.42417500000000014</v>
      </c>
      <c r="U75" s="181">
        <f t="shared" si="76"/>
        <v>2.6556754571785661</v>
      </c>
      <c r="V75" s="181"/>
      <c r="W75" s="181"/>
      <c r="X75" s="182"/>
      <c r="Y75" s="204">
        <f t="shared" si="77"/>
        <v>-0.63439999999999996</v>
      </c>
      <c r="Z75" s="204">
        <f t="shared" si="78"/>
        <v>0.23205984615989217</v>
      </c>
      <c r="AA75" s="204"/>
      <c r="AB75" s="204"/>
      <c r="AC75" s="205"/>
    </row>
    <row r="76" spans="1:39" x14ac:dyDescent="0.35">
      <c r="A76" s="74">
        <v>0.5625</v>
      </c>
      <c r="B76">
        <v>13</v>
      </c>
      <c r="C76">
        <v>30</v>
      </c>
      <c r="D76" s="7">
        <f t="shared" si="68"/>
        <v>4.25</v>
      </c>
      <c r="E76" s="49">
        <f t="shared" si="69"/>
        <v>1.522875</v>
      </c>
      <c r="F76" s="90">
        <f t="shared" si="72"/>
        <v>33.333045873683702</v>
      </c>
      <c r="G76" s="64"/>
      <c r="H76" s="49"/>
      <c r="I76" s="49"/>
      <c r="J76" s="89">
        <f t="shared" si="70"/>
        <v>2.1827999999999999</v>
      </c>
      <c r="K76" s="89">
        <f t="shared" si="73"/>
        <v>152.33510631495685</v>
      </c>
      <c r="L76" s="89"/>
      <c r="M76" s="89"/>
      <c r="N76" s="89"/>
      <c r="O76" s="94">
        <f t="shared" si="71"/>
        <v>1.0374999999999999</v>
      </c>
      <c r="P76" s="94">
        <f t="shared" si="74"/>
        <v>10.901844923851275</v>
      </c>
      <c r="Q76" s="94"/>
      <c r="R76" s="94"/>
      <c r="S76" s="55"/>
      <c r="T76" s="181">
        <f>$AL$71*D76+$AL$72</f>
        <v>0.3826750000000001</v>
      </c>
      <c r="U76" s="181">
        <f t="shared" si="76"/>
        <v>2.4136539242851964</v>
      </c>
      <c r="V76" s="181"/>
      <c r="W76" s="181"/>
      <c r="X76" s="182"/>
      <c r="Y76" s="204">
        <f t="shared" si="77"/>
        <v>-0.6492</v>
      </c>
      <c r="Z76" s="204">
        <f t="shared" si="78"/>
        <v>0.22428488158692839</v>
      </c>
      <c r="AA76" s="204"/>
      <c r="AB76" s="204"/>
      <c r="AC76" s="205"/>
    </row>
    <row r="77" spans="1:39" ht="15" thickBot="1" x14ac:dyDescent="0.4">
      <c r="A77" s="77">
        <v>0.57638888888888895</v>
      </c>
      <c r="B77" s="5">
        <v>13</v>
      </c>
      <c r="C77" s="5">
        <v>50</v>
      </c>
      <c r="D77" s="4">
        <f t="shared" si="68"/>
        <v>4.5833333333333339</v>
      </c>
      <c r="E77" s="50">
        <f t="shared" si="69"/>
        <v>1.5043083333333334</v>
      </c>
      <c r="F77" s="88">
        <f t="shared" si="72"/>
        <v>31.938045357784997</v>
      </c>
      <c r="G77" s="68"/>
      <c r="H77" s="50"/>
      <c r="I77" s="50"/>
      <c r="J77" s="92">
        <f t="shared" si="70"/>
        <v>2.1791999999999998</v>
      </c>
      <c r="K77" s="92">
        <f t="shared" si="73"/>
        <v>151.07757319249944</v>
      </c>
      <c r="L77" s="92"/>
      <c r="M77" s="92"/>
      <c r="N77" s="92"/>
      <c r="O77" s="95">
        <f t="shared" si="71"/>
        <v>1.1647000000000001</v>
      </c>
      <c r="P77" s="95">
        <f t="shared" si="74"/>
        <v>14.611674870209876</v>
      </c>
      <c r="Q77" s="95"/>
      <c r="R77" s="95"/>
      <c r="S77" s="96"/>
      <c r="T77" s="183">
        <f>$AL$71*D77+$AL$72</f>
        <v>0.34117500000000001</v>
      </c>
      <c r="U77" s="183">
        <f t="shared" si="76"/>
        <v>2.1936887093902189</v>
      </c>
      <c r="V77" s="183"/>
      <c r="W77" s="183"/>
      <c r="X77" s="184"/>
      <c r="Y77" s="206">
        <f t="shared" si="77"/>
        <v>-0.66400000000000003</v>
      </c>
      <c r="Z77" s="206">
        <f t="shared" si="78"/>
        <v>0.21677041048196943</v>
      </c>
      <c r="AA77" s="206"/>
      <c r="AB77" s="206"/>
      <c r="AC77" s="207"/>
    </row>
    <row r="80" spans="1:39" ht="15" thickBot="1" x14ac:dyDescent="0.4"/>
    <row r="81" spans="1:19" ht="15" thickBot="1" x14ac:dyDescent="0.4">
      <c r="E81" s="284" t="s">
        <v>258</v>
      </c>
      <c r="F81" s="285"/>
      <c r="G81" s="286"/>
    </row>
    <row r="82" spans="1:19" ht="15" thickBot="1" x14ac:dyDescent="0.4">
      <c r="A82" s="1" t="s">
        <v>4</v>
      </c>
      <c r="B82" s="1" t="s">
        <v>5</v>
      </c>
      <c r="C82" s="1" t="s">
        <v>6</v>
      </c>
      <c r="D82" s="1" t="s">
        <v>7</v>
      </c>
      <c r="E82" s="43" t="str">
        <f>E41</f>
        <v>Glucose</v>
      </c>
      <c r="F82" s="45" t="str">
        <f>J41</f>
        <v>Methanol</v>
      </c>
      <c r="G82" s="47" t="s">
        <v>17</v>
      </c>
      <c r="H82" s="181" t="s">
        <v>280</v>
      </c>
      <c r="I82" s="204" t="s">
        <v>281</v>
      </c>
    </row>
    <row r="83" spans="1:19" x14ac:dyDescent="0.35">
      <c r="A83" s="71">
        <v>0.39583333333333331</v>
      </c>
      <c r="B83" s="58">
        <v>9</v>
      </c>
      <c r="C83" s="18">
        <v>30</v>
      </c>
      <c r="D83" s="15">
        <f t="shared" ref="D83:D90" si="79">B83+(C83/60)-$B$31</f>
        <v>0.25</v>
      </c>
      <c r="E83" s="82">
        <f>F70</f>
        <v>55.676894043880395</v>
      </c>
      <c r="F83" s="73">
        <f>K70</f>
        <v>168.26740610704687</v>
      </c>
      <c r="G83" s="27">
        <f>P70</f>
        <v>0.32441430790488474</v>
      </c>
      <c r="H83" s="181">
        <f>U70</f>
        <v>7.5975750709927539</v>
      </c>
      <c r="I83" s="204">
        <f>Z70</f>
        <v>0.33759810485542546</v>
      </c>
    </row>
    <row r="84" spans="1:19" x14ac:dyDescent="0.35">
      <c r="A84" s="278">
        <v>0.4826388888888889</v>
      </c>
      <c r="B84" s="60">
        <v>11</v>
      </c>
      <c r="C84">
        <v>35</v>
      </c>
      <c r="D84" s="7">
        <f t="shared" si="79"/>
        <v>2.3333333333333339</v>
      </c>
      <c r="E84" s="49">
        <f>F71</f>
        <v>42.621951772569211</v>
      </c>
      <c r="F84" s="52">
        <f t="shared" ref="F84:F90" si="80">K71</f>
        <v>159.77175290586405</v>
      </c>
      <c r="G84" s="55">
        <f t="shared" ref="G84:G90" si="81">P71</f>
        <v>2.0234850496919634</v>
      </c>
      <c r="H84" s="181">
        <f t="shared" ref="H84:H90" si="82">U71</f>
        <v>4.1811909334990345</v>
      </c>
      <c r="I84" s="204">
        <f t="shared" ref="I84:I90" si="83">Z71</f>
        <v>0.2728349484790118</v>
      </c>
    </row>
    <row r="85" spans="1:19" x14ac:dyDescent="0.35">
      <c r="A85" s="279">
        <v>0.49652777777777773</v>
      </c>
      <c r="B85">
        <v>11</v>
      </c>
      <c r="C85">
        <v>55</v>
      </c>
      <c r="D85" s="7">
        <f t="shared" si="79"/>
        <v>2.6666666666666661</v>
      </c>
      <c r="E85" s="49">
        <f>F72</f>
        <v>40.838207048589929</v>
      </c>
      <c r="F85" s="52">
        <f t="shared" si="80"/>
        <v>158.45282993287054</v>
      </c>
      <c r="G85" s="55">
        <f t="shared" si="81"/>
        <v>2.7120644127071754</v>
      </c>
      <c r="H85" s="181">
        <f t="shared" si="82"/>
        <v>3.8001435294158594</v>
      </c>
      <c r="I85" s="204">
        <f t="shared" si="83"/>
        <v>0.26369384934534651</v>
      </c>
    </row>
    <row r="86" spans="1:19" x14ac:dyDescent="0.35">
      <c r="A86" s="278">
        <v>0.52083333333333337</v>
      </c>
      <c r="B86">
        <v>12</v>
      </c>
      <c r="C86">
        <v>30</v>
      </c>
      <c r="D86" s="7">
        <f t="shared" si="79"/>
        <v>3.25</v>
      </c>
      <c r="E86" s="49">
        <f t="shared" ref="E86:E89" si="84">F73</f>
        <v>37.894396940323311</v>
      </c>
      <c r="F86" s="52">
        <f t="shared" si="80"/>
        <v>156.17085932653742</v>
      </c>
      <c r="G86" s="55">
        <f t="shared" si="81"/>
        <v>4.5279330838716945</v>
      </c>
      <c r="H86" s="181">
        <f t="shared" si="82"/>
        <v>3.2149557517761957</v>
      </c>
      <c r="I86" s="204">
        <f t="shared" si="83"/>
        <v>0.24842768936968029</v>
      </c>
    </row>
    <row r="87" spans="1:19" x14ac:dyDescent="0.35">
      <c r="A87" s="278">
        <v>0.53472222222222221</v>
      </c>
      <c r="B87">
        <v>12</v>
      </c>
      <c r="C87">
        <v>50</v>
      </c>
      <c r="D87" s="7">
        <f t="shared" si="79"/>
        <v>3.5833333333333339</v>
      </c>
      <c r="E87" s="49">
        <f t="shared" si="84"/>
        <v>36.308502165457995</v>
      </c>
      <c r="F87" s="52">
        <f t="shared" si="80"/>
        <v>154.8816618912482</v>
      </c>
      <c r="G87" s="55">
        <f t="shared" si="81"/>
        <v>6.0687605187680012</v>
      </c>
      <c r="H87" s="181">
        <f t="shared" si="82"/>
        <v>2.9219649357764554</v>
      </c>
      <c r="I87" s="204">
        <f t="shared" si="83"/>
        <v>0.24010433435693213</v>
      </c>
    </row>
    <row r="88" spans="1:19" x14ac:dyDescent="0.35">
      <c r="A88" s="278">
        <v>0.54861111111111105</v>
      </c>
      <c r="B88">
        <v>13</v>
      </c>
      <c r="C88">
        <v>10</v>
      </c>
      <c r="D88" s="7">
        <f t="shared" si="79"/>
        <v>3.9166666666666661</v>
      </c>
      <c r="E88" s="49">
        <f t="shared" si="84"/>
        <v>34.788977683829046</v>
      </c>
      <c r="F88" s="52">
        <f t="shared" si="80"/>
        <v>153.60310683850284</v>
      </c>
      <c r="G88" s="55">
        <f t="shared" si="81"/>
        <v>8.1339219356716157</v>
      </c>
      <c r="H88" s="181">
        <f t="shared" si="82"/>
        <v>2.6556754571785661</v>
      </c>
      <c r="I88" s="204">
        <f t="shared" si="83"/>
        <v>0.23205984615989217</v>
      </c>
    </row>
    <row r="89" spans="1:19" x14ac:dyDescent="0.35">
      <c r="A89" s="278">
        <v>0.5625</v>
      </c>
      <c r="B89">
        <v>13</v>
      </c>
      <c r="C89">
        <v>30</v>
      </c>
      <c r="D89" s="7">
        <f t="shared" si="79"/>
        <v>4.25</v>
      </c>
      <c r="E89" s="49">
        <f t="shared" si="84"/>
        <v>33.333045873683702</v>
      </c>
      <c r="F89" s="52">
        <f t="shared" si="80"/>
        <v>152.33510631495685</v>
      </c>
      <c r="G89" s="76">
        <f t="shared" si="81"/>
        <v>10.901844923851275</v>
      </c>
      <c r="H89" s="181">
        <f t="shared" si="82"/>
        <v>2.4136539242851964</v>
      </c>
      <c r="I89" s="204">
        <f t="shared" si="83"/>
        <v>0.22428488158692839</v>
      </c>
      <c r="J89" s="7"/>
      <c r="K89" s="10"/>
    </row>
    <row r="90" spans="1:19" ht="15" thickBot="1" x14ac:dyDescent="0.4">
      <c r="A90" s="280">
        <v>0.57638888888888895</v>
      </c>
      <c r="B90" s="5">
        <v>13</v>
      </c>
      <c r="C90" s="5">
        <v>50</v>
      </c>
      <c r="D90" s="4">
        <f t="shared" si="79"/>
        <v>4.5833333333333339</v>
      </c>
      <c r="E90" s="50">
        <f>F77</f>
        <v>31.938045357784997</v>
      </c>
      <c r="F90" s="53">
        <f t="shared" si="80"/>
        <v>151.07757319249944</v>
      </c>
      <c r="G90" s="56">
        <f t="shared" si="81"/>
        <v>14.611674870209876</v>
      </c>
      <c r="H90" s="181">
        <f t="shared" si="82"/>
        <v>2.1936887093902189</v>
      </c>
      <c r="I90" s="204">
        <f t="shared" si="83"/>
        <v>0.21677041048196943</v>
      </c>
      <c r="J90" s="7"/>
      <c r="K90" s="7"/>
    </row>
    <row r="93" spans="1:19" ht="15" thickBot="1" x14ac:dyDescent="0.4">
      <c r="D93" s="7"/>
      <c r="G93" s="7"/>
      <c r="I93" s="11"/>
      <c r="J93" s="7"/>
      <c r="K93" s="7"/>
    </row>
    <row r="94" spans="1:19" ht="15" thickBot="1" x14ac:dyDescent="0.4">
      <c r="E94" s="287" t="str">
        <f>E82</f>
        <v>Glucose</v>
      </c>
      <c r="F94" s="288"/>
      <c r="G94" s="289"/>
      <c r="H94" s="306" t="str">
        <f>F82</f>
        <v>Methanol</v>
      </c>
      <c r="I94" s="307"/>
      <c r="J94" s="308"/>
      <c r="K94" s="293" t="s">
        <v>17</v>
      </c>
      <c r="L94" s="294"/>
      <c r="M94" s="295"/>
      <c r="N94" s="296" t="s">
        <v>280</v>
      </c>
      <c r="O94" s="297"/>
      <c r="P94" s="298"/>
      <c r="Q94" s="299" t="s">
        <v>281</v>
      </c>
      <c r="R94" s="300"/>
      <c r="S94" s="301"/>
    </row>
    <row r="95" spans="1:19" ht="15" thickBot="1" x14ac:dyDescent="0.4">
      <c r="A95" s="1" t="s">
        <v>31</v>
      </c>
      <c r="B95" s="17" t="s">
        <v>9</v>
      </c>
      <c r="C95" s="16" t="s">
        <v>10</v>
      </c>
      <c r="D95" s="16" t="s">
        <v>11</v>
      </c>
      <c r="E95" s="42" t="s">
        <v>29</v>
      </c>
      <c r="F95" s="43" t="s">
        <v>12</v>
      </c>
      <c r="G95" s="42" t="s">
        <v>13</v>
      </c>
      <c r="H95" s="44" t="s">
        <v>29</v>
      </c>
      <c r="I95" s="45" t="s">
        <v>12</v>
      </c>
      <c r="J95" s="44" t="s">
        <v>13</v>
      </c>
      <c r="K95" s="46" t="s">
        <v>29</v>
      </c>
      <c r="L95" s="47" t="s">
        <v>12</v>
      </c>
      <c r="M95" s="46" t="s">
        <v>13</v>
      </c>
      <c r="N95" s="185" t="s">
        <v>29</v>
      </c>
      <c r="O95" s="186" t="s">
        <v>12</v>
      </c>
      <c r="P95" s="185" t="s">
        <v>13</v>
      </c>
      <c r="Q95" s="208" t="s">
        <v>29</v>
      </c>
      <c r="R95" s="209" t="s">
        <v>12</v>
      </c>
      <c r="S95" s="208" t="s">
        <v>13</v>
      </c>
    </row>
    <row r="96" spans="1:19" x14ac:dyDescent="0.35">
      <c r="A96" s="57">
        <f>(A83+A84)/2</f>
        <v>0.4392361111111111</v>
      </c>
      <c r="B96" s="15">
        <f t="shared" ref="B96:B102" si="85">(D83+D84)/2</f>
        <v>1.291666666666667</v>
      </c>
      <c r="C96" s="63">
        <f>$C$36*B96+$C$37</f>
        <v>-0.79951115381435911</v>
      </c>
      <c r="D96" s="63">
        <f>10^C96</f>
        <v>0.15866781683969705</v>
      </c>
      <c r="E96" s="65">
        <f>((E84-E83)/(D84-D83))/D96</f>
        <v>-39.493656716537018</v>
      </c>
      <c r="F96" s="19">
        <f>AVERAGE(E100:E102)</f>
        <v>-3.0668712615308813</v>
      </c>
      <c r="G96" s="20">
        <f>STDEV(E100:E102)</f>
        <v>0.93518928031864734</v>
      </c>
      <c r="H96" s="66">
        <f>((F84-F83)/(D84-D83))/D96</f>
        <v>-25.70094942875334</v>
      </c>
      <c r="I96" s="23">
        <f>AVERAGE(H100:H102)</f>
        <v>-2.6534308619329843</v>
      </c>
      <c r="J96" s="24">
        <f>STDEV(H100:H102)</f>
        <v>0.72051942323145945</v>
      </c>
      <c r="K96" s="67">
        <f>((G84-G83)/(D84-D83))/D96</f>
        <v>5.1400086816708148</v>
      </c>
      <c r="L96" s="28">
        <f>AVERAGE(K100:K102)</f>
        <v>5.6512036276724338</v>
      </c>
      <c r="M96" s="29">
        <f>STDEV(K100:K102)</f>
        <v>0.15310205616847269</v>
      </c>
      <c r="N96" s="187">
        <f>((H84-H83)/(D84-D83))/D96</f>
        <v>-10.335204823885292</v>
      </c>
      <c r="O96" s="188">
        <f>AVERAGE(N100:N102)</f>
        <v>-0.51574553686915747</v>
      </c>
      <c r="P96" s="189">
        <f>STDEV(N100:N102)</f>
        <v>0.18338990897298368</v>
      </c>
      <c r="Q96" s="210">
        <f>((I84-I83)/(D84-D83))/D96</f>
        <v>-0.19592073351639561</v>
      </c>
      <c r="R96" s="258">
        <f>AVERAGE(Q100:Q102)</f>
        <v>-1.6349353343148496E-2</v>
      </c>
      <c r="S96" s="212">
        <f>STDEV(Q100:Q102)</f>
        <v>4.8484477404946227E-3</v>
      </c>
    </row>
    <row r="97" spans="1:19" x14ac:dyDescent="0.35">
      <c r="A97" s="106">
        <f t="shared" ref="A97:A102" si="86">(A84+A85)/2</f>
        <v>0.48958333333333331</v>
      </c>
      <c r="B97" s="7">
        <f t="shared" si="85"/>
        <v>2.5</v>
      </c>
      <c r="C97" s="10">
        <f t="shared" ref="C97:C102" si="87">$C$36*B97+$C$37</f>
        <v>-0.38106637893793704</v>
      </c>
      <c r="D97" s="10">
        <f t="shared" ref="D97:D102" si="88">10^C97</f>
        <v>0.4158470462627577</v>
      </c>
      <c r="E97" s="64">
        <f t="shared" ref="E97:E102" si="89">((E85-E84)/(D85-D84))/D97</f>
        <v>-12.868275054565681</v>
      </c>
      <c r="F97" s="110"/>
      <c r="G97" s="111"/>
      <c r="H97" s="117">
        <f>((F85-F84)/(D85-D84))/D97</f>
        <v>-9.5149621827069559</v>
      </c>
      <c r="I97" s="113"/>
      <c r="J97" s="114"/>
      <c r="K97" s="118">
        <f t="shared" ref="K97:K102" si="90">((G85-G84)/(D85-D84))/D97</f>
        <v>4.9675430127749021</v>
      </c>
      <c r="L97" s="116"/>
      <c r="M97" s="30"/>
      <c r="N97" s="190">
        <f t="shared" ref="N97:N102" si="91">((H85-H84)/(D85-D84))/D97</f>
        <v>-2.7489487361351168</v>
      </c>
      <c r="O97" s="191"/>
      <c r="P97" s="192"/>
      <c r="Q97" s="213">
        <f t="shared" ref="Q97:Q102" si="92">((I85-I84)/(D85-D84))/D97</f>
        <v>-6.5945634692973709E-2</v>
      </c>
      <c r="R97" s="214"/>
      <c r="S97" s="215"/>
    </row>
    <row r="98" spans="1:19" x14ac:dyDescent="0.35">
      <c r="A98" s="106">
        <f t="shared" si="86"/>
        <v>0.50868055555555558</v>
      </c>
      <c r="B98" s="7">
        <f t="shared" si="85"/>
        <v>2.958333333333333</v>
      </c>
      <c r="C98" s="10">
        <f t="shared" si="87"/>
        <v>-0.22234594708825983</v>
      </c>
      <c r="D98" s="10">
        <f t="shared" si="88"/>
        <v>0.59931348935498152</v>
      </c>
      <c r="E98" s="64">
        <f t="shared" si="89"/>
        <v>-8.4205206520592952</v>
      </c>
      <c r="F98" s="110"/>
      <c r="G98" s="111"/>
      <c r="H98" s="117">
        <f>((F86-F85)/(D86-D85))/D98</f>
        <v>-6.5273845497238074</v>
      </c>
      <c r="I98" s="113"/>
      <c r="J98" s="114"/>
      <c r="K98" s="118">
        <f t="shared" si="90"/>
        <v>5.1941392564793274</v>
      </c>
      <c r="L98" s="116"/>
      <c r="M98" s="30"/>
      <c r="N98" s="190">
        <f t="shared" si="91"/>
        <v>-1.6738803067188812</v>
      </c>
      <c r="O98" s="191"/>
      <c r="P98" s="192"/>
      <c r="Q98" s="213">
        <f t="shared" si="92"/>
        <v>-4.3667563675984171E-2</v>
      </c>
      <c r="R98" s="214"/>
      <c r="S98" s="215"/>
    </row>
    <row r="99" spans="1:19" x14ac:dyDescent="0.35">
      <c r="A99" s="106">
        <f t="shared" si="86"/>
        <v>0.52777777777777779</v>
      </c>
      <c r="B99" s="7">
        <f t="shared" si="85"/>
        <v>3.416666666666667</v>
      </c>
      <c r="C99" s="11">
        <f t="shared" si="87"/>
        <v>-6.3625515238582286E-2</v>
      </c>
      <c r="D99" s="10">
        <f t="shared" si="88"/>
        <v>0.86372300044159467</v>
      </c>
      <c r="E99" s="64">
        <f t="shared" si="89"/>
        <v>-5.5083450622056898</v>
      </c>
      <c r="F99" s="110"/>
      <c r="G99" s="111"/>
      <c r="H99" s="117">
        <f>((F87-F86)/(D87-D86))/D99</f>
        <v>-4.4778155773208406</v>
      </c>
      <c r="I99" s="113"/>
      <c r="J99" s="114"/>
      <c r="K99" s="118">
        <f t="shared" si="90"/>
        <v>5.3518110578571845</v>
      </c>
      <c r="L99" s="116"/>
      <c r="M99" s="30"/>
      <c r="N99" s="190">
        <f t="shared" si="91"/>
        <v>-1.0176554839338863</v>
      </c>
      <c r="O99" s="191"/>
      <c r="P99" s="192"/>
      <c r="Q99" s="213">
        <f t="shared" si="92"/>
        <v>-2.8909806761517342E-2</v>
      </c>
      <c r="R99" s="214"/>
      <c r="S99" s="215"/>
    </row>
    <row r="100" spans="1:19" x14ac:dyDescent="0.35">
      <c r="A100" s="106">
        <f t="shared" si="86"/>
        <v>0.54166666666666663</v>
      </c>
      <c r="B100" s="7">
        <f t="shared" si="85"/>
        <v>3.75</v>
      </c>
      <c r="C100" s="11">
        <f t="shared" si="87"/>
        <v>5.1807526106637525E-2</v>
      </c>
      <c r="D100" s="7">
        <f t="shared" si="88"/>
        <v>1.1266980070160015</v>
      </c>
      <c r="E100" s="108">
        <f t="shared" si="89"/>
        <v>-4.0459585589931031</v>
      </c>
      <c r="F100" s="110"/>
      <c r="G100" s="111"/>
      <c r="H100" s="112">
        <f t="shared" ref="H100:H102" si="93">((F88-F87)/(D88-D87))/D100</f>
        <v>-3.4043418328169825</v>
      </c>
      <c r="I100" s="113"/>
      <c r="J100" s="114"/>
      <c r="K100" s="115">
        <f t="shared" si="90"/>
        <v>5.4987975590009865</v>
      </c>
      <c r="L100" s="116"/>
      <c r="M100" s="30"/>
      <c r="N100" s="193">
        <f t="shared" si="91"/>
        <v>-0.70903510152594529</v>
      </c>
      <c r="O100" s="191"/>
      <c r="P100" s="192"/>
      <c r="Q100" s="213">
        <f t="shared" si="92"/>
        <v>-2.1419639016701669E-2</v>
      </c>
      <c r="R100" s="214"/>
      <c r="S100" s="215"/>
    </row>
    <row r="101" spans="1:19" x14ac:dyDescent="0.35">
      <c r="A101" s="106">
        <f t="shared" si="86"/>
        <v>0.55555555555555558</v>
      </c>
      <c r="B101" s="7">
        <f t="shared" si="85"/>
        <v>4.083333333333333</v>
      </c>
      <c r="C101" s="10">
        <f t="shared" si="87"/>
        <v>0.16724056745185734</v>
      </c>
      <c r="D101" s="7">
        <f t="shared" si="88"/>
        <v>1.4697401810126629</v>
      </c>
      <c r="E101" s="64">
        <f t="shared" si="89"/>
        <v>-2.9718146696013839</v>
      </c>
      <c r="F101" s="110"/>
      <c r="G101" s="111"/>
      <c r="H101" s="117">
        <f t="shared" si="93"/>
        <v>-2.5882136310766062</v>
      </c>
      <c r="I101" s="113"/>
      <c r="J101" s="114"/>
      <c r="K101" s="118">
        <f t="shared" si="90"/>
        <v>5.6498210172206083</v>
      </c>
      <c r="L101" s="116"/>
      <c r="M101" s="30"/>
      <c r="N101" s="190">
        <f t="shared" si="91"/>
        <v>-0.49400881057755619</v>
      </c>
      <c r="O101" s="191"/>
      <c r="P101" s="192"/>
      <c r="Q101" s="213">
        <f t="shared" si="92"/>
        <v>-1.5870079637354859E-2</v>
      </c>
      <c r="R101" s="214"/>
      <c r="S101" s="215"/>
    </row>
    <row r="102" spans="1:19" ht="15" thickBot="1" x14ac:dyDescent="0.4">
      <c r="A102" s="107">
        <f t="shared" si="86"/>
        <v>0.56944444444444442</v>
      </c>
      <c r="B102" s="4">
        <f t="shared" si="85"/>
        <v>4.416666666666667</v>
      </c>
      <c r="C102" s="3">
        <f t="shared" si="87"/>
        <v>0.28267360879707759</v>
      </c>
      <c r="D102" s="5">
        <f t="shared" si="88"/>
        <v>1.9172273193276881</v>
      </c>
      <c r="E102" s="68">
        <f t="shared" si="89"/>
        <v>-2.182840555998157</v>
      </c>
      <c r="F102" s="21"/>
      <c r="G102" s="22"/>
      <c r="H102" s="69">
        <f t="shared" si="93"/>
        <v>-1.9677371219053645</v>
      </c>
      <c r="I102" s="25"/>
      <c r="J102" s="26"/>
      <c r="K102" s="70">
        <f t="shared" si="90"/>
        <v>5.8049923067957065</v>
      </c>
      <c r="L102" s="31"/>
      <c r="M102" s="32"/>
      <c r="N102" s="194">
        <f t="shared" si="91"/>
        <v>-0.344192698503971</v>
      </c>
      <c r="O102" s="195"/>
      <c r="P102" s="196"/>
      <c r="Q102" s="217">
        <f t="shared" si="92"/>
        <v>-1.175834137538896E-2</v>
      </c>
      <c r="R102" s="218"/>
      <c r="S102" s="219"/>
    </row>
    <row r="105" spans="1:19" x14ac:dyDescent="0.35">
      <c r="A105" t="s">
        <v>37</v>
      </c>
      <c r="I105" s="165"/>
    </row>
    <row r="106" spans="1:19" x14ac:dyDescent="0.35">
      <c r="A106" s="7">
        <f>D31-B100</f>
        <v>0.83333333333333393</v>
      </c>
    </row>
  </sheetData>
  <mergeCells count="24">
    <mergeCell ref="N94:P94"/>
    <mergeCell ref="Q94:S94"/>
    <mergeCell ref="T41:X41"/>
    <mergeCell ref="Y41:AC41"/>
    <mergeCell ref="T56:X56"/>
    <mergeCell ref="Y56:AC56"/>
    <mergeCell ref="T68:X68"/>
    <mergeCell ref="Y68:AC68"/>
    <mergeCell ref="E94:G94"/>
    <mergeCell ref="H94:J94"/>
    <mergeCell ref="K94:M94"/>
    <mergeCell ref="E81:G81"/>
    <mergeCell ref="E40:S40"/>
    <mergeCell ref="E41:I41"/>
    <mergeCell ref="J41:N41"/>
    <mergeCell ref="O41:S41"/>
    <mergeCell ref="E55:S55"/>
    <mergeCell ref="E56:I56"/>
    <mergeCell ref="J56:N56"/>
    <mergeCell ref="O56:S56"/>
    <mergeCell ref="E67:S67"/>
    <mergeCell ref="E68:I68"/>
    <mergeCell ref="J68:N68"/>
    <mergeCell ref="O68:S68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CB84-4C05-471E-8B76-82CCD11A7D7C}">
  <dimension ref="A1:BR120"/>
  <sheetViews>
    <sheetView topLeftCell="A99" zoomScale="75" zoomScaleNormal="90" workbookViewId="0">
      <selection activeCell="S108" sqref="S108"/>
    </sheetView>
  </sheetViews>
  <sheetFormatPr defaultRowHeight="14.5" x14ac:dyDescent="0.35"/>
  <cols>
    <col min="7" max="7" width="11.1796875" customWidth="1"/>
    <col min="18" max="18" width="12.54296875" customWidth="1"/>
    <col min="19" max="19" width="14.1796875" bestFit="1" customWidth="1"/>
  </cols>
  <sheetData>
    <row r="1" spans="1:27" x14ac:dyDescent="0.35">
      <c r="A1" s="8" t="s">
        <v>133</v>
      </c>
    </row>
    <row r="2" spans="1:27" x14ac:dyDescent="0.3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</row>
    <row r="3" spans="1:27" x14ac:dyDescent="0.35">
      <c r="A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251</v>
      </c>
      <c r="V3" t="s">
        <v>84</v>
      </c>
      <c r="W3" t="s">
        <v>85</v>
      </c>
      <c r="X3" t="s">
        <v>86</v>
      </c>
      <c r="Y3" t="s">
        <v>87</v>
      </c>
      <c r="Z3" t="s">
        <v>88</v>
      </c>
      <c r="AA3" t="s">
        <v>89</v>
      </c>
    </row>
    <row r="4" spans="1:27" x14ac:dyDescent="0.35">
      <c r="A4" t="s">
        <v>90</v>
      </c>
      <c r="B4" t="s">
        <v>161</v>
      </c>
      <c r="C4" s="132">
        <v>0.30729800000000002</v>
      </c>
      <c r="D4" s="132">
        <v>0.308201</v>
      </c>
      <c r="E4" s="132">
        <v>3.2246999999999998E-2</v>
      </c>
      <c r="F4" s="132">
        <v>0.504386</v>
      </c>
      <c r="G4" s="132">
        <v>15.300566999999999</v>
      </c>
      <c r="H4" s="132">
        <v>28.420289</v>
      </c>
      <c r="I4" s="132">
        <v>11.714637</v>
      </c>
      <c r="J4" s="132">
        <v>0.26002900000000001</v>
      </c>
      <c r="K4" s="132">
        <v>38.877482999999998</v>
      </c>
      <c r="L4" s="132">
        <v>7.7978000000000006E-2</v>
      </c>
      <c r="M4" s="132">
        <v>0.12512100000000001</v>
      </c>
      <c r="N4" s="132">
        <v>0.230823</v>
      </c>
      <c r="O4" s="132">
        <v>0.24524699999999999</v>
      </c>
      <c r="P4" s="132">
        <v>29.111564000000001</v>
      </c>
      <c r="Q4" s="132">
        <v>0.63830900000000002</v>
      </c>
      <c r="R4" s="132">
        <v>16.155318999999999</v>
      </c>
      <c r="S4" s="132">
        <v>8.127027</v>
      </c>
      <c r="T4" s="132">
        <v>0.78412199999999999</v>
      </c>
      <c r="U4" s="132">
        <v>1.0488000000000001E-2</v>
      </c>
      <c r="V4" s="132">
        <v>0.67140699999999998</v>
      </c>
      <c r="W4" s="132">
        <v>4.4858000000000002E-2</v>
      </c>
      <c r="X4" s="132">
        <v>4.4139999999999999E-2</v>
      </c>
      <c r="Y4" s="132">
        <v>4.8293000000000003E-2</v>
      </c>
      <c r="Z4" s="132">
        <v>4.8325290000000001</v>
      </c>
      <c r="AA4" t="s">
        <v>92</v>
      </c>
    </row>
    <row r="5" spans="1:27" x14ac:dyDescent="0.35">
      <c r="A5" t="s">
        <v>90</v>
      </c>
      <c r="B5" t="s">
        <v>162</v>
      </c>
      <c r="C5" s="131">
        <v>0.310278</v>
      </c>
      <c r="D5" s="131">
        <v>0.311666</v>
      </c>
      <c r="E5" s="131">
        <v>3.3730000000000003E-2</v>
      </c>
      <c r="F5" s="131">
        <v>0.50832500000000003</v>
      </c>
      <c r="G5" s="131">
        <v>15.319208</v>
      </c>
      <c r="H5" s="131">
        <v>28.515298999999999</v>
      </c>
      <c r="I5" s="131">
        <v>11.756479000000001</v>
      </c>
      <c r="J5" s="131">
        <v>0.26857599999999998</v>
      </c>
      <c r="K5" s="131">
        <v>39.059728999999997</v>
      </c>
      <c r="L5" s="131">
        <v>8.3493999999999999E-2</v>
      </c>
      <c r="M5" s="131">
        <v>0.12385599999999999</v>
      </c>
      <c r="N5" s="131">
        <v>0.232517</v>
      </c>
      <c r="O5" s="131">
        <v>0.27397700000000003</v>
      </c>
      <c r="P5" s="131">
        <v>29.153237000000001</v>
      </c>
      <c r="Q5" s="131">
        <v>0.64517400000000003</v>
      </c>
      <c r="R5" s="131">
        <v>16.214919999999999</v>
      </c>
      <c r="S5" s="131">
        <v>8.1709270000000007</v>
      </c>
      <c r="T5" s="131">
        <v>0.79658899999999999</v>
      </c>
      <c r="U5" s="131">
        <v>1.0595E-2</v>
      </c>
      <c r="V5" s="131">
        <v>0.67452599999999996</v>
      </c>
      <c r="W5" s="131">
        <v>4.6693999999999999E-2</v>
      </c>
      <c r="X5" s="131">
        <v>4.5638999999999999E-2</v>
      </c>
      <c r="Y5" s="131">
        <v>5.1066E-2</v>
      </c>
      <c r="Z5" s="131">
        <v>4.8325290000000001</v>
      </c>
      <c r="AA5" t="s">
        <v>94</v>
      </c>
    </row>
    <row r="6" spans="1:27" x14ac:dyDescent="0.35">
      <c r="A6" t="s">
        <v>90</v>
      </c>
      <c r="B6" t="s">
        <v>163</v>
      </c>
      <c r="C6" s="132">
        <v>0.31778099999999998</v>
      </c>
      <c r="D6" s="132">
        <v>0.31386500000000001</v>
      </c>
      <c r="E6" s="132">
        <v>3.5076999999999997E-2</v>
      </c>
      <c r="F6" s="132">
        <v>0.50051400000000001</v>
      </c>
      <c r="G6" s="132">
        <v>15.519767</v>
      </c>
      <c r="H6" s="132">
        <v>28.700334999999999</v>
      </c>
      <c r="I6" s="132">
        <v>11.911999</v>
      </c>
      <c r="J6" s="132">
        <v>0.25499100000000002</v>
      </c>
      <c r="K6" s="132">
        <v>39.267831000000001</v>
      </c>
      <c r="L6" s="132">
        <v>8.0934000000000006E-2</v>
      </c>
      <c r="M6" s="132">
        <v>0.12571599999999999</v>
      </c>
      <c r="N6" s="132">
        <v>0.23689499999999999</v>
      </c>
      <c r="O6" s="132">
        <v>0.26905400000000002</v>
      </c>
      <c r="P6" s="132">
        <v>29.360157999999998</v>
      </c>
      <c r="Q6" s="132">
        <v>0.64535600000000004</v>
      </c>
      <c r="R6" s="132">
        <v>16.326376</v>
      </c>
      <c r="S6" s="132">
        <v>8.2038060000000002</v>
      </c>
      <c r="T6" s="132">
        <v>0.79573499999999997</v>
      </c>
      <c r="U6" s="132">
        <v>1.0093E-2</v>
      </c>
      <c r="V6" s="132">
        <v>0.67988800000000005</v>
      </c>
      <c r="W6" s="132">
        <v>4.5948999999999997E-2</v>
      </c>
      <c r="X6" s="132">
        <v>4.4810000000000003E-2</v>
      </c>
      <c r="Y6" s="132">
        <v>5.0014999999999997E-2</v>
      </c>
      <c r="Z6" s="132">
        <v>4.8325290000000001</v>
      </c>
      <c r="AA6" t="s">
        <v>96</v>
      </c>
    </row>
    <row r="7" spans="1:27" x14ac:dyDescent="0.35">
      <c r="A7" t="s">
        <v>90</v>
      </c>
      <c r="B7" t="s">
        <v>164</v>
      </c>
      <c r="C7" s="131">
        <v>0.30498799999999998</v>
      </c>
      <c r="D7" s="131">
        <v>0.30744300000000002</v>
      </c>
      <c r="E7" s="131">
        <v>5.7675999999999998E-2</v>
      </c>
      <c r="F7" s="131">
        <v>0.526528</v>
      </c>
      <c r="G7" s="131">
        <v>15.182152</v>
      </c>
      <c r="H7" s="131">
        <v>28.071524</v>
      </c>
      <c r="I7" s="131">
        <v>11.654588</v>
      </c>
      <c r="J7" s="131">
        <v>0.24607000000000001</v>
      </c>
      <c r="K7" s="131">
        <v>38.376745999999997</v>
      </c>
      <c r="L7" s="131">
        <v>9.2397999999999994E-2</v>
      </c>
      <c r="M7" s="131">
        <v>0.13975099999999999</v>
      </c>
      <c r="N7" s="131">
        <v>0.24851599999999999</v>
      </c>
      <c r="O7" s="131">
        <v>0.29442699999999999</v>
      </c>
      <c r="P7" s="131">
        <v>28.574629999999999</v>
      </c>
      <c r="Q7" s="131">
        <v>0.658999</v>
      </c>
      <c r="R7" s="131">
        <v>15.889714</v>
      </c>
      <c r="S7" s="131">
        <v>7.9836200000000002</v>
      </c>
      <c r="T7" s="131">
        <v>1.2519709999999999</v>
      </c>
      <c r="U7" s="131">
        <v>1.2775E-2</v>
      </c>
      <c r="V7" s="131">
        <v>0.69569899999999996</v>
      </c>
      <c r="W7" s="131">
        <v>4.6483999999999998E-2</v>
      </c>
      <c r="X7" s="131">
        <v>6.0956000000000003E-2</v>
      </c>
      <c r="Y7" s="131">
        <v>6.0303000000000002E-2</v>
      </c>
      <c r="Z7" s="131">
        <v>4.8325290000000001</v>
      </c>
      <c r="AA7" t="s">
        <v>98</v>
      </c>
    </row>
    <row r="8" spans="1:27" x14ac:dyDescent="0.35">
      <c r="A8" t="s">
        <v>90</v>
      </c>
      <c r="B8" t="s">
        <v>165</v>
      </c>
      <c r="C8" s="132">
        <v>0.308919</v>
      </c>
      <c r="D8" s="132">
        <v>0.305477</v>
      </c>
      <c r="E8" s="132">
        <v>5.7341000000000003E-2</v>
      </c>
      <c r="F8" s="132">
        <v>0.53435999999999995</v>
      </c>
      <c r="G8" s="132">
        <v>15.064475</v>
      </c>
      <c r="H8" s="132">
        <v>27.941872</v>
      </c>
      <c r="I8" s="132">
        <v>11.573134</v>
      </c>
      <c r="J8" s="132">
        <v>0.24451500000000001</v>
      </c>
      <c r="K8" s="132">
        <v>38.187179</v>
      </c>
      <c r="L8" s="132">
        <v>9.1946E-2</v>
      </c>
      <c r="M8" s="132">
        <v>0.14288899999999999</v>
      </c>
      <c r="N8" s="132">
        <v>0.24862000000000001</v>
      </c>
      <c r="O8" s="132">
        <v>0.28830899999999998</v>
      </c>
      <c r="P8" s="132">
        <v>28.432659999999998</v>
      </c>
      <c r="Q8" s="132">
        <v>0.65834300000000001</v>
      </c>
      <c r="R8" s="132">
        <v>15.833057</v>
      </c>
      <c r="S8" s="132">
        <v>7.9461789999999999</v>
      </c>
      <c r="T8" s="132">
        <v>1.2492080000000001</v>
      </c>
      <c r="U8" s="132">
        <v>1.2855999999999999E-2</v>
      </c>
      <c r="V8" s="132">
        <v>0.69161700000000004</v>
      </c>
      <c r="W8" s="132">
        <v>4.6841000000000001E-2</v>
      </c>
      <c r="X8" s="132">
        <v>6.1226999999999997E-2</v>
      </c>
      <c r="Y8" s="132">
        <v>5.9454E-2</v>
      </c>
      <c r="Z8" s="132">
        <v>4.8325290000000001</v>
      </c>
      <c r="AA8" t="s">
        <v>100</v>
      </c>
    </row>
    <row r="9" spans="1:27" x14ac:dyDescent="0.35">
      <c r="A9" t="s">
        <v>90</v>
      </c>
      <c r="B9" t="s">
        <v>166</v>
      </c>
      <c r="C9" s="131">
        <v>0.30888300000000002</v>
      </c>
      <c r="D9" s="131">
        <v>0.303203</v>
      </c>
      <c r="E9" s="131">
        <v>5.9687999999999998E-2</v>
      </c>
      <c r="F9" s="131">
        <v>0.51658199999999999</v>
      </c>
      <c r="G9" s="131">
        <v>15.096636</v>
      </c>
      <c r="H9" s="131">
        <v>27.948730999999999</v>
      </c>
      <c r="I9" s="131">
        <v>11.557005999999999</v>
      </c>
      <c r="J9" s="131">
        <v>0.25145800000000001</v>
      </c>
      <c r="K9" s="131">
        <v>38.241278999999999</v>
      </c>
      <c r="L9" s="131">
        <v>9.3534999999999993E-2</v>
      </c>
      <c r="M9" s="131">
        <v>0.13836899999999999</v>
      </c>
      <c r="N9" s="131">
        <v>0.24571399999999999</v>
      </c>
      <c r="O9" s="131">
        <v>0.29509000000000002</v>
      </c>
      <c r="P9" s="131">
        <v>28.438144999999999</v>
      </c>
      <c r="Q9" s="131">
        <v>0.65228299999999995</v>
      </c>
      <c r="R9" s="131">
        <v>15.810816000000001</v>
      </c>
      <c r="S9" s="131">
        <v>7.9519489999999999</v>
      </c>
      <c r="T9" s="131">
        <v>1.246794</v>
      </c>
      <c r="U9" s="131">
        <v>1.2222E-2</v>
      </c>
      <c r="V9" s="131">
        <v>0.69287399999999999</v>
      </c>
      <c r="W9" s="131">
        <v>4.7809999999999998E-2</v>
      </c>
      <c r="X9" s="131">
        <v>6.1529E-2</v>
      </c>
      <c r="Y9" s="131">
        <v>6.0292999999999999E-2</v>
      </c>
      <c r="Z9" s="131">
        <v>4.8325290000000001</v>
      </c>
      <c r="AA9" t="s">
        <v>102</v>
      </c>
    </row>
    <row r="10" spans="1:27" x14ac:dyDescent="0.35">
      <c r="A10" t="s">
        <v>90</v>
      </c>
      <c r="B10" t="s">
        <v>167</v>
      </c>
      <c r="C10" s="132">
        <v>0.30639</v>
      </c>
      <c r="D10" s="132">
        <v>0.30446699999999999</v>
      </c>
      <c r="E10" s="132">
        <v>0.170788</v>
      </c>
      <c r="F10" s="132">
        <v>0.59451399999999999</v>
      </c>
      <c r="G10" s="132">
        <v>14.722670000000001</v>
      </c>
      <c r="H10" s="132">
        <v>27.120836000000001</v>
      </c>
      <c r="I10" s="132">
        <v>11.325748000000001</v>
      </c>
      <c r="J10" s="132">
        <v>0.24035200000000001</v>
      </c>
      <c r="K10" s="132">
        <v>37.145052999999997</v>
      </c>
      <c r="L10" s="132">
        <v>0.16595099999999999</v>
      </c>
      <c r="M10" s="132">
        <v>0.211814</v>
      </c>
      <c r="N10" s="132">
        <v>0.30082100000000001</v>
      </c>
      <c r="O10" s="132">
        <v>0.41176200000000002</v>
      </c>
      <c r="P10" s="132">
        <v>27.091850000000001</v>
      </c>
      <c r="Q10" s="132">
        <v>0.73078699999999996</v>
      </c>
      <c r="R10" s="132">
        <v>15.067354999999999</v>
      </c>
      <c r="S10" s="132">
        <v>7.6126810000000003</v>
      </c>
      <c r="T10" s="132">
        <v>2.9860310000000001</v>
      </c>
      <c r="U10" s="132">
        <v>2.052E-2</v>
      </c>
      <c r="V10" s="132">
        <v>0.77477600000000002</v>
      </c>
      <c r="W10" s="132">
        <v>4.8173000000000001E-2</v>
      </c>
      <c r="X10" s="132">
        <v>5.8181999999999998E-2</v>
      </c>
      <c r="Y10" s="132">
        <v>7.9328999999999997E-2</v>
      </c>
      <c r="Z10" s="132">
        <v>4.8325290000000001</v>
      </c>
      <c r="AA10" t="s">
        <v>104</v>
      </c>
    </row>
    <row r="11" spans="1:27" x14ac:dyDescent="0.35">
      <c r="A11" t="s">
        <v>90</v>
      </c>
      <c r="B11" t="s">
        <v>168</v>
      </c>
      <c r="C11" s="131">
        <v>0.30398999999999998</v>
      </c>
      <c r="D11" s="131">
        <v>0.30106300000000003</v>
      </c>
      <c r="E11" s="131">
        <v>0.16994799999999999</v>
      </c>
      <c r="F11" s="131">
        <v>0.58933999999999997</v>
      </c>
      <c r="G11" s="131">
        <v>14.630273000000001</v>
      </c>
      <c r="H11" s="131">
        <v>27.007532000000001</v>
      </c>
      <c r="I11" s="131">
        <v>11.247728</v>
      </c>
      <c r="J11" s="131">
        <v>0.244115</v>
      </c>
      <c r="K11" s="131">
        <v>36.992939</v>
      </c>
      <c r="L11" s="131">
        <v>0.16473599999999999</v>
      </c>
      <c r="M11" s="131">
        <v>0.21279899999999999</v>
      </c>
      <c r="N11" s="131">
        <v>0.29797899999999999</v>
      </c>
      <c r="O11" s="131">
        <v>0.38700099999999998</v>
      </c>
      <c r="P11" s="131">
        <v>27.029018000000001</v>
      </c>
      <c r="Q11" s="131">
        <v>0.72845899999999997</v>
      </c>
      <c r="R11" s="131">
        <v>15.012195</v>
      </c>
      <c r="S11" s="131">
        <v>7.5868849999999997</v>
      </c>
      <c r="T11" s="131">
        <v>2.9697330000000002</v>
      </c>
      <c r="U11" s="131">
        <v>1.9817999999999999E-2</v>
      </c>
      <c r="V11" s="131">
        <v>0.77231799999999995</v>
      </c>
      <c r="W11" s="131">
        <v>4.7669999999999997E-2</v>
      </c>
      <c r="X11" s="131">
        <v>5.7487999999999997E-2</v>
      </c>
      <c r="Y11" s="131">
        <v>7.7033000000000004E-2</v>
      </c>
      <c r="Z11" s="131">
        <v>4.8325290000000001</v>
      </c>
      <c r="AA11" t="s">
        <v>106</v>
      </c>
    </row>
    <row r="12" spans="1:27" x14ac:dyDescent="0.35">
      <c r="A12" t="s">
        <v>90</v>
      </c>
      <c r="B12" t="s">
        <v>169</v>
      </c>
      <c r="C12" s="132">
        <v>0.30552600000000002</v>
      </c>
      <c r="D12" s="132">
        <v>0.30182599999999998</v>
      </c>
      <c r="E12" s="132">
        <v>0.16714799999999999</v>
      </c>
      <c r="F12" s="132">
        <v>0.58639300000000005</v>
      </c>
      <c r="G12" s="132">
        <v>14.632895</v>
      </c>
      <c r="H12" s="132">
        <v>26.985237000000001</v>
      </c>
      <c r="I12" s="132">
        <v>11.247457000000001</v>
      </c>
      <c r="J12" s="132">
        <v>0.23585800000000001</v>
      </c>
      <c r="K12" s="132">
        <v>36.911409999999997</v>
      </c>
      <c r="L12" s="132">
        <v>0.16653899999999999</v>
      </c>
      <c r="M12" s="132">
        <v>0.21010799999999999</v>
      </c>
      <c r="N12" s="132">
        <v>0.29861300000000002</v>
      </c>
      <c r="O12" s="132">
        <v>0.38120799999999999</v>
      </c>
      <c r="P12" s="132">
        <v>27.007815999999998</v>
      </c>
      <c r="Q12" s="132">
        <v>0.72634299999999996</v>
      </c>
      <c r="R12" s="132">
        <v>14.999065999999999</v>
      </c>
      <c r="S12" s="132">
        <v>7.5664819999999997</v>
      </c>
      <c r="T12" s="132">
        <v>2.9611999999999998</v>
      </c>
      <c r="U12" s="132">
        <v>2.0150000000000001E-2</v>
      </c>
      <c r="V12" s="132">
        <v>0.76875700000000002</v>
      </c>
      <c r="W12" s="132">
        <v>4.5269999999999998E-2</v>
      </c>
      <c r="X12" s="132">
        <v>5.6828999999999998E-2</v>
      </c>
      <c r="Y12" s="132">
        <v>7.9882999999999996E-2</v>
      </c>
      <c r="Z12" s="132">
        <v>4.8325290000000001</v>
      </c>
      <c r="AA12" t="s">
        <v>108</v>
      </c>
    </row>
    <row r="13" spans="1:27" x14ac:dyDescent="0.35">
      <c r="A13" t="s">
        <v>90</v>
      </c>
      <c r="B13" t="s">
        <v>170</v>
      </c>
      <c r="C13" s="131">
        <v>0.301649</v>
      </c>
      <c r="D13" s="131">
        <v>0.29508600000000001</v>
      </c>
      <c r="E13" s="131">
        <v>0.27853</v>
      </c>
      <c r="F13" s="131">
        <v>0.60474099999999997</v>
      </c>
      <c r="G13" s="131">
        <v>14.087533000000001</v>
      </c>
      <c r="H13" s="131">
        <v>26.027750000000001</v>
      </c>
      <c r="I13" s="131">
        <v>10.845988</v>
      </c>
      <c r="J13" s="131">
        <v>0.23672199999999999</v>
      </c>
      <c r="K13" s="131">
        <v>35.689996999999998</v>
      </c>
      <c r="L13" s="131">
        <v>0.23799000000000001</v>
      </c>
      <c r="M13" s="131">
        <v>0.27512399999999998</v>
      </c>
      <c r="N13" s="131">
        <v>0.34737200000000001</v>
      </c>
      <c r="O13" s="131">
        <v>0.48562499999999997</v>
      </c>
      <c r="P13" s="131">
        <v>25.517938999999998</v>
      </c>
      <c r="Q13" s="131">
        <v>0.73655499999999996</v>
      </c>
      <c r="R13" s="131">
        <v>14.156394000000001</v>
      </c>
      <c r="S13" s="131">
        <v>7.1789800000000001</v>
      </c>
      <c r="T13" s="131">
        <v>4.6391720000000003</v>
      </c>
      <c r="U13" s="131">
        <v>2.6453000000000001E-2</v>
      </c>
      <c r="V13" s="131">
        <v>0.78953499999999999</v>
      </c>
      <c r="W13" s="131">
        <v>4.4865000000000002E-2</v>
      </c>
      <c r="X13" s="131">
        <v>0.101483</v>
      </c>
      <c r="Y13" s="131">
        <v>9.2075000000000004E-2</v>
      </c>
      <c r="Z13" s="131">
        <v>4.8325290000000001</v>
      </c>
      <c r="AA13" t="s">
        <v>110</v>
      </c>
    </row>
    <row r="14" spans="1:27" x14ac:dyDescent="0.35">
      <c r="A14" t="s">
        <v>90</v>
      </c>
      <c r="B14" t="s">
        <v>171</v>
      </c>
      <c r="C14" s="132">
        <v>0.29300999999999999</v>
      </c>
      <c r="D14" s="132">
        <v>0.29589700000000002</v>
      </c>
      <c r="E14" s="132">
        <v>0.27569100000000002</v>
      </c>
      <c r="F14" s="132">
        <v>0.60575900000000005</v>
      </c>
      <c r="G14" s="132">
        <v>14.123697</v>
      </c>
      <c r="H14" s="132">
        <v>25.996523</v>
      </c>
      <c r="I14" s="132">
        <v>10.917999</v>
      </c>
      <c r="J14" s="132">
        <v>0.23682500000000001</v>
      </c>
      <c r="K14" s="132">
        <v>35.605888999999998</v>
      </c>
      <c r="L14" s="132">
        <v>0.23693</v>
      </c>
      <c r="M14" s="132">
        <v>0.27781499999999998</v>
      </c>
      <c r="N14" s="132">
        <v>0.34934700000000002</v>
      </c>
      <c r="O14" s="132">
        <v>0.49658799999999997</v>
      </c>
      <c r="P14" s="132">
        <v>25.447164999999998</v>
      </c>
      <c r="Q14" s="132">
        <v>0.73891600000000002</v>
      </c>
      <c r="R14" s="132">
        <v>14.156655000000001</v>
      </c>
      <c r="S14" s="132">
        <v>7.170947</v>
      </c>
      <c r="T14" s="132">
        <v>4.6345770000000002</v>
      </c>
      <c r="U14" s="132">
        <v>2.6561000000000001E-2</v>
      </c>
      <c r="V14" s="132">
        <v>0.78733500000000001</v>
      </c>
      <c r="W14" s="132">
        <v>4.4720999999999997E-2</v>
      </c>
      <c r="X14" s="132">
        <v>0.101628</v>
      </c>
      <c r="Y14" s="132">
        <v>9.2564999999999995E-2</v>
      </c>
      <c r="Z14" s="132">
        <v>4.8325290000000001</v>
      </c>
      <c r="AA14" t="s">
        <v>112</v>
      </c>
    </row>
    <row r="15" spans="1:27" x14ac:dyDescent="0.35">
      <c r="A15" t="s">
        <v>90</v>
      </c>
      <c r="B15" t="s">
        <v>172</v>
      </c>
      <c r="C15" s="131">
        <v>0.29736899999999999</v>
      </c>
      <c r="D15" s="131">
        <v>0.29109000000000002</v>
      </c>
      <c r="E15" s="131">
        <v>0.270457</v>
      </c>
      <c r="F15" s="131">
        <v>0.62157799999999996</v>
      </c>
      <c r="G15" s="131">
        <v>14.05125</v>
      </c>
      <c r="H15" s="131">
        <v>25.913623999999999</v>
      </c>
      <c r="I15" s="131">
        <v>10.787680999999999</v>
      </c>
      <c r="J15" s="131">
        <v>0.241199</v>
      </c>
      <c r="K15" s="131">
        <v>35.517175999999999</v>
      </c>
      <c r="L15" s="131">
        <v>0.23868400000000001</v>
      </c>
      <c r="M15" s="131">
        <v>0.277669</v>
      </c>
      <c r="N15" s="131">
        <v>0.348914</v>
      </c>
      <c r="O15" s="131">
        <v>0.46996100000000002</v>
      </c>
      <c r="P15" s="131">
        <v>25.427050999999999</v>
      </c>
      <c r="Q15" s="131">
        <v>0.73607900000000004</v>
      </c>
      <c r="R15" s="131">
        <v>14.107737999999999</v>
      </c>
      <c r="S15" s="131">
        <v>7.1464860000000003</v>
      </c>
      <c r="T15" s="131">
        <v>4.6146039999999999</v>
      </c>
      <c r="U15" s="131">
        <v>2.7102999999999999E-2</v>
      </c>
      <c r="V15" s="131">
        <v>0.78664999999999996</v>
      </c>
      <c r="W15" s="131">
        <v>4.6648000000000002E-2</v>
      </c>
      <c r="X15" s="131">
        <v>0.100592</v>
      </c>
      <c r="Y15" s="131">
        <v>9.2893000000000003E-2</v>
      </c>
      <c r="Z15" s="131">
        <v>4.8325290000000001</v>
      </c>
      <c r="AA15" t="s">
        <v>114</v>
      </c>
    </row>
    <row r="16" spans="1:27" x14ac:dyDescent="0.35">
      <c r="A16" t="s">
        <v>90</v>
      </c>
      <c r="B16" t="s">
        <v>173</v>
      </c>
      <c r="C16" s="132">
        <v>0.29748200000000002</v>
      </c>
      <c r="D16" s="132">
        <v>0.28741899999999998</v>
      </c>
      <c r="E16" s="132">
        <v>0.33290799999999998</v>
      </c>
      <c r="F16" s="132">
        <v>0.66553799999999996</v>
      </c>
      <c r="G16" s="132">
        <v>13.964124999999999</v>
      </c>
      <c r="H16" s="132">
        <v>25.670031999999999</v>
      </c>
      <c r="I16" s="132">
        <v>10.782987</v>
      </c>
      <c r="J16" s="132">
        <v>0.23679700000000001</v>
      </c>
      <c r="K16" s="132">
        <v>35.229579000000001</v>
      </c>
      <c r="L16" s="132">
        <v>0.27883400000000003</v>
      </c>
      <c r="M16" s="132">
        <v>0.31936900000000001</v>
      </c>
      <c r="N16" s="132">
        <v>0.376336</v>
      </c>
      <c r="O16" s="132">
        <v>0.53621099999999999</v>
      </c>
      <c r="P16" s="132">
        <v>24.879269000000001</v>
      </c>
      <c r="Q16" s="132">
        <v>0.79532400000000003</v>
      </c>
      <c r="R16" s="132">
        <v>13.836017</v>
      </c>
      <c r="S16" s="132">
        <v>7.0227769999999996</v>
      </c>
      <c r="T16" s="132">
        <v>5.4946989999999998</v>
      </c>
      <c r="U16" s="132">
        <v>3.0911999999999999E-2</v>
      </c>
      <c r="V16" s="132">
        <v>0.85501400000000005</v>
      </c>
      <c r="W16" s="132">
        <v>4.4755999999999997E-2</v>
      </c>
      <c r="X16" s="132">
        <v>5.9373000000000002E-2</v>
      </c>
      <c r="Y16" s="132">
        <v>9.8114999999999994E-2</v>
      </c>
      <c r="Z16" s="132">
        <v>4.8325290000000001</v>
      </c>
      <c r="AA16" t="s">
        <v>116</v>
      </c>
    </row>
    <row r="17" spans="1:27" x14ac:dyDescent="0.35">
      <c r="A17" t="s">
        <v>90</v>
      </c>
      <c r="B17" t="s">
        <v>174</v>
      </c>
      <c r="C17" s="131">
        <v>0.30020000000000002</v>
      </c>
      <c r="D17" s="131">
        <v>0.29615000000000002</v>
      </c>
      <c r="E17" s="131">
        <v>0.33451700000000001</v>
      </c>
      <c r="F17" s="131">
        <v>0.66457900000000003</v>
      </c>
      <c r="G17" s="131">
        <v>14.029286000000001</v>
      </c>
      <c r="H17" s="131">
        <v>25.644560999999999</v>
      </c>
      <c r="I17" s="131">
        <v>10.755414999999999</v>
      </c>
      <c r="J17" s="131">
        <v>0.234819</v>
      </c>
      <c r="K17" s="131">
        <v>35.194313999999999</v>
      </c>
      <c r="L17" s="131">
        <v>0.27557900000000002</v>
      </c>
      <c r="M17" s="131">
        <v>0.31815399999999999</v>
      </c>
      <c r="N17" s="131">
        <v>0.37526999999999999</v>
      </c>
      <c r="O17" s="131">
        <v>0.52883500000000006</v>
      </c>
      <c r="P17" s="131">
        <v>24.894463999999999</v>
      </c>
      <c r="Q17" s="131">
        <v>0.79653099999999999</v>
      </c>
      <c r="R17" s="131">
        <v>13.828851</v>
      </c>
      <c r="S17" s="131">
        <v>7.0097610000000001</v>
      </c>
      <c r="T17" s="131">
        <v>5.4848210000000002</v>
      </c>
      <c r="U17" s="131">
        <v>3.0120000000000001E-2</v>
      </c>
      <c r="V17" s="131">
        <v>0.85577099999999995</v>
      </c>
      <c r="W17" s="131">
        <v>4.4930999999999999E-2</v>
      </c>
      <c r="X17" s="131">
        <v>5.9451999999999998E-2</v>
      </c>
      <c r="Y17" s="131">
        <v>9.9749000000000004E-2</v>
      </c>
      <c r="Z17" s="131">
        <v>4.8325290000000001</v>
      </c>
      <c r="AA17" t="s">
        <v>118</v>
      </c>
    </row>
    <row r="18" spans="1:27" x14ac:dyDescent="0.35"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</row>
    <row r="19" spans="1:27" x14ac:dyDescent="0.35"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</row>
    <row r="20" spans="1:27" x14ac:dyDescent="0.35"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</row>
    <row r="21" spans="1:27" x14ac:dyDescent="0.35"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</row>
    <row r="22" spans="1:27" x14ac:dyDescent="0.35"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</row>
    <row r="23" spans="1:27" x14ac:dyDescent="0.35"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</row>
    <row r="24" spans="1:27" x14ac:dyDescent="0.35">
      <c r="A24" t="s">
        <v>90</v>
      </c>
      <c r="B24" t="s">
        <v>175</v>
      </c>
      <c r="C24" s="132">
        <v>0.28289599999999998</v>
      </c>
      <c r="D24" s="132">
        <v>0.27635900000000002</v>
      </c>
      <c r="E24" s="132">
        <v>0.52598999999999996</v>
      </c>
      <c r="F24" s="132">
        <v>0.71075900000000003</v>
      </c>
      <c r="G24" s="132">
        <v>13.029586999999999</v>
      </c>
      <c r="H24" s="132">
        <v>23.551385</v>
      </c>
      <c r="I24" s="132">
        <v>10.081776</v>
      </c>
      <c r="J24" s="132">
        <v>0.21893000000000001</v>
      </c>
      <c r="K24" s="132">
        <v>32.428713999999999</v>
      </c>
      <c r="L24" s="132">
        <v>0.39015300000000003</v>
      </c>
      <c r="M24" s="132">
        <v>0.43089899999999998</v>
      </c>
      <c r="N24" s="132">
        <v>0.468945</v>
      </c>
      <c r="O24" s="132">
        <v>0.73912199999999995</v>
      </c>
      <c r="P24" s="132">
        <v>21.694127999999999</v>
      </c>
      <c r="Q24" s="132">
        <v>0.85191799999999995</v>
      </c>
      <c r="R24" s="132">
        <v>12.176995</v>
      </c>
      <c r="S24" s="132">
        <v>6.2382739999999997</v>
      </c>
      <c r="T24" s="132">
        <v>8.1926389999999998</v>
      </c>
      <c r="U24" s="132">
        <v>3.9423E-2</v>
      </c>
      <c r="V24" s="132">
        <v>0.91274999999999995</v>
      </c>
      <c r="W24" s="132">
        <v>4.7817999999999999E-2</v>
      </c>
      <c r="X24" s="132">
        <v>5.9278999999999998E-2</v>
      </c>
      <c r="Y24" s="132">
        <v>0.122687</v>
      </c>
      <c r="Z24" s="132">
        <v>4.8325290000000001</v>
      </c>
      <c r="AA24" t="s">
        <v>132</v>
      </c>
    </row>
    <row r="25" spans="1:27" x14ac:dyDescent="0.35">
      <c r="A25" t="s">
        <v>90</v>
      </c>
      <c r="B25" t="s">
        <v>176</v>
      </c>
      <c r="C25" s="131">
        <v>0.27304200000000001</v>
      </c>
      <c r="D25" s="131">
        <v>0.26586799999999999</v>
      </c>
      <c r="E25" s="131">
        <v>0.61653599999999997</v>
      </c>
      <c r="F25" s="131">
        <v>0.63489799999999996</v>
      </c>
      <c r="G25" s="131">
        <v>12.394774</v>
      </c>
      <c r="H25" s="131">
        <v>22.466260999999999</v>
      </c>
      <c r="I25" s="131">
        <v>9.623068</v>
      </c>
      <c r="J25" s="131">
        <v>0.221465</v>
      </c>
      <c r="K25" s="131">
        <v>30.951274000000002</v>
      </c>
      <c r="L25" s="131">
        <v>0.45666499999999999</v>
      </c>
      <c r="M25" s="131">
        <v>0.48721799999999998</v>
      </c>
      <c r="N25" s="131">
        <v>0.52866599999999997</v>
      </c>
      <c r="O25" s="131">
        <v>0.77405800000000002</v>
      </c>
      <c r="P25" s="131">
        <v>20.153337000000001</v>
      </c>
      <c r="Q25" s="131">
        <v>0.77166900000000005</v>
      </c>
      <c r="R25" s="131">
        <v>11.251016999999999</v>
      </c>
      <c r="S25" s="131">
        <v>5.8311590000000004</v>
      </c>
      <c r="T25" s="131">
        <v>9.5706209999999992</v>
      </c>
      <c r="U25" s="131">
        <v>4.3839000000000003E-2</v>
      </c>
      <c r="V25" s="131">
        <v>0.82493700000000003</v>
      </c>
      <c r="W25" s="131">
        <v>4.6913999999999997E-2</v>
      </c>
      <c r="X25" s="131">
        <v>0.18560299999999999</v>
      </c>
      <c r="Y25" s="131">
        <v>0.13786799999999999</v>
      </c>
      <c r="Z25" s="131">
        <v>4.8325290000000001</v>
      </c>
      <c r="AA25" t="s">
        <v>156</v>
      </c>
    </row>
    <row r="26" spans="1:27" x14ac:dyDescent="0.35">
      <c r="A26" t="s">
        <v>90</v>
      </c>
      <c r="B26" t="s">
        <v>177</v>
      </c>
      <c r="C26" s="132">
        <v>0.27068300000000001</v>
      </c>
      <c r="D26" s="132">
        <v>0.26611200000000002</v>
      </c>
      <c r="E26" s="132">
        <v>0.61549799999999999</v>
      </c>
      <c r="F26" s="132">
        <v>0.63261199999999995</v>
      </c>
      <c r="G26" s="132">
        <v>12.361973000000001</v>
      </c>
      <c r="H26" s="132">
        <v>22.507325999999999</v>
      </c>
      <c r="I26" s="132">
        <v>9.5742460000000005</v>
      </c>
      <c r="J26" s="132">
        <v>0.21012600000000001</v>
      </c>
      <c r="K26" s="132">
        <v>30.968098999999999</v>
      </c>
      <c r="L26" s="132">
        <v>0.45558700000000002</v>
      </c>
      <c r="M26" s="132">
        <v>0.49160999999999999</v>
      </c>
      <c r="N26" s="132">
        <v>0.53235399999999999</v>
      </c>
      <c r="O26" s="132">
        <v>0.72666900000000001</v>
      </c>
      <c r="P26" s="132">
        <v>20.343346</v>
      </c>
      <c r="Q26" s="132">
        <v>0.771509</v>
      </c>
      <c r="R26" s="132">
        <v>11.268158</v>
      </c>
      <c r="S26" s="132">
        <v>5.8309680000000004</v>
      </c>
      <c r="T26" s="132">
        <v>9.5841890000000003</v>
      </c>
      <c r="U26" s="132">
        <v>4.3653999999999998E-2</v>
      </c>
      <c r="V26" s="132">
        <v>0.81995200000000001</v>
      </c>
      <c r="W26" s="132">
        <v>4.5920999999999997E-2</v>
      </c>
      <c r="X26" s="132">
        <v>0.18543299999999999</v>
      </c>
      <c r="Y26" s="132">
        <v>0.13542199999999999</v>
      </c>
      <c r="Z26" s="132">
        <v>4.8325290000000001</v>
      </c>
      <c r="AA26" t="s">
        <v>158</v>
      </c>
    </row>
    <row r="27" spans="1:27" x14ac:dyDescent="0.35">
      <c r="A27" t="s">
        <v>90</v>
      </c>
      <c r="B27" t="s">
        <v>178</v>
      </c>
      <c r="C27" s="131">
        <v>0.27216200000000002</v>
      </c>
      <c r="D27" s="131">
        <v>0.26457700000000001</v>
      </c>
      <c r="E27" s="131">
        <v>0.60311499999999996</v>
      </c>
      <c r="F27" s="131">
        <v>0.63754299999999997</v>
      </c>
      <c r="G27" s="131">
        <v>12.359441</v>
      </c>
      <c r="H27" s="131">
        <v>22.371925000000001</v>
      </c>
      <c r="I27" s="131">
        <v>9.5767790000000002</v>
      </c>
      <c r="J27" s="131">
        <v>0.204904</v>
      </c>
      <c r="K27" s="131">
        <v>30.778074</v>
      </c>
      <c r="L27" s="131">
        <v>0.45199699999999998</v>
      </c>
      <c r="M27" s="131">
        <v>0.49193799999999999</v>
      </c>
      <c r="N27" s="131">
        <v>0.53104300000000004</v>
      </c>
      <c r="O27" s="131">
        <v>0.74657300000000004</v>
      </c>
      <c r="P27" s="131">
        <v>20.127511999999999</v>
      </c>
      <c r="Q27" s="131">
        <v>0.76796200000000003</v>
      </c>
      <c r="R27" s="131">
        <v>11.223038000000001</v>
      </c>
      <c r="S27" s="131">
        <v>5.7929079999999997</v>
      </c>
      <c r="T27" s="131">
        <v>9.5245049999999996</v>
      </c>
      <c r="U27" s="131">
        <v>4.4153999999999999E-2</v>
      </c>
      <c r="V27" s="131">
        <v>0.81885300000000005</v>
      </c>
      <c r="W27" s="131">
        <v>4.6531000000000003E-2</v>
      </c>
      <c r="X27" s="131">
        <v>0.18456400000000001</v>
      </c>
      <c r="Y27" s="131">
        <v>0.13630600000000001</v>
      </c>
      <c r="Z27" s="131">
        <v>4.8325290000000001</v>
      </c>
      <c r="AA27" t="s">
        <v>160</v>
      </c>
    </row>
    <row r="28" spans="1:27" x14ac:dyDescent="0.35">
      <c r="A28" t="s">
        <v>90</v>
      </c>
      <c r="B28" t="s">
        <v>179</v>
      </c>
      <c r="C28" s="132">
        <v>0.26680100000000001</v>
      </c>
      <c r="D28" s="132">
        <v>0.256104</v>
      </c>
      <c r="E28" s="132">
        <v>0.73667400000000005</v>
      </c>
      <c r="F28" s="132">
        <v>0.69601800000000003</v>
      </c>
      <c r="G28" s="132">
        <v>11.83933</v>
      </c>
      <c r="H28" s="132">
        <v>21.615186999999999</v>
      </c>
      <c r="I28" s="132">
        <v>9.2226239999999997</v>
      </c>
      <c r="J28" s="132">
        <v>0.224549</v>
      </c>
      <c r="K28" s="132">
        <v>29.848323000000001</v>
      </c>
      <c r="L28" s="132">
        <v>0.54923100000000002</v>
      </c>
      <c r="M28" s="132">
        <v>0.58348199999999995</v>
      </c>
      <c r="N28" s="132">
        <v>0.61717900000000003</v>
      </c>
      <c r="O28" s="132">
        <v>0.85705900000000002</v>
      </c>
      <c r="P28" s="132">
        <v>18.576643000000001</v>
      </c>
      <c r="Q28" s="132">
        <v>0.80562599999999995</v>
      </c>
      <c r="R28" s="132">
        <v>10.359838</v>
      </c>
      <c r="S28" s="132">
        <v>5.446942</v>
      </c>
      <c r="T28" s="132">
        <v>11.426728000000001</v>
      </c>
      <c r="U28" s="132">
        <v>5.0265999999999998E-2</v>
      </c>
      <c r="V28" s="132">
        <v>0.86047099999999999</v>
      </c>
      <c r="W28" s="132">
        <v>4.7001000000000001E-2</v>
      </c>
      <c r="X28" s="132">
        <v>0.201573</v>
      </c>
      <c r="Y28" s="132">
        <v>0.15773400000000001</v>
      </c>
      <c r="Z28" s="132">
        <v>4.8325290000000001</v>
      </c>
      <c r="AA28" t="s">
        <v>180</v>
      </c>
    </row>
    <row r="29" spans="1:27" x14ac:dyDescent="0.35">
      <c r="A29" t="s">
        <v>90</v>
      </c>
      <c r="B29" t="s">
        <v>181</v>
      </c>
      <c r="C29" s="131">
        <v>0.26927000000000001</v>
      </c>
      <c r="D29" s="131">
        <v>0.25922000000000001</v>
      </c>
      <c r="E29" s="131">
        <v>0.69426900000000002</v>
      </c>
      <c r="F29" s="131">
        <v>0.65242699999999998</v>
      </c>
      <c r="G29" s="131">
        <v>12.010824</v>
      </c>
      <c r="H29" s="131">
        <v>21.750498</v>
      </c>
      <c r="I29" s="131">
        <v>9.4289660000000008</v>
      </c>
      <c r="J29" s="131">
        <v>0.198902</v>
      </c>
      <c r="K29" s="131">
        <v>29.868279999999999</v>
      </c>
      <c r="L29" s="131">
        <v>0.55313599999999996</v>
      </c>
      <c r="M29" s="131">
        <v>0.59216599999999997</v>
      </c>
      <c r="N29" s="131">
        <v>0.625162</v>
      </c>
      <c r="O29" s="131">
        <v>0.82396899999999995</v>
      </c>
      <c r="P29" s="131">
        <v>18.781379000000001</v>
      </c>
      <c r="Q29" s="131">
        <v>0.78881699999999999</v>
      </c>
      <c r="R29" s="131">
        <v>10.499236</v>
      </c>
      <c r="S29" s="131">
        <v>5.4976149999999997</v>
      </c>
      <c r="T29" s="131">
        <v>10.967812</v>
      </c>
      <c r="U29" s="131">
        <v>5.1167999999999998E-2</v>
      </c>
      <c r="V29" s="131">
        <v>0.87033700000000003</v>
      </c>
      <c r="W29" s="131">
        <v>0.20888100000000001</v>
      </c>
      <c r="X29" s="131">
        <v>0.208088</v>
      </c>
      <c r="Y29" s="131">
        <v>0.15667500000000001</v>
      </c>
      <c r="Z29" s="131">
        <v>4.8325290000000001</v>
      </c>
      <c r="AA29" t="s">
        <v>182</v>
      </c>
    </row>
    <row r="30" spans="1:27" x14ac:dyDescent="0.35">
      <c r="A30" t="s">
        <v>90</v>
      </c>
      <c r="B30" t="s">
        <v>183</v>
      </c>
      <c r="C30" s="132">
        <v>0.26355000000000001</v>
      </c>
      <c r="D30" s="132">
        <v>0.25642300000000001</v>
      </c>
      <c r="E30" s="132">
        <v>0.72258800000000001</v>
      </c>
      <c r="F30" s="132">
        <v>0.65830599999999995</v>
      </c>
      <c r="G30" s="132">
        <v>11.681146999999999</v>
      </c>
      <c r="H30" s="132">
        <v>21.068407000000001</v>
      </c>
      <c r="I30" s="132">
        <v>9.1053870000000003</v>
      </c>
      <c r="J30" s="132">
        <v>0.20263400000000001</v>
      </c>
      <c r="K30" s="132">
        <v>29.059469</v>
      </c>
      <c r="L30" s="132">
        <v>0.53753700000000004</v>
      </c>
      <c r="M30" s="132">
        <v>0.57233699999999998</v>
      </c>
      <c r="N30" s="132">
        <v>0.60180199999999995</v>
      </c>
      <c r="O30" s="132">
        <v>0.82284299999999999</v>
      </c>
      <c r="P30" s="132">
        <v>18.155217</v>
      </c>
      <c r="Q30" s="132">
        <v>0.78386800000000001</v>
      </c>
      <c r="R30" s="132">
        <v>10.108484000000001</v>
      </c>
      <c r="S30" s="132">
        <v>5.3032769999999996</v>
      </c>
      <c r="T30" s="132">
        <v>11.129553</v>
      </c>
      <c r="U30" s="132">
        <v>4.9558999999999999E-2</v>
      </c>
      <c r="V30" s="132">
        <v>0.84320200000000001</v>
      </c>
      <c r="W30" s="132">
        <v>4.7215E-2</v>
      </c>
      <c r="X30" s="132">
        <v>0.19834399999999999</v>
      </c>
      <c r="Y30" s="132">
        <v>0.153666</v>
      </c>
      <c r="Z30" s="132">
        <v>4.8325290000000001</v>
      </c>
      <c r="AA30" t="s">
        <v>184</v>
      </c>
    </row>
    <row r="31" spans="1:27" x14ac:dyDescent="0.35">
      <c r="A31" t="s">
        <v>90</v>
      </c>
      <c r="B31" t="s">
        <v>185</v>
      </c>
      <c r="C31" s="131">
        <v>0.25800299999999998</v>
      </c>
      <c r="D31" s="131">
        <v>0.24468699999999999</v>
      </c>
      <c r="E31" s="131">
        <v>0.92818999999999996</v>
      </c>
      <c r="F31" s="131">
        <v>0.79307499999999997</v>
      </c>
      <c r="G31" s="131">
        <v>11.11392</v>
      </c>
      <c r="H31" s="131">
        <v>19.901928999999999</v>
      </c>
      <c r="I31" s="131">
        <v>8.6435759999999995</v>
      </c>
      <c r="J31" s="131">
        <v>0.196685</v>
      </c>
      <c r="K31" s="131">
        <v>27.667726999999999</v>
      </c>
      <c r="L31" s="131">
        <v>0.72045400000000004</v>
      </c>
      <c r="M31" s="131">
        <v>0.76219400000000004</v>
      </c>
      <c r="N31" s="131">
        <v>0.76380999999999999</v>
      </c>
      <c r="O31" s="131">
        <v>0.90093599999999996</v>
      </c>
      <c r="P31" s="131">
        <v>15.947993</v>
      </c>
      <c r="Q31" s="131">
        <v>0.94902799999999998</v>
      </c>
      <c r="R31" s="131">
        <v>8.7936940000000003</v>
      </c>
      <c r="S31" s="131">
        <v>4.7559740000000001</v>
      </c>
      <c r="T31" s="131">
        <v>14.220083000000001</v>
      </c>
      <c r="U31" s="131">
        <v>5.9006000000000003E-2</v>
      </c>
      <c r="V31" s="131">
        <v>1.0351729999999999</v>
      </c>
      <c r="W31" s="131">
        <v>5.1934000000000001E-2</v>
      </c>
      <c r="X31" s="131">
        <v>0.11609899999999999</v>
      </c>
      <c r="Y31" s="131">
        <v>0.19281100000000001</v>
      </c>
      <c r="Z31" s="131">
        <v>4.8325290000000001</v>
      </c>
      <c r="AA31" t="s">
        <v>186</v>
      </c>
    </row>
    <row r="32" spans="1:27" x14ac:dyDescent="0.35">
      <c r="A32" t="s">
        <v>90</v>
      </c>
      <c r="B32" t="s">
        <v>187</v>
      </c>
      <c r="C32" s="132">
        <v>0.24956300000000001</v>
      </c>
      <c r="D32" s="132">
        <v>0.24734500000000001</v>
      </c>
      <c r="E32" s="132">
        <v>0.91714399999999996</v>
      </c>
      <c r="F32" s="132">
        <v>0.78302899999999998</v>
      </c>
      <c r="G32" s="132">
        <v>10.944407</v>
      </c>
      <c r="H32" s="132">
        <v>19.492287999999999</v>
      </c>
      <c r="I32" s="132">
        <v>8.5245300000000004</v>
      </c>
      <c r="J32" s="132">
        <v>0.18335099999999999</v>
      </c>
      <c r="K32" s="132">
        <v>27.051071</v>
      </c>
      <c r="L32" s="132">
        <v>0.70515899999999998</v>
      </c>
      <c r="M32" s="132">
        <v>0.74882800000000005</v>
      </c>
      <c r="N32" s="132">
        <v>0.75176200000000004</v>
      </c>
      <c r="O32" s="132">
        <v>0.92226300000000005</v>
      </c>
      <c r="P32" s="132">
        <v>15.506055999999999</v>
      </c>
      <c r="Q32" s="132">
        <v>0.93590300000000004</v>
      </c>
      <c r="R32" s="132">
        <v>8.6383159999999997</v>
      </c>
      <c r="S32" s="132">
        <v>4.6557459999999997</v>
      </c>
      <c r="T32" s="132">
        <v>13.916009000000001</v>
      </c>
      <c r="U32" s="132">
        <v>5.8382999999999997E-2</v>
      </c>
      <c r="V32" s="132">
        <v>1.018316</v>
      </c>
      <c r="W32" s="132">
        <v>5.0072999999999999E-2</v>
      </c>
      <c r="X32" s="132">
        <v>0.11282</v>
      </c>
      <c r="Y32" s="132">
        <v>0.18804499999999999</v>
      </c>
      <c r="Z32" s="132">
        <v>4.8325290000000001</v>
      </c>
      <c r="AA32" t="s">
        <v>188</v>
      </c>
    </row>
    <row r="33" spans="1:70" x14ac:dyDescent="0.35">
      <c r="A33" t="s">
        <v>90</v>
      </c>
      <c r="B33" t="s">
        <v>189</v>
      </c>
      <c r="C33" s="131">
        <v>0.25067</v>
      </c>
      <c r="D33" s="131">
        <v>0.24827199999999999</v>
      </c>
      <c r="E33" s="131">
        <v>0.92074599999999995</v>
      </c>
      <c r="F33" s="131">
        <v>0.79577900000000001</v>
      </c>
      <c r="G33" s="131">
        <v>11.007097999999999</v>
      </c>
      <c r="H33" s="131">
        <v>19.735645000000002</v>
      </c>
      <c r="I33" s="131">
        <v>8.5924549999999993</v>
      </c>
      <c r="J33" s="131">
        <v>0.191501</v>
      </c>
      <c r="K33" s="131">
        <v>27.411463000000001</v>
      </c>
      <c r="L33" s="131">
        <v>0.71463299999999996</v>
      </c>
      <c r="M33" s="131">
        <v>0.75584700000000005</v>
      </c>
      <c r="N33" s="131">
        <v>0.75971999999999995</v>
      </c>
      <c r="O33" s="131">
        <v>0.91164900000000004</v>
      </c>
      <c r="P33" s="131">
        <v>15.752044</v>
      </c>
      <c r="Q33" s="131">
        <v>0.94219799999999998</v>
      </c>
      <c r="R33" s="131">
        <v>8.7308509999999995</v>
      </c>
      <c r="S33" s="131">
        <v>4.7095409999999998</v>
      </c>
      <c r="T33" s="131">
        <v>14.105985</v>
      </c>
      <c r="U33" s="131">
        <v>5.8611000000000003E-2</v>
      </c>
      <c r="V33" s="131">
        <v>1.024305</v>
      </c>
      <c r="W33" s="131">
        <v>5.0578999999999999E-2</v>
      </c>
      <c r="X33" s="131">
        <v>0.115534</v>
      </c>
      <c r="Y33" s="131">
        <v>0.191214</v>
      </c>
      <c r="Z33" s="131">
        <v>4.8325290000000001</v>
      </c>
      <c r="AA33" t="s">
        <v>190</v>
      </c>
    </row>
    <row r="36" spans="1:70" x14ac:dyDescent="0.35">
      <c r="A36" s="8" t="s">
        <v>20</v>
      </c>
      <c r="B36" s="8" t="s">
        <v>1</v>
      </c>
      <c r="C36" s="8" t="s">
        <v>28</v>
      </c>
      <c r="D36" s="8" t="s">
        <v>34</v>
      </c>
    </row>
    <row r="37" spans="1:70" x14ac:dyDescent="0.35">
      <c r="A37" s="6">
        <v>0.38194444444444442</v>
      </c>
      <c r="B37" s="7">
        <f>9+10/60</f>
        <v>9.1666666666666661</v>
      </c>
      <c r="C37" s="6">
        <v>0.72569444444444453</v>
      </c>
      <c r="D37">
        <f>17 + (25/60)-B37</f>
        <v>8.2500000000000018</v>
      </c>
    </row>
    <row r="39" spans="1:70" x14ac:dyDescent="0.35">
      <c r="A39" s="8" t="s">
        <v>22</v>
      </c>
    </row>
    <row r="40" spans="1:70" x14ac:dyDescent="0.35">
      <c r="A40" s="8" t="s">
        <v>14</v>
      </c>
    </row>
    <row r="41" spans="1:70" x14ac:dyDescent="0.35">
      <c r="A41" s="8" t="s">
        <v>25</v>
      </c>
      <c r="C41" s="166" t="s">
        <v>267</v>
      </c>
    </row>
    <row r="42" spans="1:70" x14ac:dyDescent="0.35">
      <c r="A42" s="8" t="s">
        <v>3</v>
      </c>
      <c r="B42">
        <v>0.1275</v>
      </c>
      <c r="C42">
        <v>0.12685051553411578</v>
      </c>
    </row>
    <row r="43" spans="1:70" x14ac:dyDescent="0.35">
      <c r="A43" s="8" t="s">
        <v>16</v>
      </c>
      <c r="B43">
        <v>-0.8014</v>
      </c>
      <c r="C43">
        <v>-0.80248730394914081</v>
      </c>
    </row>
    <row r="45" spans="1:70" ht="15" thickBot="1" x14ac:dyDescent="0.4">
      <c r="A45" s="8" t="s">
        <v>18</v>
      </c>
    </row>
    <row r="46" spans="1:70" ht="15" thickBot="1" x14ac:dyDescent="0.4">
      <c r="E46" s="284" t="s">
        <v>8</v>
      </c>
      <c r="F46" s="285"/>
      <c r="G46" s="285"/>
      <c r="H46" s="285"/>
      <c r="I46" s="285"/>
      <c r="J46" s="285"/>
      <c r="K46" s="285"/>
      <c r="L46" s="285"/>
      <c r="M46" s="285"/>
      <c r="N46" s="285"/>
      <c r="O46" s="285"/>
      <c r="P46" s="285"/>
      <c r="Q46" s="285"/>
      <c r="R46" s="285"/>
      <c r="S46" s="286"/>
    </row>
    <row r="47" spans="1:70" ht="15" thickBot="1" x14ac:dyDescent="0.4">
      <c r="E47" s="287" t="s">
        <v>74</v>
      </c>
      <c r="F47" s="288"/>
      <c r="G47" s="288"/>
      <c r="H47" s="288"/>
      <c r="I47" s="289"/>
      <c r="J47" s="290" t="s">
        <v>73</v>
      </c>
      <c r="K47" s="291"/>
      <c r="L47" s="291"/>
      <c r="M47" s="291"/>
      <c r="N47" s="292"/>
      <c r="O47" s="293" t="s">
        <v>83</v>
      </c>
      <c r="P47" s="294"/>
      <c r="Q47" s="294"/>
      <c r="R47" s="294"/>
      <c r="S47" s="295"/>
      <c r="T47" s="296" t="s">
        <v>280</v>
      </c>
      <c r="U47" s="297"/>
      <c r="V47" s="297"/>
      <c r="W47" s="297"/>
      <c r="X47" s="298"/>
      <c r="Y47" s="299" t="s">
        <v>281</v>
      </c>
      <c r="Z47" s="300"/>
      <c r="AA47" s="300"/>
      <c r="AB47" s="300"/>
      <c r="AC47" s="301"/>
    </row>
    <row r="48" spans="1:70" ht="15" thickBot="1" x14ac:dyDescent="0.4">
      <c r="A48" s="1" t="s">
        <v>4</v>
      </c>
      <c r="B48" s="1" t="s">
        <v>5</v>
      </c>
      <c r="C48" s="1" t="s">
        <v>6</v>
      </c>
      <c r="D48" s="1" t="s">
        <v>7</v>
      </c>
      <c r="E48" s="98">
        <v>1</v>
      </c>
      <c r="F48" s="99">
        <v>2</v>
      </c>
      <c r="G48" s="99">
        <v>3</v>
      </c>
      <c r="H48" s="99" t="s">
        <v>24</v>
      </c>
      <c r="I48" s="100" t="s">
        <v>13</v>
      </c>
      <c r="J48" s="101">
        <v>1</v>
      </c>
      <c r="K48" s="102">
        <v>2</v>
      </c>
      <c r="L48" s="102">
        <v>3</v>
      </c>
      <c r="M48" s="102" t="s">
        <v>24</v>
      </c>
      <c r="N48" s="103" t="s">
        <v>13</v>
      </c>
      <c r="O48" s="104">
        <v>1</v>
      </c>
      <c r="P48" s="104">
        <v>2</v>
      </c>
      <c r="Q48" s="104">
        <v>3</v>
      </c>
      <c r="R48" s="104" t="s">
        <v>24</v>
      </c>
      <c r="S48" s="105" t="s">
        <v>13</v>
      </c>
      <c r="T48" s="177">
        <v>1</v>
      </c>
      <c r="U48" s="177">
        <v>2</v>
      </c>
      <c r="V48" s="177">
        <v>3</v>
      </c>
      <c r="W48" s="177" t="s">
        <v>24</v>
      </c>
      <c r="X48" s="178" t="s">
        <v>13</v>
      </c>
      <c r="Y48" s="200">
        <v>1</v>
      </c>
      <c r="Z48" s="200">
        <v>2</v>
      </c>
      <c r="AA48" s="200">
        <v>3</v>
      </c>
      <c r="AB48" s="200" t="s">
        <v>24</v>
      </c>
      <c r="AC48" s="201" t="s">
        <v>13</v>
      </c>
      <c r="AS48" s="149">
        <v>5</v>
      </c>
      <c r="AT48" s="144">
        <v>1.5525465114500987</v>
      </c>
      <c r="AU48" s="147">
        <v>1.551521833610227</v>
      </c>
      <c r="AV48" s="144">
        <v>1.5504384273663174</v>
      </c>
      <c r="AW48" s="144">
        <v>1.5515022574755477</v>
      </c>
      <c r="AX48" s="144">
        <v>1.0541783743085015E-3</v>
      </c>
      <c r="AY48" s="150"/>
      <c r="AZ48" s="150"/>
      <c r="BA48" s="150"/>
      <c r="BB48" s="150"/>
      <c r="BC48" s="150"/>
      <c r="BD48" s="145">
        <v>0.66644047453775557</v>
      </c>
      <c r="BE48" s="145">
        <v>0.66601010202979705</v>
      </c>
      <c r="BF48" s="145">
        <v>0.66413443819100149</v>
      </c>
      <c r="BG48" s="145">
        <v>0.66552833825285129</v>
      </c>
      <c r="BH48" s="164">
        <v>1.2261823521485099E-3</v>
      </c>
      <c r="BI48" s="225">
        <v>1.1509526413944584</v>
      </c>
      <c r="BJ48" s="225">
        <v>1.1509606483639501</v>
      </c>
      <c r="BK48" s="225">
        <v>1.1494573856275172</v>
      </c>
      <c r="BL48" s="225">
        <v>1.1504568917953086</v>
      </c>
      <c r="BM48" s="226">
        <v>8.6560699077574041E-4</v>
      </c>
      <c r="BN48" s="227">
        <v>-0.52049811007972258</v>
      </c>
      <c r="BO48" s="227">
        <v>-0.53311755756155943</v>
      </c>
      <c r="BP48" s="227">
        <v>-0.52670430760513376</v>
      </c>
      <c r="BQ48" s="227">
        <v>-0.52677332508213859</v>
      </c>
      <c r="BR48" s="228">
        <v>6.3100068340540419E-3</v>
      </c>
    </row>
    <row r="49" spans="1:70" x14ac:dyDescent="0.35">
      <c r="A49" s="78">
        <v>0.4236111111111111</v>
      </c>
      <c r="B49" s="58">
        <v>10</v>
      </c>
      <c r="C49" s="18">
        <v>10</v>
      </c>
      <c r="D49" s="15">
        <f t="shared" ref="D49:D58" si="0">B49+(C49/60)-$B$37</f>
        <v>1</v>
      </c>
      <c r="E49" s="72" cm="1">
        <f t="array" ref="E49">INDEX($K:$K,ROW(D1)*3-3+COLUMN(D1))</f>
        <v>38.877482999999998</v>
      </c>
      <c r="F49" s="72" cm="1">
        <f t="array" ref="F49">INDEX($K:$K,ROW(E1)*3-3+COLUMN(E1))</f>
        <v>39.059728999999997</v>
      </c>
      <c r="G49" s="72" cm="1">
        <f t="array" ref="G49">INDEX($K:$K,ROW(F1)*3-3+COLUMN(F1))</f>
        <v>39.267831000000001</v>
      </c>
      <c r="H49" s="72">
        <f>AVERAGE(E49:G49)</f>
        <v>39.068347666666661</v>
      </c>
      <c r="I49" s="72">
        <f>STDEV(E49:G49)</f>
        <v>0.19531666937907258</v>
      </c>
      <c r="J49" s="91"/>
      <c r="K49" s="91"/>
      <c r="L49" s="91"/>
      <c r="M49" s="91"/>
      <c r="N49" s="91"/>
      <c r="O49" s="93" cm="1">
        <f t="array" ref="O49">INDEX($T:$T,ROW(D1)*3-3+COLUMN(D1))</f>
        <v>0.78412199999999999</v>
      </c>
      <c r="P49" s="93" cm="1">
        <f t="array" ref="P49">INDEX($T:$T,ROW(E1)*3-3+COLUMN(E1))</f>
        <v>0.79658899999999999</v>
      </c>
      <c r="Q49" s="93" cm="1">
        <f t="array" ref="Q49">INDEX($T:$T,ROW(F1)*3-3+COLUMN(F1))</f>
        <v>0.79573499999999997</v>
      </c>
      <c r="R49" s="93">
        <f>AVERAGE(O49:Q49)</f>
        <v>0.79214866666666672</v>
      </c>
      <c r="S49" s="27">
        <f>STDEV(O49:Q49)</f>
        <v>6.9643996391170219E-3</v>
      </c>
      <c r="T49" s="179" cm="1">
        <f t="array" ref="T49">INDEX($R:$R,ROW(D1)*3-3+COLUMN(D1))</f>
        <v>16.155318999999999</v>
      </c>
      <c r="U49" s="179" cm="1">
        <f t="array" ref="U49">INDEX($R:$R,ROW(E1)*3-3+COLUMN(E1))</f>
        <v>16.214919999999999</v>
      </c>
      <c r="V49" s="179" cm="1">
        <f t="array" ref="V49">INDEX($R:$R,ROW(F1)*3-3+COLUMN(F1))</f>
        <v>16.326376</v>
      </c>
      <c r="W49" s="179">
        <f>AVERAGE(T49:V49)</f>
        <v>16.232204999999997</v>
      </c>
      <c r="X49" s="180">
        <f>STDEV(T49:V49)</f>
        <v>8.6828582454167094E-2</v>
      </c>
      <c r="Y49" s="202" cm="1">
        <f t="array" ref="Y49">INDEX($C:$C,ROW(D1)*3-3+COLUMN(D1))</f>
        <v>0.30729800000000002</v>
      </c>
      <c r="Z49" s="202" cm="1">
        <f t="array" ref="Z49">INDEX($C:$C,ROW(E1)*3-3+COLUMN(E1))</f>
        <v>0.310278</v>
      </c>
      <c r="AA49" s="202" cm="1">
        <f t="array" ref="AA49">INDEX($C:$C,ROW(F1)*3-3+COLUMN(F1))</f>
        <v>0.31778099999999998</v>
      </c>
      <c r="AB49" s="202">
        <f>AVERAGE(Y49:AA49)</f>
        <v>0.31178566666666668</v>
      </c>
      <c r="AC49" s="203">
        <f>STDEV(Y49:AA49)</f>
        <v>5.4016771778155302E-3</v>
      </c>
      <c r="AS49" s="149">
        <v>7.0000000000000018</v>
      </c>
      <c r="AT49" s="144">
        <v>1.4906785299242353</v>
      </c>
      <c r="AU49" s="147">
        <v>1.4909145466822815</v>
      </c>
      <c r="AV49" s="148">
        <v>1.488241439493416</v>
      </c>
      <c r="AW49" s="144">
        <v>1.4899448386999776</v>
      </c>
      <c r="AX49" s="144">
        <v>1.4798995304430849E-3</v>
      </c>
      <c r="AY49" s="150"/>
      <c r="AZ49" s="150"/>
      <c r="BA49" s="150"/>
      <c r="BB49" s="150"/>
      <c r="BC49" s="150"/>
      <c r="BD49" s="145">
        <v>0.98094011835398953</v>
      </c>
      <c r="BE49" s="145">
        <v>0.98155536940748056</v>
      </c>
      <c r="BF49" s="145">
        <v>0.97884241412668893</v>
      </c>
      <c r="BG49" s="145">
        <v>0.98044596729605293</v>
      </c>
      <c r="BH49" s="164">
        <v>1.4223819950838228E-3</v>
      </c>
      <c r="BI49" s="225">
        <v>1.0511917808940903</v>
      </c>
      <c r="BJ49" s="225">
        <v>1.051852927952275</v>
      </c>
      <c r="BK49" s="225">
        <v>1.0501104333947786</v>
      </c>
      <c r="BL49" s="225">
        <v>1.0510517140803814</v>
      </c>
      <c r="BM49" s="226">
        <v>8.7965098473945821E-4</v>
      </c>
      <c r="BN49" s="227">
        <v>-0.56377054356261913</v>
      </c>
      <c r="BO49" s="227">
        <v>-0.5675390188435645</v>
      </c>
      <c r="BP49" s="227">
        <v>-0.56517251227878584</v>
      </c>
      <c r="BQ49" s="227">
        <v>-0.5654940248949899</v>
      </c>
      <c r="BR49" s="228">
        <v>1.9046992564596178E-3</v>
      </c>
    </row>
    <row r="50" spans="1:70" x14ac:dyDescent="0.35">
      <c r="A50" s="79">
        <v>0.46527777777777773</v>
      </c>
      <c r="B50" s="60">
        <v>11</v>
      </c>
      <c r="C50">
        <v>10</v>
      </c>
      <c r="D50" s="7">
        <f t="shared" si="0"/>
        <v>2</v>
      </c>
      <c r="E50" s="49" cm="1">
        <f t="array" ref="E50">INDEX($K:$K,ROW(D2)*3-3+COLUMN(D2))</f>
        <v>38.376745999999997</v>
      </c>
      <c r="F50" s="90" cm="1">
        <f t="array" ref="F50">INDEX($K:$K,ROW(E2)*3-3+COLUMN(E2))</f>
        <v>38.187179</v>
      </c>
      <c r="G50" s="49" cm="1">
        <f t="array" ref="G50">INDEX($K:$K,ROW(F2)*3-3+COLUMN(F2))</f>
        <v>38.241278999999999</v>
      </c>
      <c r="H50" s="49">
        <f t="shared" ref="H50:H56" si="1">AVERAGE(E50:G50)</f>
        <v>38.268401333333337</v>
      </c>
      <c r="I50" s="49">
        <f t="shared" ref="I50:I56" si="2">STDEV(E50:G50)</f>
        <v>9.7650538126182518E-2</v>
      </c>
      <c r="J50" s="89"/>
      <c r="K50" s="89"/>
      <c r="L50" s="89"/>
      <c r="M50" s="89"/>
      <c r="N50" s="89"/>
      <c r="O50" s="94" cm="1">
        <f t="array" ref="O50">INDEX($T:$T,ROW(D2)*3-3+COLUMN(D2))</f>
        <v>1.2519709999999999</v>
      </c>
      <c r="P50" s="94" cm="1">
        <f t="array" ref="P50">INDEX($T:$T,ROW(E2)*3-3+COLUMN(E2))</f>
        <v>1.2492080000000001</v>
      </c>
      <c r="Q50" s="94" cm="1">
        <f t="array" ref="Q50">INDEX($T:$T,ROW(F2)*3-3+COLUMN(F2))</f>
        <v>1.246794</v>
      </c>
      <c r="R50" s="94">
        <f t="shared" ref="R50:R56" si="3">AVERAGE(O50:Q50)</f>
        <v>1.2493243333333333</v>
      </c>
      <c r="S50" s="55">
        <f t="shared" ref="S50:S56" si="4">STDEV(O50:Q50)</f>
        <v>2.5904598690837275E-3</v>
      </c>
      <c r="T50" s="181" cm="1">
        <f t="array" ref="T50">INDEX($R:$R,ROW(D2)*3-3+COLUMN(D2))</f>
        <v>15.889714</v>
      </c>
      <c r="U50" s="181" cm="1">
        <f t="array" ref="U50">INDEX($R:$R,ROW(E2)*3-3+COLUMN(E2))</f>
        <v>15.833057</v>
      </c>
      <c r="V50" s="181" cm="1">
        <f t="array" ref="V50">INDEX($R:$R,ROW(F2)*3-3+COLUMN(F2))</f>
        <v>15.810816000000001</v>
      </c>
      <c r="W50" s="181">
        <f t="shared" ref="W50:W58" si="5">AVERAGE(T50:V50)</f>
        <v>15.844529000000001</v>
      </c>
      <c r="X50" s="182">
        <f t="shared" ref="X50:X58" si="6">STDEV(T50:V50)</f>
        <v>4.068081475339394E-2</v>
      </c>
      <c r="Y50" s="204" cm="1">
        <f t="array" ref="Y50">INDEX($C:$C,ROW(D2)*3-3+COLUMN(D2))</f>
        <v>0.30498799999999998</v>
      </c>
      <c r="Z50" s="204" cm="1">
        <f t="array" ref="Z50">INDEX($C:$C,ROW(E2)*3-3+COLUMN(E2))</f>
        <v>0.308919</v>
      </c>
      <c r="AA50" s="204" cm="1">
        <f t="array" ref="AA50">INDEX($C:$C,ROW(F2)*3-3+COLUMN(F2))</f>
        <v>0.30888300000000002</v>
      </c>
      <c r="AB50" s="204">
        <f t="shared" ref="AB50:AB58" si="7">AVERAGE(Y50:AA50)</f>
        <v>0.30759666666666668</v>
      </c>
      <c r="AC50" s="205">
        <f t="shared" ref="AC50:AC58" si="8">STDEV(Y50:AA50)</f>
        <v>2.2592433099012164E-3</v>
      </c>
      <c r="AS50" s="8">
        <v>7.5000000000000018</v>
      </c>
      <c r="AT50" s="144">
        <v>1.4749199357231593</v>
      </c>
      <c r="AU50" s="147">
        <v>1.4752102139661467</v>
      </c>
      <c r="AV50" s="148">
        <v>1.4632876742263925</v>
      </c>
      <c r="AW50" s="144">
        <v>1.4711392746385661</v>
      </c>
      <c r="AX50" s="144">
        <v>6.8012342364398961E-3</v>
      </c>
      <c r="AY50" s="150"/>
      <c r="AZ50" s="150"/>
      <c r="BA50" s="150"/>
      <c r="BB50" s="150"/>
      <c r="BC50" s="150"/>
      <c r="BD50" s="145">
        <v>1.0579218896274787</v>
      </c>
      <c r="BE50" s="145">
        <v>1.0401199975744582</v>
      </c>
      <c r="BF50" s="145">
        <v>1.0464777219688677</v>
      </c>
      <c r="BG50" s="145">
        <v>1.0481732030569348</v>
      </c>
      <c r="BH50" s="164">
        <v>9.0212433875183646E-3</v>
      </c>
      <c r="BI50" s="225">
        <v>1.015352964264798</v>
      </c>
      <c r="BJ50" s="225">
        <v>1.02115769782651</v>
      </c>
      <c r="BK50" s="225">
        <v>1.0046860280140968</v>
      </c>
      <c r="BL50" s="225">
        <v>1.0137322300351348</v>
      </c>
      <c r="BM50" s="226">
        <v>8.3545832442254372E-3</v>
      </c>
      <c r="BN50" s="227">
        <v>-0.57381254696812722</v>
      </c>
      <c r="BO50" s="227">
        <v>-0.56981202965650513</v>
      </c>
      <c r="BP50" s="227">
        <v>-0.57913697944902376</v>
      </c>
      <c r="BQ50" s="227">
        <v>-0.57425385202455204</v>
      </c>
      <c r="BR50" s="228">
        <v>4.6781123087061413E-3</v>
      </c>
    </row>
    <row r="51" spans="1:70" ht="15" thickBot="1" x14ac:dyDescent="0.4">
      <c r="A51" s="79">
        <v>0.54861111111111105</v>
      </c>
      <c r="B51">
        <v>13</v>
      </c>
      <c r="C51">
        <v>10</v>
      </c>
      <c r="D51" s="7">
        <f t="shared" si="0"/>
        <v>4</v>
      </c>
      <c r="E51" s="49" cm="1">
        <f t="array" ref="E51">INDEX($K:$K,ROW(E3)*3-3+COLUMN(E3))</f>
        <v>36.992939</v>
      </c>
      <c r="F51" s="90" cm="1">
        <f t="array" ref="F51">INDEX($K:$K,ROW(F3)*3-3+COLUMN(F3))</f>
        <v>36.911409999999997</v>
      </c>
      <c r="G51" s="49" cm="1">
        <f t="array" ref="G51">INDEX($K:$K,ROW(G3)*3-3+COLUMN(G3))</f>
        <v>35.689996999999998</v>
      </c>
      <c r="H51" s="49">
        <f t="shared" si="1"/>
        <v>36.53144866666667</v>
      </c>
      <c r="I51" s="49">
        <f t="shared" si="2"/>
        <v>0.72985781146901041</v>
      </c>
      <c r="J51" s="89"/>
      <c r="K51" s="89"/>
      <c r="L51" s="89"/>
      <c r="M51" s="89"/>
      <c r="N51" s="89"/>
      <c r="O51" s="94" cm="1">
        <f t="array" ref="O51">INDEX($T:$T,ROW(D3)*3-3+COLUMN(D3))</f>
        <v>2.9860310000000001</v>
      </c>
      <c r="P51" s="94" cm="1">
        <f t="array" ref="P51">INDEX($T:$T,ROW(E3)*3-3+COLUMN(E3))</f>
        <v>2.9697330000000002</v>
      </c>
      <c r="Q51" s="94" cm="1">
        <f t="array" ref="Q51">INDEX($T:$T,ROW(F3)*3-3+COLUMN(F3))</f>
        <v>2.9611999999999998</v>
      </c>
      <c r="R51" s="94">
        <f t="shared" si="3"/>
        <v>2.9723213333333334</v>
      </c>
      <c r="S51" s="55">
        <f t="shared" si="4"/>
        <v>1.2616229323111409E-2</v>
      </c>
      <c r="T51" s="181" cm="1">
        <f t="array" ref="T51">INDEX($R:$R,ROW(D3)*3-3+COLUMN(D3))</f>
        <v>15.067354999999999</v>
      </c>
      <c r="U51" s="181" cm="1">
        <f t="array" ref="U51">INDEX($R:$R,ROW(E3)*3-3+COLUMN(E3))</f>
        <v>15.012195</v>
      </c>
      <c r="V51" s="181" cm="1">
        <f t="array" ref="V51">INDEX($R:$R,ROW(F3)*3-3+COLUMN(F3))</f>
        <v>14.999065999999999</v>
      </c>
      <c r="W51" s="181">
        <f t="shared" si="5"/>
        <v>15.026205333333332</v>
      </c>
      <c r="X51" s="182">
        <f t="shared" si="6"/>
        <v>3.6236224421610487E-2</v>
      </c>
      <c r="Y51" s="204" cm="1">
        <f t="array" ref="Y51">INDEX($C:$C,ROW(D3)*3-3+COLUMN(D3))</f>
        <v>0.30639</v>
      </c>
      <c r="Z51" s="204" cm="1">
        <f t="array" ref="Z51">INDEX($C:$C,ROW(E3)*3-3+COLUMN(E3))</f>
        <v>0.30398999999999998</v>
      </c>
      <c r="AA51" s="204" cm="1">
        <f t="array" ref="AA51">INDEX($C:$C,ROW(F3)*3-3+COLUMN(F3))</f>
        <v>0.30552600000000002</v>
      </c>
      <c r="AB51" s="204">
        <f t="shared" si="7"/>
        <v>0.30530199999999996</v>
      </c>
      <c r="AC51" s="205">
        <f t="shared" si="8"/>
        <v>1.2155788744462543E-3</v>
      </c>
      <c r="AS51" s="167">
        <v>8.2500000000000018</v>
      </c>
      <c r="AT51" s="168">
        <v>1.441973481804298</v>
      </c>
      <c r="AU51" s="169">
        <v>1.4321844642737287</v>
      </c>
      <c r="AV51" s="170">
        <v>1.4379322152502323</v>
      </c>
      <c r="AW51" s="168">
        <v>1.4373633871094196</v>
      </c>
      <c r="AX51" s="168">
        <v>4.9192367440267981E-3</v>
      </c>
      <c r="AY51" s="150"/>
      <c r="AZ51" s="171"/>
      <c r="BA51" s="171"/>
      <c r="BB51" s="171"/>
      <c r="BC51" s="171"/>
      <c r="BD51" s="172">
        <v>1.1529021312978824</v>
      </c>
      <c r="BE51" s="172">
        <v>1.1435147009500177</v>
      </c>
      <c r="BF51" s="172">
        <v>1.1494034176894499</v>
      </c>
      <c r="BG51" s="172">
        <v>1.1486067499791168</v>
      </c>
      <c r="BH51" s="173">
        <v>4.7441513165705929E-3</v>
      </c>
      <c r="BI51" s="235">
        <v>0.94417134911361267</v>
      </c>
      <c r="BJ51" s="235">
        <v>0.9364290870171178</v>
      </c>
      <c r="BK51" s="235">
        <v>0.94105657664849351</v>
      </c>
      <c r="BL51" s="235">
        <v>0.94055233759307466</v>
      </c>
      <c r="BM51" s="236">
        <v>3.8956832984038303E-3</v>
      </c>
      <c r="BN51" s="237">
        <v>-0.58837524413029363</v>
      </c>
      <c r="BO51" s="237">
        <v>-0.60281980235079968</v>
      </c>
      <c r="BP51" s="237">
        <v>-0.60089763897384019</v>
      </c>
      <c r="BQ51" s="237">
        <v>-0.59736422848497783</v>
      </c>
      <c r="BR51" s="238">
        <v>7.8437910354941971E-3</v>
      </c>
    </row>
    <row r="52" spans="1:70" x14ac:dyDescent="0.35">
      <c r="A52" s="79">
        <v>0.59027777777777779</v>
      </c>
      <c r="B52">
        <v>14</v>
      </c>
      <c r="C52">
        <v>10</v>
      </c>
      <c r="D52" s="268">
        <f t="shared" si="0"/>
        <v>5</v>
      </c>
      <c r="E52" s="49" cm="1">
        <f t="array" ref="E52">INDEX($K:$K,ROW(D4)*3-3+COLUMN(D4))</f>
        <v>35.689996999999998</v>
      </c>
      <c r="F52" s="90" cm="1">
        <f t="array" ref="F52">INDEX($K:$K,ROW(E4)*3-3+COLUMN(E4))</f>
        <v>35.605888999999998</v>
      </c>
      <c r="G52" s="49" cm="1">
        <f t="array" ref="G52">INDEX($K:$K,ROW(F4)*3-3+COLUMN(F4))</f>
        <v>35.517175999999999</v>
      </c>
      <c r="H52" s="49">
        <f t="shared" si="1"/>
        <v>35.604354000000001</v>
      </c>
      <c r="I52" s="49">
        <f t="shared" si="2"/>
        <v>8.6420724823388931E-2</v>
      </c>
      <c r="J52" s="89"/>
      <c r="K52" s="89"/>
      <c r="L52" s="89"/>
      <c r="M52" s="89"/>
      <c r="N52" s="89"/>
      <c r="O52" s="94" cm="1">
        <f t="array" ref="O52">INDEX($T:$T,ROW(D4)*3-3+COLUMN(D4))</f>
        <v>4.6391720000000003</v>
      </c>
      <c r="P52" s="94" cm="1">
        <f t="array" ref="P52">INDEX($T:$T,ROW(E4)*3-3+COLUMN(E4))</f>
        <v>4.6345770000000002</v>
      </c>
      <c r="Q52" s="94" cm="1">
        <f t="array" ref="Q52">INDEX($T:$T,ROW(F4)*3-3+COLUMN(F4))</f>
        <v>4.6146039999999999</v>
      </c>
      <c r="R52" s="94">
        <f t="shared" si="3"/>
        <v>4.6294510000000004</v>
      </c>
      <c r="S52" s="55">
        <f t="shared" si="4"/>
        <v>1.3061529887421489E-2</v>
      </c>
      <c r="T52" s="181" cm="1">
        <f t="array" ref="T52">INDEX($R:$R,ROW(D4)*3-3+COLUMN(D4))</f>
        <v>14.156394000000001</v>
      </c>
      <c r="U52" s="181" cm="1">
        <f t="array" ref="U52">INDEX($R:$R,ROW(E4)*3-3+COLUMN(E4))</f>
        <v>14.156655000000001</v>
      </c>
      <c r="V52" s="181" cm="1">
        <f t="array" ref="V52">INDEX($R:$R,ROW(F4)*3-3+COLUMN(F4))</f>
        <v>14.107737999999999</v>
      </c>
      <c r="W52" s="181">
        <f t="shared" si="5"/>
        <v>14.140262333333332</v>
      </c>
      <c r="X52" s="182">
        <f t="shared" si="6"/>
        <v>2.816720121583562E-2</v>
      </c>
      <c r="Y52" s="204" cm="1">
        <f t="array" ref="Y52">INDEX($C:$C,ROW(D4)*3-3+COLUMN(D4))</f>
        <v>0.301649</v>
      </c>
      <c r="Z52" s="204" cm="1">
        <f t="array" ref="Z52">INDEX($C:$C,ROW(E4)*3-3+COLUMN(E4))</f>
        <v>0.29300999999999999</v>
      </c>
      <c r="AA52" s="204" cm="1">
        <f t="array" ref="AA52">INDEX($C:$C,ROW(F4)*3-3+COLUMN(F4))</f>
        <v>0.29736899999999999</v>
      </c>
      <c r="AB52" s="204">
        <f t="shared" si="7"/>
        <v>0.2973426666666667</v>
      </c>
      <c r="AC52" s="205">
        <f t="shared" si="8"/>
        <v>4.3195602013785346E-3</v>
      </c>
    </row>
    <row r="53" spans="1:70" x14ac:dyDescent="0.35">
      <c r="A53" s="79">
        <v>0.61111111111111105</v>
      </c>
      <c r="B53">
        <v>14</v>
      </c>
      <c r="C53">
        <v>40</v>
      </c>
      <c r="D53" s="268">
        <f t="shared" si="0"/>
        <v>5.5</v>
      </c>
      <c r="E53" s="49" cm="1">
        <f t="array" ref="E53">INDEX($K:$K,ROW(D5)*3-3+COLUMN(D5))</f>
        <v>35.229579000000001</v>
      </c>
      <c r="F53" s="90" cm="1">
        <f t="array" ref="F53">INDEX($K:$K,ROW(E5)*3-3+COLUMN(E5))</f>
        <v>35.194313999999999</v>
      </c>
      <c r="G53" s="49" cm="1">
        <f t="array" ref="G53">INDEX($K:$K,ROW(F5)*3-3+COLUMN(F5))</f>
        <v>0</v>
      </c>
      <c r="H53" s="49">
        <f>AVERAGE(E53:F53)</f>
        <v>35.211946499999996</v>
      </c>
      <c r="I53" s="49">
        <f t="shared" si="2"/>
        <v>20.329634437064463</v>
      </c>
      <c r="J53" s="89"/>
      <c r="K53" s="89"/>
      <c r="L53" s="89"/>
      <c r="M53" s="89"/>
      <c r="N53" s="89"/>
      <c r="O53" s="94" cm="1">
        <f t="array" ref="O53">INDEX($T:$T,ROW(D5)*3-3+COLUMN(D5))</f>
        <v>5.4946989999999998</v>
      </c>
      <c r="P53" s="94" cm="1">
        <f t="array" ref="P53">INDEX($T:$T,ROW(E5)*3-3+COLUMN(E5))</f>
        <v>5.4848210000000002</v>
      </c>
      <c r="Q53" s="94" cm="1">
        <f t="array" ref="Q53">INDEX($T:$T,ROW(F5)*3-3+COLUMN(F5))</f>
        <v>0</v>
      </c>
      <c r="R53" s="94">
        <f t="shared" si="3"/>
        <v>3.6598400000000004</v>
      </c>
      <c r="S53" s="55">
        <f t="shared" si="4"/>
        <v>3.1695182619636375</v>
      </c>
      <c r="T53" s="181" cm="1">
        <f t="array" ref="T53">INDEX($R:$R,ROW(D5)*3-3+COLUMN(D5))</f>
        <v>13.836017</v>
      </c>
      <c r="U53" s="181" cm="1">
        <f t="array" ref="U53">INDEX($R:$R,ROW(E5)*3-3+COLUMN(E5))</f>
        <v>13.828851</v>
      </c>
      <c r="V53" s="181" cm="1">
        <f t="array" ref="V53">INDEX($R:$R,ROW(F5)*3-3+COLUMN(F5))</f>
        <v>0</v>
      </c>
      <c r="W53" s="181">
        <f t="shared" si="5"/>
        <v>9.2216226666666667</v>
      </c>
      <c r="X53" s="182">
        <f t="shared" si="6"/>
        <v>7.9861602972063084</v>
      </c>
      <c r="Y53" s="204" cm="1">
        <f t="array" ref="Y53">INDEX($C:$C,ROW(D5)*3-3+COLUMN(D5))</f>
        <v>0.29748200000000002</v>
      </c>
      <c r="Z53" s="204" cm="1">
        <f t="array" ref="Z53">INDEX($C:$C,ROW(E5)*3-3+COLUMN(E5))</f>
        <v>0.30020000000000002</v>
      </c>
      <c r="AA53" s="204" cm="1">
        <f t="array" ref="AA53">INDEX($C:$C,ROW(F5)*3-3+COLUMN(F5))</f>
        <v>0</v>
      </c>
      <c r="AB53" s="204">
        <f t="shared" si="7"/>
        <v>0.19922733333333334</v>
      </c>
      <c r="AC53" s="205">
        <f t="shared" si="8"/>
        <v>0.17254128387528983</v>
      </c>
    </row>
    <row r="54" spans="1:70" x14ac:dyDescent="0.35">
      <c r="A54" s="79">
        <v>0.63194444444444442</v>
      </c>
      <c r="B54">
        <v>15</v>
      </c>
      <c r="C54">
        <v>10</v>
      </c>
      <c r="D54" s="268">
        <f t="shared" si="0"/>
        <v>6</v>
      </c>
      <c r="E54" s="49" cm="1">
        <f t="array" ref="E54">INDEX($K:$K,ROW(D6)*3-3+COLUMN(D6))</f>
        <v>0</v>
      </c>
      <c r="F54" s="90" cm="1">
        <f t="array" ref="F54">INDEX($K:$K,ROW(E6)*3-3+COLUMN(E6))</f>
        <v>0</v>
      </c>
      <c r="G54" s="49" cm="1">
        <f t="array" ref="G54">INDEX($K:$K,ROW(F6)*3-3+COLUMN(F6))</f>
        <v>0</v>
      </c>
      <c r="H54" s="49">
        <f t="shared" si="1"/>
        <v>0</v>
      </c>
      <c r="I54" s="49">
        <f t="shared" si="2"/>
        <v>0</v>
      </c>
      <c r="J54" s="89"/>
      <c r="K54" s="89"/>
      <c r="L54" s="89"/>
      <c r="M54" s="89"/>
      <c r="N54" s="89"/>
      <c r="O54" s="94" cm="1">
        <f t="array" ref="O54">INDEX($T:$T,ROW(D6)*3-3+COLUMN(D6))</f>
        <v>0</v>
      </c>
      <c r="P54" s="94" cm="1">
        <f t="array" ref="P54">INDEX($T:$T,ROW(E6)*3-3+COLUMN(E6))</f>
        <v>0</v>
      </c>
      <c r="Q54" s="94" cm="1">
        <f t="array" ref="Q54">INDEX($T:$T,ROW(F6)*3-3+COLUMN(F6))</f>
        <v>0</v>
      </c>
      <c r="R54" s="94">
        <f t="shared" si="3"/>
        <v>0</v>
      </c>
      <c r="S54" s="55">
        <f t="shared" si="4"/>
        <v>0</v>
      </c>
      <c r="T54" s="181" cm="1">
        <f t="array" ref="T54">INDEX($R:$R,ROW(D6)*3-3+COLUMN(D6))</f>
        <v>0</v>
      </c>
      <c r="U54" s="181" cm="1">
        <f t="array" ref="U54">INDEX($R:$R,ROW(E6)*3-3+COLUMN(E6))</f>
        <v>0</v>
      </c>
      <c r="V54" s="181" cm="1">
        <f t="array" ref="V54">INDEX($R:$R,ROW(F6)*3-3+COLUMN(F6))</f>
        <v>0</v>
      </c>
      <c r="W54" s="181">
        <f t="shared" si="5"/>
        <v>0</v>
      </c>
      <c r="X54" s="182">
        <f t="shared" si="6"/>
        <v>0</v>
      </c>
      <c r="Y54" s="204" cm="1">
        <f t="array" ref="Y54">INDEX($C:$C,ROW(D6)*3-3+COLUMN(D6))</f>
        <v>0</v>
      </c>
      <c r="Z54" s="204" cm="1">
        <f t="array" ref="Z54">INDEX($C:$C,ROW(E6)*3-3+COLUMN(E6))</f>
        <v>0</v>
      </c>
      <c r="AA54" s="204" cm="1">
        <f t="array" ref="AA54">INDEX($C:$C,ROW(F6)*3-3+COLUMN(F6))</f>
        <v>0</v>
      </c>
      <c r="AB54" s="204">
        <f t="shared" si="7"/>
        <v>0</v>
      </c>
      <c r="AC54" s="205">
        <f t="shared" si="8"/>
        <v>0</v>
      </c>
    </row>
    <row r="55" spans="1:70" x14ac:dyDescent="0.35">
      <c r="A55" s="79">
        <v>0.65277777777777779</v>
      </c>
      <c r="B55">
        <v>15</v>
      </c>
      <c r="C55">
        <v>40</v>
      </c>
      <c r="D55" s="268">
        <f t="shared" si="0"/>
        <v>6.5</v>
      </c>
      <c r="E55" s="49" cm="1">
        <f t="array" ref="E55">INDEX($K:$K,ROW(D7)*3-3+COLUMN(D7))</f>
        <v>0</v>
      </c>
      <c r="F55" s="90" cm="1">
        <f t="array" ref="F55">INDEX($K:$K,ROW(E7)*3-3+COLUMN(E7))</f>
        <v>0</v>
      </c>
      <c r="G55" s="64" cm="1">
        <f t="array" ref="G55">INDEX($K:$K,ROW(F7)*3-3+COLUMN(F7))</f>
        <v>32.428713999999999</v>
      </c>
      <c r="H55" s="64">
        <f>AVERAGE(G55)</f>
        <v>32.428713999999999</v>
      </c>
      <c r="I55" s="49">
        <f t="shared" si="2"/>
        <v>18.722726757373383</v>
      </c>
      <c r="J55" s="89"/>
      <c r="K55" s="89"/>
      <c r="L55" s="89"/>
      <c r="M55" s="89"/>
      <c r="N55" s="89"/>
      <c r="O55" s="94" cm="1">
        <f t="array" ref="O55">INDEX($T:$T,ROW(D7)*3-3+COLUMN(D7))</f>
        <v>0</v>
      </c>
      <c r="P55" s="94" cm="1">
        <f t="array" ref="P55">INDEX($T:$T,ROW(E7)*3-3+COLUMN(E7))</f>
        <v>0</v>
      </c>
      <c r="Q55" s="94" cm="1">
        <f t="array" ref="Q55">INDEX($T:$T,ROW(F7)*3-3+COLUMN(F7))</f>
        <v>8.1926389999999998</v>
      </c>
      <c r="R55" s="94">
        <f t="shared" si="3"/>
        <v>2.7308796666666666</v>
      </c>
      <c r="S55" s="55">
        <f t="shared" si="4"/>
        <v>4.7300223320234265</v>
      </c>
      <c r="T55" s="181" cm="1">
        <f t="array" ref="T55">INDEX($R:$R,ROW(D7)*3-3+COLUMN(D7))</f>
        <v>0</v>
      </c>
      <c r="U55" s="181" cm="1">
        <f t="array" ref="U55">INDEX($R:$R,ROW(E7)*3-3+COLUMN(E7))</f>
        <v>0</v>
      </c>
      <c r="V55" s="181" cm="1">
        <f t="array" ref="V55">INDEX($R:$R,ROW(F7)*3-3+COLUMN(F7))</f>
        <v>12.176995</v>
      </c>
      <c r="W55" s="181">
        <f t="shared" si="5"/>
        <v>4.0589983333333333</v>
      </c>
      <c r="X55" s="182">
        <f t="shared" si="6"/>
        <v>7.0303913411707271</v>
      </c>
      <c r="Y55" s="204" cm="1">
        <f t="array" ref="Y55">INDEX($C:$C,ROW(D7)*3-3+COLUMN(D7))</f>
        <v>0</v>
      </c>
      <c r="Z55" s="204" cm="1">
        <f t="array" ref="Z55">INDEX($C:$C,ROW(E7)*3-3+COLUMN(E7))</f>
        <v>0</v>
      </c>
      <c r="AA55" s="204" cm="1">
        <f t="array" ref="AA55">INDEX($C:$C,ROW(F7)*3-3+COLUMN(F7))</f>
        <v>0.28289599999999998</v>
      </c>
      <c r="AB55" s="204">
        <f t="shared" si="7"/>
        <v>9.4298666666666656E-2</v>
      </c>
      <c r="AC55" s="205">
        <f t="shared" si="8"/>
        <v>0.16333008175266836</v>
      </c>
    </row>
    <row r="56" spans="1:70" x14ac:dyDescent="0.35">
      <c r="A56" s="79">
        <v>0.67361111111111116</v>
      </c>
      <c r="B56">
        <v>16</v>
      </c>
      <c r="C56">
        <v>10</v>
      </c>
      <c r="D56" s="268">
        <f t="shared" si="0"/>
        <v>7.0000000000000018</v>
      </c>
      <c r="E56" s="49" cm="1">
        <f t="array" ref="E56">INDEX($K:$K,ROW(D8)*3-3+COLUMN(D8))</f>
        <v>30.951274000000002</v>
      </c>
      <c r="F56" s="90" cm="1">
        <f t="array" ref="F56">INDEX($K:$K,ROW(E8)*3-3+COLUMN(E8))</f>
        <v>30.968098999999999</v>
      </c>
      <c r="G56" s="64" cm="1">
        <f t="array" ref="G56">INDEX($K:$K,ROW(F8)*3-3+COLUMN(F8))</f>
        <v>30.778074</v>
      </c>
      <c r="H56" s="49">
        <f t="shared" si="1"/>
        <v>30.899148999999998</v>
      </c>
      <c r="I56" s="49">
        <f t="shared" si="2"/>
        <v>0.10519095434019016</v>
      </c>
      <c r="J56" s="89"/>
      <c r="K56" s="89"/>
      <c r="L56" s="89"/>
      <c r="M56" s="89"/>
      <c r="N56" s="89"/>
      <c r="O56" s="94" cm="1">
        <f t="array" ref="O56">INDEX($T:$T,ROW(D8)*3-3+COLUMN(D8))</f>
        <v>9.5706209999999992</v>
      </c>
      <c r="P56" s="94" cm="1">
        <f t="array" ref="P56">INDEX($T:$T,ROW(E8)*3-3+COLUMN(E8))</f>
        <v>9.5841890000000003</v>
      </c>
      <c r="Q56" s="94" cm="1">
        <f t="array" ref="Q56">INDEX($T:$T,ROW(F8)*3-3+COLUMN(F8))</f>
        <v>9.5245049999999996</v>
      </c>
      <c r="R56" s="94">
        <f t="shared" si="3"/>
        <v>9.5597716666666646</v>
      </c>
      <c r="S56" s="55">
        <f t="shared" si="4"/>
        <v>3.1286194868237763E-2</v>
      </c>
      <c r="T56" s="181" cm="1">
        <f t="array" ref="T56">INDEX($R:$R,ROW(D8)*3-3+COLUMN(D8))</f>
        <v>11.251016999999999</v>
      </c>
      <c r="U56" s="181" cm="1">
        <f t="array" ref="U56">INDEX($R:$R,ROW(E8)*3-3+COLUMN(E8))</f>
        <v>11.268158</v>
      </c>
      <c r="V56" s="181" cm="1">
        <f t="array" ref="V56">INDEX($R:$R,ROW(F8)*3-3+COLUMN(F8))</f>
        <v>11.223038000000001</v>
      </c>
      <c r="W56" s="181">
        <f t="shared" si="5"/>
        <v>11.247404333333334</v>
      </c>
      <c r="X56" s="182">
        <f t="shared" si="6"/>
        <v>2.2775910966047124E-2</v>
      </c>
      <c r="Y56" s="204" cm="1">
        <f t="array" ref="Y56">INDEX($C:$C,ROW(D8)*3-3+COLUMN(D8))</f>
        <v>0.27304200000000001</v>
      </c>
      <c r="Z56" s="204" cm="1">
        <f t="array" ref="Z56">INDEX($C:$C,ROW(E8)*3-3+COLUMN(E8))</f>
        <v>0.27068300000000001</v>
      </c>
      <c r="AA56" s="204" cm="1">
        <f t="array" ref="AA56">INDEX($C:$C,ROW(F8)*3-3+COLUMN(F8))</f>
        <v>0.27216200000000002</v>
      </c>
      <c r="AB56" s="204">
        <f t="shared" si="7"/>
        <v>0.27196233333333336</v>
      </c>
      <c r="AC56" s="205">
        <f t="shared" si="8"/>
        <v>1.1921075175223646E-3</v>
      </c>
    </row>
    <row r="57" spans="1:70" x14ac:dyDescent="0.35">
      <c r="A57" s="79">
        <v>0.69444444444444453</v>
      </c>
      <c r="B57">
        <v>16</v>
      </c>
      <c r="C57">
        <v>40</v>
      </c>
      <c r="D57" s="270">
        <f t="shared" si="0"/>
        <v>7.5000000000000018</v>
      </c>
      <c r="E57" s="49" cm="1">
        <f t="array" ref="E57">INDEX($K:$K,ROW(D9)*3-3+COLUMN(D9))</f>
        <v>29.848323000000001</v>
      </c>
      <c r="F57" s="90" cm="1">
        <f t="array" ref="F57">INDEX($K:$K,ROW(E9)*3-3+COLUMN(E9))</f>
        <v>29.868279999999999</v>
      </c>
      <c r="G57" s="64" cm="1">
        <f t="array" ref="G57">INDEX($K:$K,ROW(F9)*3-3+COLUMN(F9))</f>
        <v>29.059469</v>
      </c>
      <c r="H57" s="49">
        <f t="shared" ref="H57:H58" si="9">AVERAGE(E57:G57)</f>
        <v>29.592023999999999</v>
      </c>
      <c r="I57" s="49">
        <f t="shared" ref="I57:I58" si="10">STDEV(E57:G57)</f>
        <v>0.46131409200348494</v>
      </c>
      <c r="J57" s="89"/>
      <c r="K57" s="89"/>
      <c r="L57" s="89"/>
      <c r="M57" s="89"/>
      <c r="N57" s="89"/>
      <c r="O57" s="94" cm="1">
        <f t="array" ref="O57">INDEX($T:$T,ROW(D9)*3-3+COLUMN(D9))</f>
        <v>11.426728000000001</v>
      </c>
      <c r="P57" s="94" cm="1">
        <f t="array" ref="P57">INDEX($T:$T,ROW(E9)*3-3+COLUMN(E9))</f>
        <v>10.967812</v>
      </c>
      <c r="Q57" s="94" cm="1">
        <f t="array" ref="Q57">INDEX($T:$T,ROW(F9)*3-3+COLUMN(F9))</f>
        <v>11.129553</v>
      </c>
      <c r="R57" s="94">
        <f t="shared" ref="R57:R58" si="11">AVERAGE(O57:Q57)</f>
        <v>11.174697666666667</v>
      </c>
      <c r="S57" s="55">
        <f t="shared" ref="S57:S58" si="12">STDEV(O57:Q57)</f>
        <v>0.23276491243384051</v>
      </c>
      <c r="T57" s="181" cm="1">
        <f t="array" ref="T57">INDEX($R:$R,ROW(D9)*3-3+COLUMN(D9))</f>
        <v>10.359838</v>
      </c>
      <c r="U57" s="181" cm="1">
        <f t="array" ref="U57">INDEX($R:$R,ROW(E9)*3-3+COLUMN(E9))</f>
        <v>10.499236</v>
      </c>
      <c r="V57" s="181" cm="1">
        <f t="array" ref="V57">INDEX($R:$R,ROW(F9)*3-3+COLUMN(F9))</f>
        <v>10.108484000000001</v>
      </c>
      <c r="W57" s="181">
        <f t="shared" si="5"/>
        <v>10.322519333333334</v>
      </c>
      <c r="X57" s="182">
        <f t="shared" si="6"/>
        <v>0.19803104185286999</v>
      </c>
      <c r="Y57" s="204" cm="1">
        <f t="array" ref="Y57">INDEX($C:$C,ROW(D9)*3-3+COLUMN(D9))</f>
        <v>0.26680100000000001</v>
      </c>
      <c r="Z57" s="204" cm="1">
        <f t="array" ref="Z57">INDEX($C:$C,ROW(E9)*3-3+COLUMN(E9))</f>
        <v>0.26927000000000001</v>
      </c>
      <c r="AA57" s="204" cm="1">
        <f t="array" ref="AA57">INDEX($C:$C,ROW(F9)*3-3+COLUMN(F9))</f>
        <v>0.26355000000000001</v>
      </c>
      <c r="AB57" s="204">
        <f t="shared" si="7"/>
        <v>0.26654033333333332</v>
      </c>
      <c r="AC57" s="205">
        <f t="shared" si="8"/>
        <v>2.8688953158547532E-3</v>
      </c>
    </row>
    <row r="58" spans="1:70" ht="15" thickBot="1" x14ac:dyDescent="0.4">
      <c r="A58" s="80">
        <v>0.72569444444444453</v>
      </c>
      <c r="B58" s="5">
        <v>17</v>
      </c>
      <c r="C58" s="5">
        <v>25</v>
      </c>
      <c r="D58" s="271">
        <f t="shared" si="0"/>
        <v>8.2500000000000018</v>
      </c>
      <c r="E58" s="50" cm="1">
        <f t="array" ref="E58">INDEX($K:$K,ROW(D10)*3-3+COLUMN(D10))</f>
        <v>27.667726999999999</v>
      </c>
      <c r="F58" s="88" cm="1">
        <f t="array" ref="F58">INDEX($K:$K,ROW(E10)*3-3+COLUMN(E10))</f>
        <v>27.051071</v>
      </c>
      <c r="G58" s="68" cm="1">
        <f t="array" ref="G58">INDEX($K:$K,ROW(F10)*3-3+COLUMN(F10))</f>
        <v>27.411463000000001</v>
      </c>
      <c r="H58" s="50">
        <f t="shared" si="9"/>
        <v>27.376753666666669</v>
      </c>
      <c r="I58" s="50">
        <f t="shared" si="10"/>
        <v>0.30978978186720924</v>
      </c>
      <c r="J58" s="89"/>
      <c r="K58" s="92"/>
      <c r="L58" s="92"/>
      <c r="M58" s="92"/>
      <c r="N58" s="92"/>
      <c r="O58" s="95" cm="1">
        <f t="array" ref="O58">INDEX($T:$T,ROW(D10)*3-3+COLUMN(D10))</f>
        <v>14.220083000000001</v>
      </c>
      <c r="P58" s="95" cm="1">
        <f t="array" ref="P58">INDEX($T:$T,ROW(E10)*3-3+COLUMN(E10))</f>
        <v>13.916009000000001</v>
      </c>
      <c r="Q58" s="95" cm="1">
        <f t="array" ref="Q58">INDEX($T:$T,ROW(F10)*3-3+COLUMN(F10))</f>
        <v>14.105985</v>
      </c>
      <c r="R58" s="95">
        <f t="shared" si="11"/>
        <v>14.080692333333333</v>
      </c>
      <c r="S58" s="96">
        <f t="shared" si="12"/>
        <v>0.15360676615739724</v>
      </c>
      <c r="T58" s="183" cm="1">
        <f t="array" ref="T58">INDEX($R:$R,ROW(D10)*3-3+COLUMN(D10))</f>
        <v>8.7936940000000003</v>
      </c>
      <c r="U58" s="183" cm="1">
        <f t="array" ref="U58">INDEX($R:$R,ROW(E10)*3-3+COLUMN(E10))</f>
        <v>8.6383159999999997</v>
      </c>
      <c r="V58" s="183" cm="1">
        <f t="array" ref="V58">INDEX($R:$R,ROW(F10)*3-3+COLUMN(F10))</f>
        <v>8.7308509999999995</v>
      </c>
      <c r="W58" s="183">
        <f t="shared" si="5"/>
        <v>8.7209536666666665</v>
      </c>
      <c r="X58" s="184">
        <f t="shared" si="6"/>
        <v>7.816040318686554E-2</v>
      </c>
      <c r="Y58" s="206" cm="1">
        <f t="array" ref="Y58">INDEX($C:$C,ROW(D10)*3-3+COLUMN(D10))</f>
        <v>0.25800299999999998</v>
      </c>
      <c r="Z58" s="206" cm="1">
        <f t="array" ref="Z58">INDEX($C:$C,ROW(E10)*3-3+COLUMN(E10))</f>
        <v>0.24956300000000001</v>
      </c>
      <c r="AA58" s="206" cm="1">
        <f t="array" ref="AA58">INDEX($C:$C,ROW(F10)*3-3+COLUMN(F10))</f>
        <v>0.25067</v>
      </c>
      <c r="AB58" s="206">
        <f t="shared" si="7"/>
        <v>0.25274533333333332</v>
      </c>
      <c r="AC58" s="207">
        <f t="shared" si="8"/>
        <v>4.5867915075064412E-3</v>
      </c>
    </row>
    <row r="61" spans="1:70" x14ac:dyDescent="0.35">
      <c r="A61" s="62" t="s">
        <v>19</v>
      </c>
    </row>
    <row r="62" spans="1:70" ht="15" thickBot="1" x14ac:dyDescent="0.4"/>
    <row r="63" spans="1:70" ht="15" thickBot="1" x14ac:dyDescent="0.4">
      <c r="E63" s="284" t="s">
        <v>252</v>
      </c>
      <c r="F63" s="285"/>
      <c r="G63" s="285"/>
      <c r="H63" s="285"/>
      <c r="I63" s="285"/>
      <c r="J63" s="285"/>
      <c r="K63" s="285"/>
      <c r="L63" s="285"/>
      <c r="M63" s="285"/>
      <c r="N63" s="285"/>
      <c r="O63" s="285"/>
      <c r="P63" s="285"/>
      <c r="Q63" s="285"/>
      <c r="R63" s="285"/>
      <c r="S63" s="286"/>
    </row>
    <row r="64" spans="1:70" ht="15" thickBot="1" x14ac:dyDescent="0.4">
      <c r="E64" s="287" t="s">
        <v>74</v>
      </c>
      <c r="F64" s="288"/>
      <c r="G64" s="288"/>
      <c r="H64" s="288"/>
      <c r="I64" s="289"/>
      <c r="J64" s="290" t="s">
        <v>73</v>
      </c>
      <c r="K64" s="291"/>
      <c r="L64" s="291"/>
      <c r="M64" s="291"/>
      <c r="N64" s="292"/>
      <c r="O64" s="293" t="s">
        <v>83</v>
      </c>
      <c r="P64" s="294"/>
      <c r="Q64" s="294"/>
      <c r="R64" s="294"/>
      <c r="S64" s="295"/>
      <c r="T64" s="296" t="s">
        <v>280</v>
      </c>
      <c r="U64" s="297"/>
      <c r="V64" s="297"/>
      <c r="W64" s="297"/>
      <c r="X64" s="298"/>
      <c r="Y64" s="299" t="s">
        <v>281</v>
      </c>
      <c r="Z64" s="300"/>
      <c r="AA64" s="300"/>
      <c r="AB64" s="300"/>
      <c r="AC64" s="301"/>
    </row>
    <row r="65" spans="1:49" ht="15" thickBot="1" x14ac:dyDescent="0.4">
      <c r="A65" s="1" t="s">
        <v>4</v>
      </c>
      <c r="B65" s="1" t="s">
        <v>5</v>
      </c>
      <c r="C65" s="1" t="s">
        <v>6</v>
      </c>
      <c r="D65" s="1" t="s">
        <v>7</v>
      </c>
      <c r="E65" s="98">
        <v>1</v>
      </c>
      <c r="F65" s="99">
        <v>2</v>
      </c>
      <c r="G65" s="99">
        <v>3</v>
      </c>
      <c r="H65" s="99" t="s">
        <v>24</v>
      </c>
      <c r="I65" s="100" t="s">
        <v>13</v>
      </c>
      <c r="J65" s="101">
        <v>1</v>
      </c>
      <c r="K65" s="102">
        <v>2</v>
      </c>
      <c r="L65" s="102">
        <v>3</v>
      </c>
      <c r="M65" s="102" t="s">
        <v>24</v>
      </c>
      <c r="N65" s="103" t="s">
        <v>13</v>
      </c>
      <c r="O65" s="104">
        <v>1</v>
      </c>
      <c r="P65" s="104">
        <v>2</v>
      </c>
      <c r="Q65" s="104">
        <v>3</v>
      </c>
      <c r="R65" s="104" t="s">
        <v>24</v>
      </c>
      <c r="S65" s="105" t="s">
        <v>13</v>
      </c>
      <c r="T65" s="177">
        <v>1</v>
      </c>
      <c r="U65" s="177">
        <v>2</v>
      </c>
      <c r="V65" s="177">
        <v>3</v>
      </c>
      <c r="W65" s="177" t="s">
        <v>24</v>
      </c>
      <c r="X65" s="178" t="s">
        <v>13</v>
      </c>
      <c r="Y65" s="200">
        <v>1</v>
      </c>
      <c r="Z65" s="200">
        <v>2</v>
      </c>
      <c r="AA65" s="200">
        <v>3</v>
      </c>
      <c r="AB65" s="200" t="s">
        <v>24</v>
      </c>
      <c r="AC65" s="201" t="s">
        <v>13</v>
      </c>
    </row>
    <row r="66" spans="1:49" x14ac:dyDescent="0.35">
      <c r="A66" s="78">
        <v>0.4236111111111111</v>
      </c>
      <c r="B66" s="58">
        <v>10</v>
      </c>
      <c r="C66" s="18">
        <v>10</v>
      </c>
      <c r="D66" s="15">
        <f t="shared" ref="D66:D75" si="13">B66+(C66/60)-$B$37</f>
        <v>1</v>
      </c>
      <c r="E66" s="72">
        <f>LOG(E49)</f>
        <v>1.5896981401380985</v>
      </c>
      <c r="F66" s="72">
        <f t="shared" ref="F66:G66" si="14">LOG(F49)</f>
        <v>1.5917292257871434</v>
      </c>
      <c r="G66" s="72">
        <f t="shared" si="14"/>
        <v>1.5940369132198318</v>
      </c>
      <c r="H66" s="72">
        <f>AVERAGE(E66:G66)</f>
        <v>1.5918214263816912</v>
      </c>
      <c r="I66" s="72">
        <f>STDEV(E66:G66)</f>
        <v>2.17085551705301E-3</v>
      </c>
      <c r="J66" s="91"/>
      <c r="K66" s="91"/>
      <c r="L66" s="91"/>
      <c r="M66" s="91"/>
      <c r="N66" s="91"/>
      <c r="O66" s="93">
        <f>LOG(O49)</f>
        <v>-0.10561636103399789</v>
      </c>
      <c r="P66" s="93">
        <f t="shared" ref="P66:Q66" si="15">LOG(P49)</f>
        <v>-9.8765695004628215E-2</v>
      </c>
      <c r="Q66" s="93">
        <f t="shared" si="15"/>
        <v>-9.9231539296501456E-2</v>
      </c>
      <c r="R66" s="93">
        <f>AVERAGE(O66:Q66)</f>
        <v>-0.10120453177837585</v>
      </c>
      <c r="S66" s="27">
        <f>STDEV(O66:Q66)</f>
        <v>3.8278493650664475E-3</v>
      </c>
      <c r="T66" s="179">
        <f>LOG(T49)</f>
        <v>1.2083155379384307</v>
      </c>
      <c r="U66" s="179">
        <f t="shared" ref="U66:V66" si="16">LOG(U49)</f>
        <v>1.2099148103235609</v>
      </c>
      <c r="V66" s="179">
        <f t="shared" si="16"/>
        <v>1.2128897941752121</v>
      </c>
      <c r="W66" s="179">
        <f>AVERAGE(T66:V66)</f>
        <v>1.2103733808124011</v>
      </c>
      <c r="X66" s="180">
        <f>STDEV(T66:V66)</f>
        <v>2.3213509428477047E-3</v>
      </c>
      <c r="Y66" s="202">
        <f>LOG(Y49)</f>
        <v>-0.51244026627076245</v>
      </c>
      <c r="Z66" s="202">
        <f t="shared" ref="Z66:AA66" si="17">LOG(Z49)</f>
        <v>-0.50824901660829314</v>
      </c>
      <c r="AA66" s="202">
        <f t="shared" si="17"/>
        <v>-0.4978720726473021</v>
      </c>
      <c r="AB66" s="202">
        <f>AVERAGE(Y66:AA66)</f>
        <v>-0.50618711850878595</v>
      </c>
      <c r="AC66" s="203">
        <f>STDEV(Y66:AA66)</f>
        <v>7.4997756094580164E-3</v>
      </c>
    </row>
    <row r="67" spans="1:49" x14ac:dyDescent="0.35">
      <c r="A67" s="79">
        <v>0.46527777777777773</v>
      </c>
      <c r="B67" s="60">
        <v>11</v>
      </c>
      <c r="C67">
        <v>10</v>
      </c>
      <c r="D67" s="7">
        <f t="shared" si="13"/>
        <v>2</v>
      </c>
      <c r="E67" s="49">
        <f t="shared" ref="E67:G67" si="18">LOG(E50)</f>
        <v>1.5840681477273462</v>
      </c>
      <c r="F67" s="90">
        <f t="shared" si="18"/>
        <v>1.5819175769387834</v>
      </c>
      <c r="G67" s="49">
        <f t="shared" si="18"/>
        <v>1.5825324090578641</v>
      </c>
      <c r="H67" s="49">
        <f t="shared" ref="H67:H69" si="19">AVERAGE(E67:G67)</f>
        <v>1.5828393779079981</v>
      </c>
      <c r="I67" s="49">
        <f t="shared" ref="I67:I75" si="20">STDEV(E67:G67)</f>
        <v>1.1076601849706398E-3</v>
      </c>
      <c r="J67" s="89"/>
      <c r="K67" s="89"/>
      <c r="L67" s="89"/>
      <c r="M67" s="89"/>
      <c r="N67" s="89"/>
      <c r="O67" s="94">
        <f t="shared" ref="O67:Q67" si="21">LOG(O50)</f>
        <v>9.759426922118343E-2</v>
      </c>
      <c r="P67" s="94">
        <f t="shared" si="21"/>
        <v>9.6634756813948897E-2</v>
      </c>
      <c r="Q67" s="94">
        <f t="shared" si="21"/>
        <v>9.579470363595291E-2</v>
      </c>
      <c r="R67" s="94">
        <f t="shared" ref="R67:R75" si="22">AVERAGE(O67:Q67)</f>
        <v>9.6674576557028422E-2</v>
      </c>
      <c r="S67" s="55">
        <f t="shared" ref="S67:S75" si="23">STDEV(O67:Q67)</f>
        <v>9.0044338125209447E-4</v>
      </c>
      <c r="T67" s="181">
        <f t="shared" ref="T67:V67" si="24">LOG(T50)</f>
        <v>1.2011160803829848</v>
      </c>
      <c r="U67" s="181">
        <f t="shared" si="24"/>
        <v>1.1995647752574721</v>
      </c>
      <c r="V67" s="181">
        <f t="shared" si="24"/>
        <v>1.1989542845528383</v>
      </c>
      <c r="W67" s="181">
        <f t="shared" ref="W67:W75" si="25">AVERAGE(T67:V67)</f>
        <v>1.1998783800644317</v>
      </c>
      <c r="X67" s="182">
        <f t="shared" ref="X67:X75" si="26">STDEV(T67:V67)</f>
        <v>1.1144959775705211E-3</v>
      </c>
      <c r="Y67" s="204">
        <f t="shared" ref="Y67:AA67" si="27">LOG(Y50)</f>
        <v>-0.51571724798536989</v>
      </c>
      <c r="Z67" s="204">
        <f t="shared" si="27"/>
        <v>-0.51015537968367519</v>
      </c>
      <c r="AA67" s="204">
        <f t="shared" si="27"/>
        <v>-0.51020599331511762</v>
      </c>
      <c r="AB67" s="204">
        <f t="shared" ref="AB67:AB75" si="28">AVERAGE(Y67:AA67)</f>
        <v>-0.5120262069947209</v>
      </c>
      <c r="AC67" s="205">
        <f t="shared" ref="AC67:AC75" si="29">STDEV(Y67:AA67)</f>
        <v>3.1966354391625945E-3</v>
      </c>
    </row>
    <row r="68" spans="1:49" x14ac:dyDescent="0.35">
      <c r="A68" s="79">
        <v>0.54861111111111105</v>
      </c>
      <c r="B68">
        <v>13</v>
      </c>
      <c r="C68">
        <v>10</v>
      </c>
      <c r="D68" s="7">
        <f t="shared" si="13"/>
        <v>4</v>
      </c>
      <c r="E68" s="49">
        <f t="shared" ref="E68:G68" si="30">LOG(E51)</f>
        <v>1.5681188363377745</v>
      </c>
      <c r="F68" s="90">
        <f t="shared" si="30"/>
        <v>1.5671606353751066</v>
      </c>
      <c r="G68" s="49">
        <f t="shared" si="30"/>
        <v>1.5525465114500987</v>
      </c>
      <c r="H68" s="49">
        <f t="shared" si="19"/>
        <v>1.5626086610543266</v>
      </c>
      <c r="I68" s="49">
        <f t="shared" si="20"/>
        <v>8.7272377224762426E-3</v>
      </c>
      <c r="J68" s="89"/>
      <c r="K68" s="89"/>
      <c r="L68" s="89"/>
      <c r="M68" s="89"/>
      <c r="N68" s="89"/>
      <c r="O68" s="94">
        <f t="shared" ref="O68:Q68" si="31">LOG(O51)</f>
        <v>0.47509431211608427</v>
      </c>
      <c r="P68" s="94">
        <f t="shared" si="31"/>
        <v>0.47271740492691866</v>
      </c>
      <c r="Q68" s="94">
        <f t="shared" si="31"/>
        <v>0.47146774071016423</v>
      </c>
      <c r="R68" s="94">
        <f t="shared" si="22"/>
        <v>0.47309315258438905</v>
      </c>
      <c r="S68" s="55">
        <f t="shared" si="23"/>
        <v>1.8422526339050475E-3</v>
      </c>
      <c r="T68" s="181">
        <f t="shared" ref="T68:V68" si="32">LOG(T51)</f>
        <v>1.1780370207470252</v>
      </c>
      <c r="U68" s="181">
        <f t="shared" si="32"/>
        <v>1.1764441970196184</v>
      </c>
      <c r="V68" s="181">
        <f t="shared" si="32"/>
        <v>1.1760642161439967</v>
      </c>
      <c r="W68" s="181">
        <f t="shared" si="25"/>
        <v>1.1768484779702135</v>
      </c>
      <c r="X68" s="182">
        <f t="shared" si="26"/>
        <v>1.0466956652690992E-3</v>
      </c>
      <c r="Y68" s="204">
        <f t="shared" ref="Y68:AA68" si="33">LOG(Y51)</f>
        <v>-0.51372541337262911</v>
      </c>
      <c r="Z68" s="204">
        <f t="shared" si="33"/>
        <v>-0.51714070262891276</v>
      </c>
      <c r="AA68" s="204">
        <f t="shared" si="33"/>
        <v>-0.51495182576165366</v>
      </c>
      <c r="AB68" s="204">
        <f t="shared" si="28"/>
        <v>-0.51527264725439847</v>
      </c>
      <c r="AC68" s="205">
        <f t="shared" si="29"/>
        <v>1.7300997077269583E-3</v>
      </c>
    </row>
    <row r="69" spans="1:49" x14ac:dyDescent="0.35">
      <c r="A69" s="79">
        <v>0.59027777777777779</v>
      </c>
      <c r="B69">
        <v>14</v>
      </c>
      <c r="C69">
        <v>10</v>
      </c>
      <c r="D69" s="152">
        <f t="shared" si="13"/>
        <v>5</v>
      </c>
      <c r="E69" s="153">
        <f t="shared" ref="E69:G69" si="34">LOG(E52)</f>
        <v>1.5525465114500987</v>
      </c>
      <c r="F69" s="153">
        <f t="shared" si="34"/>
        <v>1.551521833610227</v>
      </c>
      <c r="G69" s="153">
        <f t="shared" si="34"/>
        <v>1.5504384273663174</v>
      </c>
      <c r="H69" s="153">
        <f t="shared" si="19"/>
        <v>1.5515022574755477</v>
      </c>
      <c r="I69" s="153">
        <f t="shared" si="20"/>
        <v>1.0541783743085015E-3</v>
      </c>
      <c r="J69" s="151"/>
      <c r="K69" s="151"/>
      <c r="L69" s="151"/>
      <c r="M69" s="151"/>
      <c r="N69" s="151"/>
      <c r="O69" s="156">
        <f t="shared" ref="O69:Q69" si="35">LOG(O52)</f>
        <v>0.66644047453775557</v>
      </c>
      <c r="P69" s="156">
        <f t="shared" si="35"/>
        <v>0.66601010202979705</v>
      </c>
      <c r="Q69" s="156">
        <f t="shared" si="35"/>
        <v>0.66413443819100149</v>
      </c>
      <c r="R69" s="156">
        <f t="shared" si="22"/>
        <v>0.66552833825285129</v>
      </c>
      <c r="S69" s="224">
        <f t="shared" si="23"/>
        <v>1.2261823521485099E-3</v>
      </c>
      <c r="T69" s="225">
        <f t="shared" ref="T69:V69" si="36">LOG(T52)</f>
        <v>1.1509526413944584</v>
      </c>
      <c r="U69" s="225">
        <f t="shared" si="36"/>
        <v>1.1509606483639501</v>
      </c>
      <c r="V69" s="225">
        <f t="shared" si="36"/>
        <v>1.1494573856275172</v>
      </c>
      <c r="W69" s="225">
        <f t="shared" si="25"/>
        <v>1.1504568917953086</v>
      </c>
      <c r="X69" s="226">
        <f t="shared" si="26"/>
        <v>8.6560699077574041E-4</v>
      </c>
      <c r="Y69" s="227">
        <f t="shared" ref="Y69:AA69" si="37">LOG(Y52)</f>
        <v>-0.52049811007972258</v>
      </c>
      <c r="Z69" s="227">
        <f t="shared" si="37"/>
        <v>-0.53311755756155943</v>
      </c>
      <c r="AA69" s="227">
        <f t="shared" si="37"/>
        <v>-0.52670430760513376</v>
      </c>
      <c r="AB69" s="227">
        <f t="shared" si="28"/>
        <v>-0.52677332508213859</v>
      </c>
      <c r="AC69" s="228">
        <f t="shared" si="29"/>
        <v>6.3100068340540419E-3</v>
      </c>
    </row>
    <row r="70" spans="1:49" x14ac:dyDescent="0.35">
      <c r="A70" s="79">
        <v>0.61111111111111105</v>
      </c>
      <c r="B70">
        <v>14</v>
      </c>
      <c r="C70">
        <v>40</v>
      </c>
      <c r="D70" s="7">
        <f t="shared" si="13"/>
        <v>5.5</v>
      </c>
      <c r="E70" s="49">
        <f t="shared" ref="E70:G70" si="38">LOG(E53)</f>
        <v>1.546907453312683</v>
      </c>
      <c r="F70" s="90">
        <f t="shared" si="38"/>
        <v>1.5464725044471197</v>
      </c>
      <c r="G70" s="49" t="e">
        <f t="shared" si="38"/>
        <v>#NUM!</v>
      </c>
      <c r="H70" s="49">
        <f>AVERAGE(E70:F70)</f>
        <v>1.5466899788799013</v>
      </c>
      <c r="I70" s="49" t="e">
        <f t="shared" si="20"/>
        <v>#NUM!</v>
      </c>
      <c r="J70" s="89"/>
      <c r="K70" s="89"/>
      <c r="L70" s="89"/>
      <c r="M70" s="89"/>
      <c r="N70" s="89"/>
      <c r="O70" s="94">
        <f t="shared" ref="O70:Q70" si="39">LOG(O53)</f>
        <v>0.73994390672866583</v>
      </c>
      <c r="P70" s="94">
        <f t="shared" si="39"/>
        <v>0.73916245871460073</v>
      </c>
      <c r="Q70" s="94" t="e">
        <f t="shared" si="39"/>
        <v>#NUM!</v>
      </c>
      <c r="R70" s="94" t="e">
        <f t="shared" si="22"/>
        <v>#NUM!</v>
      </c>
      <c r="S70" s="55" t="e">
        <f t="shared" si="23"/>
        <v>#NUM!</v>
      </c>
      <c r="T70" s="181">
        <f t="shared" ref="T70:V70" si="40">LOG(T53)</f>
        <v>1.1410110869504229</v>
      </c>
      <c r="U70" s="181">
        <f t="shared" si="40"/>
        <v>1.1407860973118007</v>
      </c>
      <c r="V70" s="181" t="e">
        <f t="shared" si="40"/>
        <v>#NUM!</v>
      </c>
      <c r="W70" s="181" t="e">
        <f t="shared" si="25"/>
        <v>#NUM!</v>
      </c>
      <c r="X70" s="182" t="e">
        <f t="shared" si="26"/>
        <v>#NUM!</v>
      </c>
      <c r="Y70" s="204">
        <f t="shared" ref="Y70:AA70" si="41">LOG(Y53)</f>
        <v>-0.52653930737130916</v>
      </c>
      <c r="Z70" s="204">
        <f t="shared" si="41"/>
        <v>-0.52258931209274839</v>
      </c>
      <c r="AA70" s="204" t="e">
        <f t="shared" si="41"/>
        <v>#NUM!</v>
      </c>
      <c r="AB70" s="204" t="e">
        <f t="shared" si="28"/>
        <v>#NUM!</v>
      </c>
      <c r="AC70" s="205" t="e">
        <f t="shared" si="29"/>
        <v>#NUM!</v>
      </c>
    </row>
    <row r="71" spans="1:49" x14ac:dyDescent="0.35">
      <c r="A71" s="79">
        <v>0.63194444444444442</v>
      </c>
      <c r="B71">
        <v>15</v>
      </c>
      <c r="C71">
        <v>10</v>
      </c>
      <c r="D71" s="7">
        <f t="shared" si="13"/>
        <v>6</v>
      </c>
      <c r="E71" s="49" t="e">
        <f t="shared" ref="E71:G71" si="42">LOG(E54)</f>
        <v>#NUM!</v>
      </c>
      <c r="F71" s="90" t="e">
        <f t="shared" si="42"/>
        <v>#NUM!</v>
      </c>
      <c r="G71" s="49" t="e">
        <f t="shared" si="42"/>
        <v>#NUM!</v>
      </c>
      <c r="H71" s="49" t="e">
        <f t="shared" ref="H71" si="43">AVERAGE(E71:G71)</f>
        <v>#NUM!</v>
      </c>
      <c r="I71" s="49" t="e">
        <f t="shared" si="20"/>
        <v>#NUM!</v>
      </c>
      <c r="J71" s="89"/>
      <c r="K71" s="89"/>
      <c r="L71" s="89"/>
      <c r="M71" s="89"/>
      <c r="N71" s="89"/>
      <c r="O71" s="94" t="e">
        <f t="shared" ref="O71:Q71" si="44">LOG(O54)</f>
        <v>#NUM!</v>
      </c>
      <c r="P71" s="94" t="e">
        <f t="shared" si="44"/>
        <v>#NUM!</v>
      </c>
      <c r="Q71" s="94" t="e">
        <f t="shared" si="44"/>
        <v>#NUM!</v>
      </c>
      <c r="R71" s="94" t="e">
        <f t="shared" si="22"/>
        <v>#NUM!</v>
      </c>
      <c r="S71" s="55" t="e">
        <f t="shared" si="23"/>
        <v>#NUM!</v>
      </c>
      <c r="T71" s="181" t="e">
        <f t="shared" ref="T71:V71" si="45">LOG(T54)</f>
        <v>#NUM!</v>
      </c>
      <c r="U71" s="181" t="e">
        <f t="shared" si="45"/>
        <v>#NUM!</v>
      </c>
      <c r="V71" s="181" t="e">
        <f t="shared" si="45"/>
        <v>#NUM!</v>
      </c>
      <c r="W71" s="181" t="e">
        <f t="shared" si="25"/>
        <v>#NUM!</v>
      </c>
      <c r="X71" s="182" t="e">
        <f t="shared" si="26"/>
        <v>#NUM!</v>
      </c>
      <c r="Y71" s="204" t="e">
        <f t="shared" ref="Y71:AA71" si="46">LOG(Y54)</f>
        <v>#NUM!</v>
      </c>
      <c r="Z71" s="204" t="e">
        <f t="shared" si="46"/>
        <v>#NUM!</v>
      </c>
      <c r="AA71" s="204" t="e">
        <f t="shared" si="46"/>
        <v>#NUM!</v>
      </c>
      <c r="AB71" s="204" t="e">
        <f t="shared" si="28"/>
        <v>#NUM!</v>
      </c>
      <c r="AC71" s="205" t="e">
        <f t="shared" si="29"/>
        <v>#NUM!</v>
      </c>
    </row>
    <row r="72" spans="1:49" x14ac:dyDescent="0.35">
      <c r="A72" s="79">
        <v>0.65277777777777779</v>
      </c>
      <c r="B72">
        <v>15</v>
      </c>
      <c r="C72">
        <v>40</v>
      </c>
      <c r="D72" s="7">
        <f t="shared" si="13"/>
        <v>6.5</v>
      </c>
      <c r="E72" s="49" t="e">
        <f t="shared" ref="E72:G72" si="47">LOG(E55)</f>
        <v>#NUM!</v>
      </c>
      <c r="F72" s="90" t="e">
        <f t="shared" si="47"/>
        <v>#NUM!</v>
      </c>
      <c r="G72" s="64">
        <f t="shared" si="47"/>
        <v>1.5109297265398358</v>
      </c>
      <c r="H72" s="64">
        <f>AVERAGE(G72)</f>
        <v>1.5109297265398358</v>
      </c>
      <c r="I72" s="49" t="e">
        <f t="shared" si="20"/>
        <v>#NUM!</v>
      </c>
      <c r="J72" s="89"/>
      <c r="K72" s="89"/>
      <c r="L72" s="89"/>
      <c r="M72" s="89"/>
      <c r="N72" s="89"/>
      <c r="O72" s="94" t="e">
        <f t="shared" ref="O72:Q72" si="48">LOG(O55)</f>
        <v>#NUM!</v>
      </c>
      <c r="P72" s="94" t="e">
        <f t="shared" si="48"/>
        <v>#NUM!</v>
      </c>
      <c r="Q72" s="94">
        <f t="shared" si="48"/>
        <v>0.91342381855253674</v>
      </c>
      <c r="R72" s="94" t="e">
        <f t="shared" si="22"/>
        <v>#NUM!</v>
      </c>
      <c r="S72" s="55" t="e">
        <f t="shared" si="23"/>
        <v>#NUM!</v>
      </c>
      <c r="T72" s="181" t="e">
        <f t="shared" ref="T72:V72" si="49">LOG(T55)</f>
        <v>#NUM!</v>
      </c>
      <c r="U72" s="181" t="e">
        <f t="shared" si="49"/>
        <v>#NUM!</v>
      </c>
      <c r="V72" s="181">
        <f t="shared" si="49"/>
        <v>1.0855401277111816</v>
      </c>
      <c r="W72" s="181" t="e">
        <f t="shared" si="25"/>
        <v>#NUM!</v>
      </c>
      <c r="X72" s="182" t="e">
        <f t="shared" si="26"/>
        <v>#NUM!</v>
      </c>
      <c r="Y72" s="204" t="e">
        <f t="shared" ref="Y72:AA72" si="50">LOG(Y55)</f>
        <v>#NUM!</v>
      </c>
      <c r="Z72" s="204" t="e">
        <f t="shared" si="50"/>
        <v>#NUM!</v>
      </c>
      <c r="AA72" s="204">
        <f t="shared" si="50"/>
        <v>-0.54837319319415434</v>
      </c>
      <c r="AB72" s="204" t="e">
        <f t="shared" si="28"/>
        <v>#NUM!</v>
      </c>
      <c r="AC72" s="205" t="e">
        <f t="shared" si="29"/>
        <v>#NUM!</v>
      </c>
    </row>
    <row r="73" spans="1:49" x14ac:dyDescent="0.35">
      <c r="A73" s="79">
        <v>0.67361111111111116</v>
      </c>
      <c r="B73">
        <v>16</v>
      </c>
      <c r="C73">
        <v>10</v>
      </c>
      <c r="D73" s="152">
        <f t="shared" si="13"/>
        <v>7.0000000000000018</v>
      </c>
      <c r="E73" s="153">
        <f t="shared" ref="E73:G73" si="51">LOG(E56)</f>
        <v>1.4906785299242353</v>
      </c>
      <c r="F73" s="153">
        <f t="shared" si="51"/>
        <v>1.4909145466822815</v>
      </c>
      <c r="G73" s="154">
        <f t="shared" si="51"/>
        <v>1.488241439493416</v>
      </c>
      <c r="H73" s="153">
        <f t="shared" ref="H73:H75" si="52">AVERAGE(E73:G73)</f>
        <v>1.4899448386999776</v>
      </c>
      <c r="I73" s="153">
        <f t="shared" si="20"/>
        <v>1.4798995304430849E-3</v>
      </c>
      <c r="J73" s="151"/>
      <c r="K73" s="151"/>
      <c r="L73" s="151"/>
      <c r="M73" s="151"/>
      <c r="N73" s="151"/>
      <c r="O73" s="156">
        <f t="shared" ref="O73:Q73" si="53">LOG(O56)</f>
        <v>0.98094011835398953</v>
      </c>
      <c r="P73" s="156">
        <f t="shared" si="53"/>
        <v>0.98155536940748056</v>
      </c>
      <c r="Q73" s="156">
        <f t="shared" si="53"/>
        <v>0.97884241412668893</v>
      </c>
      <c r="R73" s="156">
        <f t="shared" si="22"/>
        <v>0.98044596729605293</v>
      </c>
      <c r="S73" s="224">
        <f t="shared" si="23"/>
        <v>1.4223819950838228E-3</v>
      </c>
      <c r="T73" s="225">
        <f t="shared" ref="T73:V73" si="54">LOG(T56)</f>
        <v>1.0511917808940903</v>
      </c>
      <c r="U73" s="225">
        <f t="shared" si="54"/>
        <v>1.051852927952275</v>
      </c>
      <c r="V73" s="225">
        <f t="shared" si="54"/>
        <v>1.0501104333947786</v>
      </c>
      <c r="W73" s="225">
        <f t="shared" si="25"/>
        <v>1.0510517140803814</v>
      </c>
      <c r="X73" s="226">
        <f t="shared" si="26"/>
        <v>8.7965098473945821E-4</v>
      </c>
      <c r="Y73" s="227">
        <f t="shared" ref="Y73:AA73" si="55">LOG(Y56)</f>
        <v>-0.56377054356261913</v>
      </c>
      <c r="Z73" s="227">
        <f t="shared" si="55"/>
        <v>-0.5675390188435645</v>
      </c>
      <c r="AA73" s="227">
        <f t="shared" si="55"/>
        <v>-0.56517251227878584</v>
      </c>
      <c r="AB73" s="227">
        <f t="shared" si="28"/>
        <v>-0.5654940248949899</v>
      </c>
      <c r="AC73" s="228">
        <f t="shared" si="29"/>
        <v>1.9046992564596178E-3</v>
      </c>
    </row>
    <row r="74" spans="1:49" x14ac:dyDescent="0.35">
      <c r="A74" s="79">
        <v>0.69444444444444453</v>
      </c>
      <c r="B74">
        <v>16</v>
      </c>
      <c r="C74">
        <v>40</v>
      </c>
      <c r="D74" s="155">
        <f t="shared" si="13"/>
        <v>7.5000000000000018</v>
      </c>
      <c r="E74" s="153">
        <f t="shared" ref="E74:G74" si="56">LOG(E57)</f>
        <v>1.4749199357231593</v>
      </c>
      <c r="F74" s="153">
        <f t="shared" si="56"/>
        <v>1.4752102139661467</v>
      </c>
      <c r="G74" s="154">
        <f t="shared" si="56"/>
        <v>1.4632876742263925</v>
      </c>
      <c r="H74" s="153">
        <f t="shared" si="52"/>
        <v>1.4711392746385661</v>
      </c>
      <c r="I74" s="153">
        <f t="shared" si="20"/>
        <v>6.8012342364398961E-3</v>
      </c>
      <c r="J74" s="151"/>
      <c r="K74" s="151"/>
      <c r="L74" s="151"/>
      <c r="M74" s="151"/>
      <c r="N74" s="151"/>
      <c r="O74" s="156">
        <f t="shared" ref="O74:Q74" si="57">LOG(O57)</f>
        <v>1.0579218896274787</v>
      </c>
      <c r="P74" s="156">
        <f t="shared" si="57"/>
        <v>1.0401199975744582</v>
      </c>
      <c r="Q74" s="156">
        <f t="shared" si="57"/>
        <v>1.0464777219688677</v>
      </c>
      <c r="R74" s="156">
        <f t="shared" si="22"/>
        <v>1.0481732030569348</v>
      </c>
      <c r="S74" s="224">
        <f t="shared" si="23"/>
        <v>9.0212433875183646E-3</v>
      </c>
      <c r="T74" s="225">
        <f t="shared" ref="T74:V74" si="58">LOG(T57)</f>
        <v>1.015352964264798</v>
      </c>
      <c r="U74" s="225">
        <f t="shared" si="58"/>
        <v>1.02115769782651</v>
      </c>
      <c r="V74" s="225">
        <f t="shared" si="58"/>
        <v>1.0046860280140968</v>
      </c>
      <c r="W74" s="225">
        <f t="shared" si="25"/>
        <v>1.0137322300351348</v>
      </c>
      <c r="X74" s="226">
        <f t="shared" si="26"/>
        <v>8.3545832442254372E-3</v>
      </c>
      <c r="Y74" s="227">
        <f t="shared" ref="Y74:AA74" si="59">LOG(Y57)</f>
        <v>-0.57381254696812722</v>
      </c>
      <c r="Z74" s="227">
        <f t="shared" si="59"/>
        <v>-0.56981202965650513</v>
      </c>
      <c r="AA74" s="227">
        <f t="shared" si="59"/>
        <v>-0.57913697944902376</v>
      </c>
      <c r="AB74" s="227">
        <f t="shared" si="28"/>
        <v>-0.57425385202455204</v>
      </c>
      <c r="AC74" s="228">
        <f t="shared" si="29"/>
        <v>4.6781123087061413E-3</v>
      </c>
    </row>
    <row r="75" spans="1:49" ht="15" thickBot="1" x14ac:dyDescent="0.4">
      <c r="A75" s="80">
        <v>0.72569444444444453</v>
      </c>
      <c r="B75" s="5">
        <v>17</v>
      </c>
      <c r="C75" s="5">
        <v>25</v>
      </c>
      <c r="D75" s="229">
        <f t="shared" si="13"/>
        <v>8.2500000000000018</v>
      </c>
      <c r="E75" s="230">
        <f t="shared" ref="E75:G75" si="60">LOG(E58)</f>
        <v>1.441973481804298</v>
      </c>
      <c r="F75" s="230">
        <f t="shared" si="60"/>
        <v>1.4321844642737287</v>
      </c>
      <c r="G75" s="231">
        <f t="shared" si="60"/>
        <v>1.4379322152502323</v>
      </c>
      <c r="H75" s="230">
        <f t="shared" si="52"/>
        <v>1.4373633871094196</v>
      </c>
      <c r="I75" s="230">
        <f t="shared" si="20"/>
        <v>4.9192367440267981E-3</v>
      </c>
      <c r="J75" s="151"/>
      <c r="K75" s="232"/>
      <c r="L75" s="232"/>
      <c r="M75" s="232"/>
      <c r="N75" s="232"/>
      <c r="O75" s="233">
        <f t="shared" ref="O75:Q75" si="61">LOG(O58)</f>
        <v>1.1529021312978824</v>
      </c>
      <c r="P75" s="233">
        <f t="shared" si="61"/>
        <v>1.1435147009500177</v>
      </c>
      <c r="Q75" s="233">
        <f t="shared" si="61"/>
        <v>1.1494034176894499</v>
      </c>
      <c r="R75" s="233">
        <f t="shared" si="22"/>
        <v>1.1486067499791168</v>
      </c>
      <c r="S75" s="234">
        <f t="shared" si="23"/>
        <v>4.7441513165705929E-3</v>
      </c>
      <c r="T75" s="235">
        <f t="shared" ref="T75:V75" si="62">LOG(T58)</f>
        <v>0.94417134911361267</v>
      </c>
      <c r="U75" s="235">
        <f t="shared" si="62"/>
        <v>0.9364290870171178</v>
      </c>
      <c r="V75" s="235">
        <f t="shared" si="62"/>
        <v>0.94105657664849351</v>
      </c>
      <c r="W75" s="235">
        <f t="shared" si="25"/>
        <v>0.94055233759307466</v>
      </c>
      <c r="X75" s="236">
        <f t="shared" si="26"/>
        <v>3.8956832984038303E-3</v>
      </c>
      <c r="Y75" s="237">
        <f t="shared" ref="Y75:AA75" si="63">LOG(Y58)</f>
        <v>-0.58837524413029363</v>
      </c>
      <c r="Z75" s="237">
        <f t="shared" si="63"/>
        <v>-0.60281980235079968</v>
      </c>
      <c r="AA75" s="237">
        <f t="shared" si="63"/>
        <v>-0.60089763897384019</v>
      </c>
      <c r="AB75" s="237">
        <f t="shared" si="28"/>
        <v>-0.59736422848497783</v>
      </c>
      <c r="AC75" s="238">
        <f t="shared" si="29"/>
        <v>7.8437910354941971E-3</v>
      </c>
    </row>
    <row r="77" spans="1:49" ht="15" thickBot="1" x14ac:dyDescent="0.4"/>
    <row r="78" spans="1:49" ht="15" thickBot="1" x14ac:dyDescent="0.4">
      <c r="E78" s="284" t="s">
        <v>262</v>
      </c>
      <c r="F78" s="285"/>
      <c r="G78" s="285"/>
      <c r="H78" s="285"/>
      <c r="I78" s="285"/>
      <c r="J78" s="285"/>
      <c r="K78" s="285"/>
      <c r="L78" s="285"/>
      <c r="M78" s="285"/>
      <c r="N78" s="285"/>
      <c r="O78" s="285"/>
      <c r="P78" s="285"/>
      <c r="Q78" s="285"/>
      <c r="R78" s="285"/>
      <c r="S78" s="286"/>
    </row>
    <row r="79" spans="1:49" ht="15" thickBot="1" x14ac:dyDescent="0.4">
      <c r="E79" s="287" t="s">
        <v>74</v>
      </c>
      <c r="F79" s="288"/>
      <c r="G79" s="288"/>
      <c r="H79" s="288"/>
      <c r="I79" s="289"/>
      <c r="J79" s="290" t="s">
        <v>73</v>
      </c>
      <c r="K79" s="291"/>
      <c r="L79" s="291"/>
      <c r="M79" s="291"/>
      <c r="N79" s="292"/>
      <c r="O79" s="293" t="s">
        <v>83</v>
      </c>
      <c r="P79" s="294"/>
      <c r="Q79" s="294"/>
      <c r="R79" s="294"/>
      <c r="S79" s="295"/>
      <c r="T79" s="296" t="s">
        <v>280</v>
      </c>
      <c r="U79" s="297"/>
      <c r="V79" s="297"/>
      <c r="W79" s="297"/>
      <c r="X79" s="298"/>
      <c r="Y79" s="299" t="s">
        <v>281</v>
      </c>
      <c r="Z79" s="300"/>
      <c r="AA79" s="300"/>
      <c r="AB79" s="300"/>
      <c r="AC79" s="301"/>
      <c r="AS79" s="49" t="s">
        <v>74</v>
      </c>
      <c r="AT79" s="89"/>
      <c r="AU79" s="94" t="s">
        <v>83</v>
      </c>
      <c r="AV79" s="181" t="s">
        <v>280</v>
      </c>
      <c r="AW79" s="204" t="s">
        <v>281</v>
      </c>
    </row>
    <row r="80" spans="1:49" ht="15" thickBot="1" x14ac:dyDescent="0.4">
      <c r="A80" s="1" t="s">
        <v>4</v>
      </c>
      <c r="B80" s="1" t="s">
        <v>5</v>
      </c>
      <c r="C80" s="1" t="s">
        <v>6</v>
      </c>
      <c r="D80" s="1" t="s">
        <v>7</v>
      </c>
      <c r="E80" s="98" t="s">
        <v>263</v>
      </c>
      <c r="F80" s="99" t="s">
        <v>264</v>
      </c>
      <c r="G80" s="99">
        <v>3</v>
      </c>
      <c r="H80" s="99" t="s">
        <v>24</v>
      </c>
      <c r="I80" s="100" t="s">
        <v>13</v>
      </c>
      <c r="J80" s="101">
        <v>1</v>
      </c>
      <c r="K80" s="102">
        <v>2</v>
      </c>
      <c r="L80" s="102">
        <v>3</v>
      </c>
      <c r="M80" s="102" t="s">
        <v>24</v>
      </c>
      <c r="N80" s="103" t="s">
        <v>13</v>
      </c>
      <c r="O80" s="104">
        <v>1</v>
      </c>
      <c r="P80" s="104">
        <v>2</v>
      </c>
      <c r="Q80" s="104">
        <v>3</v>
      </c>
      <c r="R80" s="104" t="s">
        <v>24</v>
      </c>
      <c r="S80" s="105" t="s">
        <v>13</v>
      </c>
      <c r="T80" s="177">
        <v>1</v>
      </c>
      <c r="U80" s="177">
        <v>2</v>
      </c>
      <c r="V80" s="177"/>
      <c r="W80" s="177"/>
      <c r="X80" s="178"/>
      <c r="Y80" s="200">
        <v>1</v>
      </c>
      <c r="Z80" s="200">
        <v>2</v>
      </c>
      <c r="AA80" s="200"/>
      <c r="AB80" s="200"/>
      <c r="AC80" s="201"/>
      <c r="AR80" s="146" t="s">
        <v>254</v>
      </c>
      <c r="AS80" s="49">
        <v>-3.4299999999999997E-2</v>
      </c>
      <c r="AT80" s="89"/>
      <c r="AU80" s="94">
        <v>0.14990000000000001</v>
      </c>
      <c r="AV80" s="181">
        <v>-6.1899999999999997E-2</v>
      </c>
      <c r="AW80" s="204">
        <v>-2.1000000000000001E-2</v>
      </c>
    </row>
    <row r="81" spans="1:49" x14ac:dyDescent="0.35">
      <c r="A81" s="78">
        <v>0.4236111111111111</v>
      </c>
      <c r="B81" s="58">
        <v>10</v>
      </c>
      <c r="C81" s="18">
        <v>10</v>
      </c>
      <c r="D81" s="15">
        <f t="shared" ref="D81:D90" si="64">B81+(C81/60)-$B$37</f>
        <v>1</v>
      </c>
      <c r="E81" s="72">
        <f t="shared" ref="E81:E90" si="65">$AS$80*D81+$AS$81</f>
        <v>1.6912</v>
      </c>
      <c r="F81" s="72">
        <f>10^E81</f>
        <v>49.113399964699816</v>
      </c>
      <c r="G81" s="72"/>
      <c r="H81" s="72"/>
      <c r="I81" s="72"/>
      <c r="J81" s="91"/>
      <c r="K81" s="91"/>
      <c r="L81" s="91"/>
      <c r="M81" s="91"/>
      <c r="N81" s="91"/>
      <c r="O81" s="93">
        <f t="shared" ref="O81:O90" si="66">$AU$80*D81+$AU$81</f>
        <v>7.060000000000001E-2</v>
      </c>
      <c r="P81" s="93">
        <f>10^O81</f>
        <v>1.1765218576672265</v>
      </c>
      <c r="Q81" s="93"/>
      <c r="R81" s="93"/>
      <c r="S81" s="27"/>
      <c r="T81" s="179">
        <f>$AV$80*D81+$AV$81</f>
        <v>1.4061999999999999</v>
      </c>
      <c r="U81" s="179">
        <f>10^T81</f>
        <v>25.48003381361989</v>
      </c>
      <c r="V81" s="179"/>
      <c r="W81" s="179"/>
      <c r="X81" s="180"/>
      <c r="Y81" s="202">
        <f>$AW$80*D81+$AW$81</f>
        <v>-0.44120000000000004</v>
      </c>
      <c r="Z81" s="202">
        <f>10^Y81</f>
        <v>0.36207621775667309</v>
      </c>
      <c r="AA81" s="202"/>
      <c r="AB81" s="202"/>
      <c r="AC81" s="203"/>
      <c r="AR81" s="146" t="s">
        <v>255</v>
      </c>
      <c r="AS81" s="49">
        <v>1.7255</v>
      </c>
      <c r="AT81" s="89"/>
      <c r="AU81" s="94">
        <v>-7.9299999999999995E-2</v>
      </c>
      <c r="AV81" s="181">
        <v>1.4681</v>
      </c>
      <c r="AW81" s="204">
        <v>-0.42020000000000002</v>
      </c>
    </row>
    <row r="82" spans="1:49" x14ac:dyDescent="0.35">
      <c r="A82" s="79">
        <v>0.46527777777777773</v>
      </c>
      <c r="B82" s="60">
        <v>11</v>
      </c>
      <c r="C82">
        <v>10</v>
      </c>
      <c r="D82" s="7">
        <f t="shared" si="64"/>
        <v>2</v>
      </c>
      <c r="E82" s="49">
        <f t="shared" si="65"/>
        <v>1.6569</v>
      </c>
      <c r="F82" s="90">
        <f t="shared" ref="F82:F90" si="67">10^E82</f>
        <v>45.383710476308202</v>
      </c>
      <c r="G82" s="49"/>
      <c r="H82" s="49"/>
      <c r="I82" s="49"/>
      <c r="J82" s="89"/>
      <c r="K82" s="89"/>
      <c r="L82" s="89"/>
      <c r="M82" s="89"/>
      <c r="N82" s="89"/>
      <c r="O82" s="94">
        <f t="shared" si="66"/>
        <v>0.22050000000000003</v>
      </c>
      <c r="P82" s="94">
        <f t="shared" ref="P82:P90" si="68">10^O82</f>
        <v>1.6614986777666561</v>
      </c>
      <c r="Q82" s="94"/>
      <c r="R82" s="94"/>
      <c r="S82" s="55"/>
      <c r="T82" s="181">
        <f t="shared" ref="T82:T90" si="69">$AV$80*D82+$AV$81</f>
        <v>1.3443000000000001</v>
      </c>
      <c r="U82" s="181">
        <f t="shared" ref="U82:U90" si="70">10^T82</f>
        <v>22.095304955729997</v>
      </c>
      <c r="V82" s="181"/>
      <c r="W82" s="181"/>
      <c r="X82" s="182"/>
      <c r="Y82" s="204">
        <f t="shared" ref="Y82:Y90" si="71">$AW$80*D82+$AW$81</f>
        <v>-0.4622</v>
      </c>
      <c r="Z82" s="204">
        <f t="shared" ref="Z82:Z90" si="72">10^Y82</f>
        <v>0.34498483136275065</v>
      </c>
      <c r="AA82" s="204"/>
      <c r="AB82" s="204"/>
      <c r="AC82" s="205"/>
    </row>
    <row r="83" spans="1:49" x14ac:dyDescent="0.35">
      <c r="A83" s="79">
        <v>0.54861111111111105</v>
      </c>
      <c r="B83">
        <v>13</v>
      </c>
      <c r="C83">
        <v>10</v>
      </c>
      <c r="D83" s="7">
        <f t="shared" si="64"/>
        <v>4</v>
      </c>
      <c r="E83" s="49">
        <f t="shared" si="65"/>
        <v>1.5883</v>
      </c>
      <c r="F83" s="90">
        <f t="shared" si="67"/>
        <v>38.752524544102485</v>
      </c>
      <c r="G83" s="49"/>
      <c r="H83" s="49"/>
      <c r="I83" s="49"/>
      <c r="J83" s="89"/>
      <c r="K83" s="89"/>
      <c r="L83" s="89"/>
      <c r="M83" s="89"/>
      <c r="N83" s="89"/>
      <c r="O83" s="94">
        <f t="shared" si="66"/>
        <v>0.52029999999999998</v>
      </c>
      <c r="P83" s="94">
        <f t="shared" si="68"/>
        <v>3.313599377790871</v>
      </c>
      <c r="Q83" s="94"/>
      <c r="R83" s="94"/>
      <c r="S83" s="55"/>
      <c r="T83" s="181">
        <f t="shared" si="69"/>
        <v>1.2204999999999999</v>
      </c>
      <c r="U83" s="181">
        <f t="shared" si="70"/>
        <v>16.614986777666562</v>
      </c>
      <c r="V83" s="181"/>
      <c r="W83" s="181"/>
      <c r="X83" s="182"/>
      <c r="Y83" s="204">
        <f t="shared" si="71"/>
        <v>-0.50419999999999998</v>
      </c>
      <c r="Z83" s="204">
        <f t="shared" si="72"/>
        <v>0.31318431251116419</v>
      </c>
      <c r="AA83" s="204"/>
      <c r="AB83" s="204"/>
      <c r="AC83" s="205"/>
    </row>
    <row r="84" spans="1:49" x14ac:dyDescent="0.35">
      <c r="A84" s="79">
        <v>0.59027777777777779</v>
      </c>
      <c r="B84">
        <v>14</v>
      </c>
      <c r="C84">
        <v>10</v>
      </c>
      <c r="D84" s="7">
        <f t="shared" si="64"/>
        <v>5</v>
      </c>
      <c r="E84" s="49">
        <f t="shared" si="65"/>
        <v>1.554</v>
      </c>
      <c r="F84" s="90">
        <f t="shared" si="67"/>
        <v>35.809643710263614</v>
      </c>
      <c r="G84" s="49"/>
      <c r="H84" s="49"/>
      <c r="I84" s="49"/>
      <c r="J84" s="89"/>
      <c r="K84" s="89"/>
      <c r="L84" s="89"/>
      <c r="M84" s="89"/>
      <c r="N84" s="89"/>
      <c r="O84" s="94">
        <f t="shared" si="66"/>
        <v>0.67020000000000002</v>
      </c>
      <c r="P84" s="94">
        <f t="shared" si="68"/>
        <v>4.6795059088525335</v>
      </c>
      <c r="Q84" s="94"/>
      <c r="R84" s="94"/>
      <c r="S84" s="55"/>
      <c r="T84" s="225">
        <f t="shared" si="69"/>
        <v>1.1585999999999999</v>
      </c>
      <c r="U84" s="225">
        <f t="shared" si="70"/>
        <v>14.407877256886934</v>
      </c>
      <c r="V84" s="225"/>
      <c r="W84" s="225"/>
      <c r="X84" s="226"/>
      <c r="Y84" s="227">
        <f t="shared" si="71"/>
        <v>-0.5252</v>
      </c>
      <c r="Z84" s="227">
        <f t="shared" si="72"/>
        <v>0.29840081159302195</v>
      </c>
      <c r="AA84" s="227"/>
      <c r="AB84" s="227"/>
      <c r="AC84" s="228"/>
    </row>
    <row r="85" spans="1:49" x14ac:dyDescent="0.35">
      <c r="A85" s="79">
        <v>0.61111111111111105</v>
      </c>
      <c r="B85">
        <v>14</v>
      </c>
      <c r="C85">
        <v>40</v>
      </c>
      <c r="D85" s="7">
        <f t="shared" si="64"/>
        <v>5.5</v>
      </c>
      <c r="E85" s="49">
        <f t="shared" si="65"/>
        <v>1.53685</v>
      </c>
      <c r="F85" s="90">
        <f t="shared" si="67"/>
        <v>34.423101704758956</v>
      </c>
      <c r="G85" s="49"/>
      <c r="H85" s="49"/>
      <c r="I85" s="49"/>
      <c r="J85" s="89"/>
      <c r="K85" s="89"/>
      <c r="L85" s="89"/>
      <c r="M85" s="89"/>
      <c r="N85" s="89"/>
      <c r="O85" s="94">
        <f t="shared" si="66"/>
        <v>0.74514999999999998</v>
      </c>
      <c r="P85" s="94">
        <f t="shared" si="68"/>
        <v>5.5609629296027174</v>
      </c>
      <c r="Q85" s="94"/>
      <c r="R85" s="94"/>
      <c r="S85" s="55"/>
      <c r="T85" s="181">
        <f t="shared" si="69"/>
        <v>1.12765</v>
      </c>
      <c r="U85" s="181">
        <f t="shared" si="70"/>
        <v>13.416832563679151</v>
      </c>
      <c r="V85" s="181"/>
      <c r="W85" s="181"/>
      <c r="X85" s="182"/>
      <c r="Y85" s="204">
        <f t="shared" si="71"/>
        <v>-0.53570000000000007</v>
      </c>
      <c r="Z85" s="204">
        <f t="shared" si="72"/>
        <v>0.29127284648349827</v>
      </c>
      <c r="AA85" s="204"/>
      <c r="AB85" s="204"/>
      <c r="AC85" s="205"/>
    </row>
    <row r="86" spans="1:49" x14ac:dyDescent="0.35">
      <c r="A86" s="79">
        <v>0.63194444444444442</v>
      </c>
      <c r="B86">
        <v>15</v>
      </c>
      <c r="C86">
        <v>10</v>
      </c>
      <c r="D86" s="7">
        <f t="shared" si="64"/>
        <v>6</v>
      </c>
      <c r="E86" s="49">
        <f t="shared" si="65"/>
        <v>1.5197000000000001</v>
      </c>
      <c r="F86" s="90">
        <f t="shared" si="67"/>
        <v>33.090246319221357</v>
      </c>
      <c r="G86" s="49"/>
      <c r="H86" s="49"/>
      <c r="I86" s="49"/>
      <c r="J86" s="89"/>
      <c r="K86" s="89"/>
      <c r="L86" s="89"/>
      <c r="M86" s="89"/>
      <c r="N86" s="89"/>
      <c r="O86" s="94">
        <f t="shared" si="66"/>
        <v>0.82009999999999994</v>
      </c>
      <c r="P86" s="94">
        <f t="shared" si="68"/>
        <v>6.6084559581202926</v>
      </c>
      <c r="Q86" s="94"/>
      <c r="R86" s="94"/>
      <c r="S86" s="55"/>
      <c r="T86" s="181">
        <f t="shared" si="69"/>
        <v>1.0967</v>
      </c>
      <c r="U86" s="181">
        <f t="shared" si="70"/>
        <v>12.493956801010089</v>
      </c>
      <c r="V86" s="181"/>
      <c r="W86" s="181"/>
      <c r="X86" s="182"/>
      <c r="Y86" s="204">
        <f t="shared" si="71"/>
        <v>-0.54620000000000002</v>
      </c>
      <c r="Z86" s="204">
        <f t="shared" si="72"/>
        <v>0.28431514862737572</v>
      </c>
      <c r="AA86" s="204"/>
      <c r="AB86" s="204"/>
      <c r="AC86" s="205"/>
    </row>
    <row r="87" spans="1:49" x14ac:dyDescent="0.35">
      <c r="A87" s="79">
        <v>0.65277777777777779</v>
      </c>
      <c r="B87">
        <v>15</v>
      </c>
      <c r="C87">
        <v>40</v>
      </c>
      <c r="D87" s="7">
        <f t="shared" si="64"/>
        <v>6.5</v>
      </c>
      <c r="E87" s="49">
        <f t="shared" si="65"/>
        <v>1.5025500000000001</v>
      </c>
      <c r="F87" s="90">
        <f t="shared" si="67"/>
        <v>31.808998818818385</v>
      </c>
      <c r="G87" s="64"/>
      <c r="H87" s="64"/>
      <c r="I87" s="49"/>
      <c r="J87" s="89"/>
      <c r="K87" s="89"/>
      <c r="L87" s="89"/>
      <c r="M87" s="89"/>
      <c r="N87" s="89"/>
      <c r="O87" s="94">
        <f t="shared" si="66"/>
        <v>0.89505000000000001</v>
      </c>
      <c r="P87" s="94">
        <f t="shared" si="68"/>
        <v>7.8532604340765797</v>
      </c>
      <c r="Q87" s="94"/>
      <c r="R87" s="94"/>
      <c r="S87" s="55"/>
      <c r="T87" s="181">
        <f t="shared" si="69"/>
        <v>1.06575</v>
      </c>
      <c r="U87" s="181">
        <f t="shared" si="70"/>
        <v>11.634560974404902</v>
      </c>
      <c r="V87" s="181"/>
      <c r="W87" s="181"/>
      <c r="X87" s="182"/>
      <c r="Y87" s="204">
        <f t="shared" si="71"/>
        <v>-0.55669999999999997</v>
      </c>
      <c r="Z87" s="204">
        <f t="shared" si="72"/>
        <v>0.27752365081372721</v>
      </c>
      <c r="AA87" s="204"/>
      <c r="AB87" s="204"/>
      <c r="AC87" s="205"/>
    </row>
    <row r="88" spans="1:49" x14ac:dyDescent="0.35">
      <c r="A88" s="79">
        <v>0.67361111111111116</v>
      </c>
      <c r="B88">
        <v>16</v>
      </c>
      <c r="C88">
        <v>10</v>
      </c>
      <c r="D88" s="7">
        <f t="shared" si="64"/>
        <v>7.0000000000000018</v>
      </c>
      <c r="E88" s="49">
        <f t="shared" si="65"/>
        <v>1.4854000000000001</v>
      </c>
      <c r="F88" s="90">
        <f t="shared" si="67"/>
        <v>30.57736095690079</v>
      </c>
      <c r="G88" s="64"/>
      <c r="H88" s="49"/>
      <c r="I88" s="49"/>
      <c r="J88" s="89"/>
      <c r="K88" s="89"/>
      <c r="L88" s="89"/>
      <c r="M88" s="89"/>
      <c r="N88" s="89"/>
      <c r="O88" s="94">
        <f t="shared" si="66"/>
        <v>0.97000000000000031</v>
      </c>
      <c r="P88" s="94">
        <f t="shared" si="68"/>
        <v>9.3325430079699192</v>
      </c>
      <c r="Q88" s="94"/>
      <c r="R88" s="94"/>
      <c r="S88" s="55"/>
      <c r="T88" s="225">
        <f t="shared" si="69"/>
        <v>1.0347999999999999</v>
      </c>
      <c r="U88" s="225">
        <f t="shared" si="70"/>
        <v>10.834278621501394</v>
      </c>
      <c r="V88" s="225"/>
      <c r="W88" s="225"/>
      <c r="X88" s="226"/>
      <c r="Y88" s="227">
        <f t="shared" si="71"/>
        <v>-0.56720000000000004</v>
      </c>
      <c r="Z88" s="227">
        <f t="shared" si="72"/>
        <v>0.27089438298597807</v>
      </c>
      <c r="AA88" s="227"/>
      <c r="AB88" s="227"/>
      <c r="AC88" s="228"/>
    </row>
    <row r="89" spans="1:49" x14ac:dyDescent="0.35">
      <c r="A89" s="79">
        <v>0.69444444444444453</v>
      </c>
      <c r="B89">
        <v>16</v>
      </c>
      <c r="C89">
        <v>40</v>
      </c>
      <c r="D89">
        <f t="shared" si="64"/>
        <v>7.5000000000000018</v>
      </c>
      <c r="E89" s="49">
        <f t="shared" si="65"/>
        <v>1.4682500000000001</v>
      </c>
      <c r="F89" s="90">
        <f t="shared" si="67"/>
        <v>29.393411858516728</v>
      </c>
      <c r="G89" s="64"/>
      <c r="H89" s="49"/>
      <c r="I89" s="49"/>
      <c r="J89" s="89"/>
      <c r="K89" s="89"/>
      <c r="L89" s="89"/>
      <c r="M89" s="89"/>
      <c r="N89" s="89"/>
      <c r="O89" s="94">
        <f t="shared" si="66"/>
        <v>1.0449500000000005</v>
      </c>
      <c r="P89" s="94">
        <f t="shared" si="68"/>
        <v>11.09047124143278</v>
      </c>
      <c r="Q89" s="94"/>
      <c r="R89" s="94"/>
      <c r="S89" s="55"/>
      <c r="T89" s="225">
        <f t="shared" si="69"/>
        <v>1.0038499999999999</v>
      </c>
      <c r="U89" s="225">
        <f t="shared" si="70"/>
        <v>10.089043626704276</v>
      </c>
      <c r="V89" s="225"/>
      <c r="W89" s="225"/>
      <c r="X89" s="226"/>
      <c r="Y89" s="227">
        <f t="shared" si="71"/>
        <v>-0.5777000000000001</v>
      </c>
      <c r="Z89" s="227">
        <f t="shared" si="72"/>
        <v>0.26442346992115867</v>
      </c>
      <c r="AA89" s="227"/>
      <c r="AB89" s="227"/>
      <c r="AC89" s="228"/>
    </row>
    <row r="90" spans="1:49" ht="15" thickBot="1" x14ac:dyDescent="0.4">
      <c r="A90" s="80">
        <v>0.72569444444444453</v>
      </c>
      <c r="B90" s="5">
        <v>17</v>
      </c>
      <c r="C90" s="5">
        <v>25</v>
      </c>
      <c r="D90" s="5">
        <f t="shared" si="64"/>
        <v>8.2500000000000018</v>
      </c>
      <c r="E90" s="50">
        <f t="shared" si="65"/>
        <v>1.4425250000000001</v>
      </c>
      <c r="F90" s="88">
        <f t="shared" si="67"/>
        <v>27.702885051992734</v>
      </c>
      <c r="G90" s="68"/>
      <c r="H90" s="50"/>
      <c r="I90" s="50"/>
      <c r="J90" s="89"/>
      <c r="K90" s="92"/>
      <c r="L90" s="92"/>
      <c r="M90" s="92"/>
      <c r="N90" s="92"/>
      <c r="O90" s="95">
        <f t="shared" si="66"/>
        <v>1.1573750000000005</v>
      </c>
      <c r="P90" s="95">
        <f t="shared" si="68"/>
        <v>14.367294698573028</v>
      </c>
      <c r="Q90" s="95"/>
      <c r="R90" s="95"/>
      <c r="S90" s="96"/>
      <c r="T90" s="235">
        <f t="shared" si="69"/>
        <v>0.95742499999999986</v>
      </c>
      <c r="U90" s="235">
        <f t="shared" si="70"/>
        <v>9.0661938344319104</v>
      </c>
      <c r="V90" s="235"/>
      <c r="W90" s="235"/>
      <c r="X90" s="236"/>
      <c r="Y90" s="237">
        <f t="shared" si="71"/>
        <v>-0.59345000000000003</v>
      </c>
      <c r="Z90" s="237">
        <f t="shared" si="72"/>
        <v>0.25500576571371281</v>
      </c>
      <c r="AA90" s="237"/>
      <c r="AB90" s="237"/>
      <c r="AC90" s="238"/>
    </row>
    <row r="91" spans="1:49" ht="15" thickBot="1" x14ac:dyDescent="0.4"/>
    <row r="92" spans="1:49" ht="15" thickBot="1" x14ac:dyDescent="0.4">
      <c r="E92" s="284" t="s">
        <v>8</v>
      </c>
      <c r="F92" s="285"/>
      <c r="G92" s="286"/>
    </row>
    <row r="93" spans="1:49" ht="15" thickBot="1" x14ac:dyDescent="0.4">
      <c r="A93" s="1" t="s">
        <v>4</v>
      </c>
      <c r="B93" s="1" t="s">
        <v>5</v>
      </c>
      <c r="C93" s="1" t="s">
        <v>6</v>
      </c>
      <c r="D93" s="1" t="s">
        <v>7</v>
      </c>
      <c r="E93" s="43" t="str">
        <f>E47</f>
        <v>Glucose</v>
      </c>
      <c r="F93" s="45"/>
      <c r="G93" s="47" t="s">
        <v>17</v>
      </c>
      <c r="H93" s="181" t="s">
        <v>280</v>
      </c>
      <c r="I93" s="204" t="s">
        <v>281</v>
      </c>
    </row>
    <row r="94" spans="1:49" x14ac:dyDescent="0.35">
      <c r="A94" s="78">
        <v>0.4236111111111111</v>
      </c>
      <c r="B94" s="58">
        <v>10</v>
      </c>
      <c r="C94" s="18">
        <v>10</v>
      </c>
      <c r="D94" s="15">
        <f t="shared" ref="D94:D103" si="73">B94+(C94/60)-$B$37</f>
        <v>1</v>
      </c>
      <c r="E94" s="72">
        <f>F81</f>
        <v>49.113399964699816</v>
      </c>
      <c r="F94" s="73"/>
      <c r="G94" s="27">
        <f>P81</f>
        <v>1.1765218576672265</v>
      </c>
      <c r="H94" s="181">
        <f>U81</f>
        <v>25.48003381361989</v>
      </c>
      <c r="I94" s="204">
        <f>Z81</f>
        <v>0.36207621775667309</v>
      </c>
    </row>
    <row r="95" spans="1:49" x14ac:dyDescent="0.35">
      <c r="A95" s="79">
        <v>0.46527777777777773</v>
      </c>
      <c r="B95" s="60">
        <v>11</v>
      </c>
      <c r="C95">
        <v>10</v>
      </c>
      <c r="D95" s="7">
        <f t="shared" si="73"/>
        <v>2</v>
      </c>
      <c r="E95" s="49">
        <f t="shared" ref="E95:E103" si="74">F82</f>
        <v>45.383710476308202</v>
      </c>
      <c r="F95" s="52"/>
      <c r="G95" s="55">
        <f t="shared" ref="G95:G103" si="75">P82</f>
        <v>1.6614986777666561</v>
      </c>
      <c r="H95" s="181">
        <f t="shared" ref="H95:H103" si="76">U82</f>
        <v>22.095304955729997</v>
      </c>
      <c r="I95" s="204">
        <f t="shared" ref="I95:I103" si="77">Z82</f>
        <v>0.34498483136275065</v>
      </c>
    </row>
    <row r="96" spans="1:49" x14ac:dyDescent="0.35">
      <c r="A96" s="79">
        <v>0.54861111111111105</v>
      </c>
      <c r="B96">
        <v>13</v>
      </c>
      <c r="C96">
        <v>10</v>
      </c>
      <c r="D96" s="7">
        <f t="shared" si="73"/>
        <v>4</v>
      </c>
      <c r="E96" s="49">
        <f t="shared" si="74"/>
        <v>38.752524544102485</v>
      </c>
      <c r="F96" s="52"/>
      <c r="G96" s="55">
        <f t="shared" si="75"/>
        <v>3.313599377790871</v>
      </c>
      <c r="H96" s="181">
        <f t="shared" si="76"/>
        <v>16.614986777666562</v>
      </c>
      <c r="I96" s="204">
        <f t="shared" si="77"/>
        <v>0.31318431251116419</v>
      </c>
    </row>
    <row r="97" spans="1:19" x14ac:dyDescent="0.35">
      <c r="A97" s="79">
        <v>0.59027777777777779</v>
      </c>
      <c r="B97">
        <v>14</v>
      </c>
      <c r="C97">
        <v>10</v>
      </c>
      <c r="D97" s="7">
        <f t="shared" si="73"/>
        <v>5</v>
      </c>
      <c r="E97" s="49">
        <f t="shared" si="74"/>
        <v>35.809643710263614</v>
      </c>
      <c r="F97" s="52"/>
      <c r="G97" s="55">
        <f t="shared" si="75"/>
        <v>4.6795059088525335</v>
      </c>
      <c r="H97" s="181">
        <f t="shared" si="76"/>
        <v>14.407877256886934</v>
      </c>
      <c r="I97" s="204">
        <f t="shared" si="77"/>
        <v>0.29840081159302195</v>
      </c>
    </row>
    <row r="98" spans="1:19" x14ac:dyDescent="0.35">
      <c r="A98" s="79">
        <v>0.61111111111111105</v>
      </c>
      <c r="B98">
        <v>14</v>
      </c>
      <c r="C98">
        <v>40</v>
      </c>
      <c r="D98" s="7">
        <f t="shared" si="73"/>
        <v>5.5</v>
      </c>
      <c r="E98" s="49">
        <f t="shared" si="74"/>
        <v>34.423101704758956</v>
      </c>
      <c r="F98" s="52"/>
      <c r="G98" s="55">
        <f t="shared" si="75"/>
        <v>5.5609629296027174</v>
      </c>
      <c r="H98" s="181">
        <f t="shared" si="76"/>
        <v>13.416832563679151</v>
      </c>
      <c r="I98" s="204">
        <f t="shared" si="77"/>
        <v>0.29127284648349827</v>
      </c>
    </row>
    <row r="99" spans="1:19" x14ac:dyDescent="0.35">
      <c r="A99" s="79">
        <v>0.63194444444444442</v>
      </c>
      <c r="B99">
        <v>15</v>
      </c>
      <c r="C99">
        <v>10</v>
      </c>
      <c r="D99" s="7">
        <f t="shared" si="73"/>
        <v>6</v>
      </c>
      <c r="E99" s="49">
        <f t="shared" si="74"/>
        <v>33.090246319221357</v>
      </c>
      <c r="F99" s="52"/>
      <c r="G99" s="55">
        <f t="shared" si="75"/>
        <v>6.6084559581202926</v>
      </c>
      <c r="H99" s="181">
        <f t="shared" si="76"/>
        <v>12.493956801010089</v>
      </c>
      <c r="I99" s="204">
        <f t="shared" si="77"/>
        <v>0.28431514862737572</v>
      </c>
    </row>
    <row r="100" spans="1:19" x14ac:dyDescent="0.35">
      <c r="A100" s="79">
        <v>0.65277777777777779</v>
      </c>
      <c r="B100">
        <v>15</v>
      </c>
      <c r="C100">
        <v>40</v>
      </c>
      <c r="D100" s="7">
        <f t="shared" si="73"/>
        <v>6.5</v>
      </c>
      <c r="E100" s="49">
        <f t="shared" si="74"/>
        <v>31.808998818818385</v>
      </c>
      <c r="F100" s="52"/>
      <c r="G100" s="76">
        <f t="shared" si="75"/>
        <v>7.8532604340765797</v>
      </c>
      <c r="H100" s="181">
        <f t="shared" si="76"/>
        <v>11.634560974404902</v>
      </c>
      <c r="I100" s="204">
        <f t="shared" si="77"/>
        <v>0.27752365081372721</v>
      </c>
      <c r="J100" s="7"/>
      <c r="K100" s="10"/>
    </row>
    <row r="101" spans="1:19" x14ac:dyDescent="0.35">
      <c r="A101" s="79">
        <v>0.67361111111111116</v>
      </c>
      <c r="B101">
        <v>16</v>
      </c>
      <c r="C101">
        <v>10</v>
      </c>
      <c r="D101" s="7">
        <f t="shared" si="73"/>
        <v>7.0000000000000018</v>
      </c>
      <c r="E101" s="49">
        <f t="shared" si="74"/>
        <v>30.57736095690079</v>
      </c>
      <c r="F101" s="52"/>
      <c r="G101" s="76">
        <f t="shared" si="75"/>
        <v>9.3325430079699192</v>
      </c>
      <c r="H101" s="181">
        <f t="shared" si="76"/>
        <v>10.834278621501394</v>
      </c>
      <c r="I101" s="204">
        <f t="shared" si="77"/>
        <v>0.27089438298597807</v>
      </c>
      <c r="J101" s="7"/>
      <c r="K101" s="7"/>
    </row>
    <row r="102" spans="1:19" x14ac:dyDescent="0.35">
      <c r="A102" s="79">
        <v>0.69444444444444453</v>
      </c>
      <c r="B102">
        <v>16</v>
      </c>
      <c r="C102">
        <v>40</v>
      </c>
      <c r="D102" s="7">
        <f t="shared" si="73"/>
        <v>7.5000000000000018</v>
      </c>
      <c r="E102" s="49">
        <f t="shared" si="74"/>
        <v>29.393411858516728</v>
      </c>
      <c r="F102" s="52"/>
      <c r="G102" s="76">
        <f t="shared" si="75"/>
        <v>11.09047124143278</v>
      </c>
      <c r="H102" s="181">
        <f t="shared" si="76"/>
        <v>10.089043626704276</v>
      </c>
      <c r="I102" s="204">
        <f t="shared" si="77"/>
        <v>0.26442346992115867</v>
      </c>
    </row>
    <row r="103" spans="1:19" ht="15" thickBot="1" x14ac:dyDescent="0.4">
      <c r="A103" s="80">
        <v>0.72569444444444453</v>
      </c>
      <c r="B103" s="5">
        <v>17</v>
      </c>
      <c r="C103" s="5">
        <v>25</v>
      </c>
      <c r="D103" s="4">
        <f t="shared" si="73"/>
        <v>8.2500000000000018</v>
      </c>
      <c r="E103" s="50">
        <f t="shared" si="74"/>
        <v>27.702885051992734</v>
      </c>
      <c r="F103" s="53"/>
      <c r="G103" s="56">
        <f t="shared" si="75"/>
        <v>14.367294698573028</v>
      </c>
      <c r="H103" s="181">
        <f t="shared" si="76"/>
        <v>9.0661938344319104</v>
      </c>
      <c r="I103" s="204">
        <f t="shared" si="77"/>
        <v>0.25500576571371281</v>
      </c>
    </row>
    <row r="105" spans="1:19" ht="15" thickBot="1" x14ac:dyDescent="0.4">
      <c r="D105" s="7"/>
      <c r="G105" s="7"/>
      <c r="I105" s="11"/>
      <c r="J105" s="7"/>
      <c r="K105" s="7"/>
    </row>
    <row r="106" spans="1:19" ht="15" thickBot="1" x14ac:dyDescent="0.4">
      <c r="E106" s="119" t="str">
        <f>E47</f>
        <v>Glucose</v>
      </c>
      <c r="F106" s="120"/>
      <c r="G106" s="121"/>
      <c r="H106" s="122"/>
      <c r="I106" s="123"/>
      <c r="J106" s="124"/>
      <c r="K106" s="125" t="s">
        <v>17</v>
      </c>
      <c r="L106" s="126"/>
      <c r="M106" s="127"/>
      <c r="N106" s="239"/>
      <c r="O106" s="240" t="s">
        <v>280</v>
      </c>
      <c r="P106" s="241"/>
      <c r="Q106" s="243"/>
      <c r="R106" s="244" t="s">
        <v>281</v>
      </c>
      <c r="S106" s="245"/>
    </row>
    <row r="107" spans="1:19" ht="15" thickBot="1" x14ac:dyDescent="0.4">
      <c r="A107" s="1" t="s">
        <v>30</v>
      </c>
      <c r="B107" s="1" t="s">
        <v>9</v>
      </c>
      <c r="C107" s="1" t="s">
        <v>10</v>
      </c>
      <c r="D107" s="1" t="s">
        <v>11</v>
      </c>
      <c r="E107" s="128" t="s">
        <v>29</v>
      </c>
      <c r="F107" s="128" t="s">
        <v>12</v>
      </c>
      <c r="G107" s="128" t="s">
        <v>13</v>
      </c>
      <c r="H107" s="129"/>
      <c r="I107" s="129"/>
      <c r="J107" s="129"/>
      <c r="K107" s="130" t="s">
        <v>29</v>
      </c>
      <c r="L107" s="130" t="s">
        <v>12</v>
      </c>
      <c r="M107" s="46" t="s">
        <v>13</v>
      </c>
      <c r="N107" s="242" t="s">
        <v>29</v>
      </c>
      <c r="O107" s="242" t="s">
        <v>12</v>
      </c>
      <c r="P107" s="185" t="s">
        <v>13</v>
      </c>
      <c r="Q107" s="246" t="s">
        <v>29</v>
      </c>
      <c r="R107" s="246" t="s">
        <v>12</v>
      </c>
      <c r="S107" s="208" t="s">
        <v>13</v>
      </c>
    </row>
    <row r="108" spans="1:19" x14ac:dyDescent="0.35">
      <c r="A108" s="106">
        <f>(A94+A95)/2</f>
        <v>0.44444444444444442</v>
      </c>
      <c r="B108" s="7">
        <f t="shared" ref="B108:B116" si="78">(D94+D95)/2</f>
        <v>1.5</v>
      </c>
      <c r="C108" s="10">
        <f>$C$42*B108+$C$43</f>
        <v>-0.61221153064796718</v>
      </c>
      <c r="D108" s="10">
        <f>10^C108</f>
        <v>0.24422407273171268</v>
      </c>
      <c r="E108" s="64">
        <f>((E95-E94)/(D95-D94))/D108</f>
        <v>-15.271588286420837</v>
      </c>
      <c r="F108" s="110">
        <f>AVERAGE(E114:E116)</f>
        <v>-1.8060941393375531</v>
      </c>
      <c r="G108" s="111">
        <f>STDEV(E114:E116)</f>
        <v>0.371335803705381</v>
      </c>
      <c r="H108" s="112"/>
      <c r="I108" s="113"/>
      <c r="J108" s="114"/>
      <c r="K108" s="118">
        <f>((G95-G94)/(D95-D94))/D108</f>
        <v>1.9857863095755954</v>
      </c>
      <c r="L108" s="116">
        <f>AVERAGE(K114:K116)</f>
        <v>2.6926119491872851</v>
      </c>
      <c r="M108" s="30">
        <f>STDEV(K114:K116)</f>
        <v>8.2874288248500697E-2</v>
      </c>
      <c r="N108" s="190">
        <f>((H95-H94)/(D95-D94))/D108</f>
        <v>-13.859112330863949</v>
      </c>
      <c r="O108" s="191">
        <f>AVERAGE(N114:N116)</f>
        <v>-1.139924977129233</v>
      </c>
      <c r="P108" s="192">
        <f>STDEV(N114:N116)</f>
        <v>0.27334868154040354</v>
      </c>
      <c r="Q108" s="281">
        <f>((I95-I94)/(D95-D94))/D108</f>
        <v>-6.9982398552078148E-2</v>
      </c>
      <c r="R108" s="247">
        <f>AVERAGE(Q114:Q116)</f>
        <v>-9.8613583349746337E-3</v>
      </c>
      <c r="S108" s="215">
        <f>STDEV(Q114:Q116)</f>
        <v>1.8637108981366766E-3</v>
      </c>
    </row>
    <row r="109" spans="1:19" x14ac:dyDescent="0.35">
      <c r="A109" s="106">
        <f t="shared" ref="A109:A116" si="79">(A95+A96)/2</f>
        <v>0.50694444444444442</v>
      </c>
      <c r="B109" s="7">
        <f t="shared" si="78"/>
        <v>3</v>
      </c>
      <c r="C109" s="10">
        <f t="shared" ref="C109:C116" si="80">$C$42*B109+$C$43</f>
        <v>-0.42193575734679345</v>
      </c>
      <c r="D109" s="10">
        <f t="shared" ref="D109:D116" si="81">10^C109</f>
        <v>0.37849856966511397</v>
      </c>
      <c r="E109" s="64">
        <f t="shared" ref="E109:E116" si="82">((E96-E95)/(D96-D95))/D109</f>
        <v>-8.7598559990237543</v>
      </c>
      <c r="F109" s="110"/>
      <c r="G109" s="111"/>
      <c r="H109" s="117"/>
      <c r="I109" s="113"/>
      <c r="J109" s="114"/>
      <c r="K109" s="118">
        <f t="shared" ref="K109:K116" si="83">((G96-G95)/(D96-D95))/D109</f>
        <v>2.1824398193709849</v>
      </c>
      <c r="L109" s="116"/>
      <c r="M109" s="30"/>
      <c r="N109" s="190">
        <f t="shared" ref="N109:N116" si="84">((H96-H95)/(D96-D95))/D109</f>
        <v>-7.2395493897272623</v>
      </c>
      <c r="O109" s="191"/>
      <c r="P109" s="192"/>
      <c r="Q109" s="281">
        <f t="shared" ref="Q109:Q115" si="85">((I96-I95)/(D96-D95))/D109</f>
        <v>-4.2008770178078574E-2</v>
      </c>
      <c r="R109" s="214"/>
      <c r="S109" s="215"/>
    </row>
    <row r="110" spans="1:19" x14ac:dyDescent="0.35">
      <c r="A110" s="106">
        <f t="shared" si="79"/>
        <v>0.56944444444444442</v>
      </c>
      <c r="B110" s="7">
        <f t="shared" si="78"/>
        <v>4.5</v>
      </c>
      <c r="C110" s="10">
        <f t="shared" si="80"/>
        <v>-0.23165998404561983</v>
      </c>
      <c r="D110" s="10">
        <f t="shared" si="81"/>
        <v>0.58659724095222066</v>
      </c>
      <c r="E110" s="64">
        <f t="shared" si="82"/>
        <v>-5.0168678411471994</v>
      </c>
      <c r="F110" s="110"/>
      <c r="G110" s="111"/>
      <c r="H110" s="117"/>
      <c r="I110" s="113"/>
      <c r="J110" s="114"/>
      <c r="K110" s="118">
        <f t="shared" si="83"/>
        <v>2.3285253248794566</v>
      </c>
      <c r="L110" s="116"/>
      <c r="M110" s="30"/>
      <c r="N110" s="190">
        <f t="shared" si="84"/>
        <v>-3.7625637604378044</v>
      </c>
      <c r="O110" s="191"/>
      <c r="P110" s="192"/>
      <c r="Q110" s="281">
        <f t="shared" si="85"/>
        <v>-2.5202131694557997E-2</v>
      </c>
      <c r="R110" s="214"/>
      <c r="S110" s="215"/>
    </row>
    <row r="111" spans="1:19" x14ac:dyDescent="0.35">
      <c r="A111" s="106">
        <f t="shared" si="79"/>
        <v>0.60069444444444442</v>
      </c>
      <c r="B111" s="7">
        <f t="shared" si="78"/>
        <v>5.25</v>
      </c>
      <c r="C111" s="10">
        <f t="shared" si="80"/>
        <v>-0.13652209739503296</v>
      </c>
      <c r="D111" s="10">
        <f t="shared" si="81"/>
        <v>0.73026065543897356</v>
      </c>
      <c r="E111" s="64">
        <f t="shared" si="82"/>
        <v>-3.797389316205682</v>
      </c>
      <c r="F111" s="110"/>
      <c r="G111" s="111"/>
      <c r="H111" s="117"/>
      <c r="I111" s="113"/>
      <c r="J111" s="114"/>
      <c r="K111" s="118">
        <f t="shared" si="83"/>
        <v>2.4140887618279896</v>
      </c>
      <c r="L111" s="116"/>
      <c r="M111" s="30"/>
      <c r="N111" s="190">
        <f t="shared" si="84"/>
        <v>-2.7142217941675835</v>
      </c>
      <c r="O111" s="191"/>
      <c r="P111" s="192"/>
      <c r="Q111" s="281">
        <f t="shared" si="85"/>
        <v>-1.9521701070527829E-2</v>
      </c>
      <c r="R111" s="214"/>
      <c r="S111" s="215"/>
    </row>
    <row r="112" spans="1:19" x14ac:dyDescent="0.35">
      <c r="A112" s="106">
        <f t="shared" si="79"/>
        <v>0.62152777777777768</v>
      </c>
      <c r="B112" s="7">
        <f t="shared" si="78"/>
        <v>5.75</v>
      </c>
      <c r="C112" s="10">
        <f t="shared" si="80"/>
        <v>-7.3096839627975085E-2</v>
      </c>
      <c r="D112" s="10">
        <f t="shared" si="81"/>
        <v>0.84509038464156661</v>
      </c>
      <c r="E112" s="64">
        <f t="shared" si="82"/>
        <v>-3.1543499009349416</v>
      </c>
      <c r="F112" s="110"/>
      <c r="G112" s="111"/>
      <c r="H112" s="112"/>
      <c r="I112" s="113"/>
      <c r="J112" s="114"/>
      <c r="K112" s="118">
        <f t="shared" si="83"/>
        <v>2.4790082754564882</v>
      </c>
      <c r="L112" s="116"/>
      <c r="M112" s="30"/>
      <c r="N112" s="190">
        <f t="shared" si="84"/>
        <v>-2.1840877128438434</v>
      </c>
      <c r="O112" s="191"/>
      <c r="P112" s="192"/>
      <c r="Q112" s="281">
        <f t="shared" si="85"/>
        <v>-1.6466162631997187E-2</v>
      </c>
      <c r="R112" s="214"/>
      <c r="S112" s="215"/>
    </row>
    <row r="113" spans="1:19" x14ac:dyDescent="0.35">
      <c r="A113" s="106">
        <f t="shared" si="79"/>
        <v>0.64236111111111116</v>
      </c>
      <c r="B113" s="7">
        <f t="shared" si="78"/>
        <v>6.25</v>
      </c>
      <c r="C113" s="10">
        <f t="shared" si="80"/>
        <v>-9.6715818609172111E-3</v>
      </c>
      <c r="D113" s="10">
        <f t="shared" si="81"/>
        <v>0.97797649769906503</v>
      </c>
      <c r="E113" s="64">
        <f t="shared" si="82"/>
        <v>-2.6202010036384902</v>
      </c>
      <c r="F113" s="110"/>
      <c r="G113" s="111"/>
      <c r="H113" s="117"/>
      <c r="I113" s="113"/>
      <c r="J113" s="114"/>
      <c r="K113" s="118">
        <f t="shared" si="83"/>
        <v>2.5456736003063503</v>
      </c>
      <c r="L113" s="116"/>
      <c r="M113" s="30"/>
      <c r="N113" s="190">
        <f t="shared" si="84"/>
        <v>-1.7574979125308865</v>
      </c>
      <c r="O113" s="191"/>
      <c r="P113" s="192"/>
      <c r="Q113" s="281">
        <f t="shared" si="85"/>
        <v>-1.3888877349562527E-2</v>
      </c>
      <c r="R113" s="214"/>
      <c r="S113" s="215"/>
    </row>
    <row r="114" spans="1:19" x14ac:dyDescent="0.35">
      <c r="A114" s="106">
        <f t="shared" si="79"/>
        <v>0.66319444444444442</v>
      </c>
      <c r="B114" s="7">
        <f t="shared" si="78"/>
        <v>6.7500000000000009</v>
      </c>
      <c r="C114" s="10">
        <f t="shared" si="80"/>
        <v>5.3753675906140774E-2</v>
      </c>
      <c r="D114" s="7">
        <f t="shared" si="81"/>
        <v>1.1317582680311637</v>
      </c>
      <c r="E114" s="64">
        <f t="shared" si="82"/>
        <v>-2.1765034048484209</v>
      </c>
      <c r="F114" s="110"/>
      <c r="G114" s="111"/>
      <c r="H114" s="117"/>
      <c r="I114" s="113"/>
      <c r="J114" s="114"/>
      <c r="K114" s="118">
        <f t="shared" si="83"/>
        <v>2.6141316846162437</v>
      </c>
      <c r="L114" s="116"/>
      <c r="M114" s="30"/>
      <c r="N114" s="190">
        <f t="shared" si="84"/>
        <v>-1.4142284187518197</v>
      </c>
      <c r="O114" s="191"/>
      <c r="P114" s="192"/>
      <c r="Q114" s="281">
        <f t="shared" si="85"/>
        <v>-1.1714988995453181E-2</v>
      </c>
      <c r="R114" s="214"/>
      <c r="S114" s="215"/>
    </row>
    <row r="115" spans="1:19" x14ac:dyDescent="0.35">
      <c r="A115" s="106">
        <f t="shared" si="79"/>
        <v>0.6840277777777779</v>
      </c>
      <c r="B115" s="7">
        <f t="shared" si="78"/>
        <v>7.2500000000000018</v>
      </c>
      <c r="C115" s="10">
        <f t="shared" si="80"/>
        <v>0.11717893367319876</v>
      </c>
      <c r="D115" s="7">
        <f t="shared" si="81"/>
        <v>1.3097214301882341</v>
      </c>
      <c r="E115" s="64">
        <f t="shared" si="82"/>
        <v>-1.8079403315770803</v>
      </c>
      <c r="F115" s="110"/>
      <c r="G115" s="111"/>
      <c r="H115" s="117"/>
      <c r="I115" s="113"/>
      <c r="J115" s="114"/>
      <c r="K115" s="118">
        <f t="shared" si="83"/>
        <v>2.6844307391537612</v>
      </c>
      <c r="L115" s="116"/>
      <c r="M115" s="30"/>
      <c r="N115" s="190">
        <f t="shared" si="84"/>
        <v>-1.1380053462055848</v>
      </c>
      <c r="O115" s="191"/>
      <c r="P115" s="192"/>
      <c r="Q115" s="281">
        <f t="shared" si="85"/>
        <v>-9.8813578455219913E-3</v>
      </c>
      <c r="R115" s="214"/>
      <c r="S115" s="215"/>
    </row>
    <row r="116" spans="1:19" ht="15" thickBot="1" x14ac:dyDescent="0.4">
      <c r="A116" s="107">
        <f t="shared" si="79"/>
        <v>0.71006944444444453</v>
      </c>
      <c r="B116" s="4">
        <f t="shared" si="78"/>
        <v>7.8750000000000018</v>
      </c>
      <c r="C116" s="10">
        <f t="shared" si="80"/>
        <v>0.19646050588202113</v>
      </c>
      <c r="D116" s="4">
        <f t="shared" si="81"/>
        <v>1.5720288279131471</v>
      </c>
      <c r="E116" s="64">
        <f t="shared" si="82"/>
        <v>-1.4338386815871584</v>
      </c>
      <c r="F116" s="21"/>
      <c r="G116" s="22"/>
      <c r="H116" s="69"/>
      <c r="I116" s="25"/>
      <c r="J116" s="26"/>
      <c r="K116" s="118">
        <f t="shared" si="83"/>
        <v>2.7792734237918513</v>
      </c>
      <c r="L116" s="31"/>
      <c r="M116" s="32"/>
      <c r="N116" s="190">
        <f t="shared" si="84"/>
        <v>-0.867541166430295</v>
      </c>
      <c r="O116" s="195"/>
      <c r="P116" s="196"/>
      <c r="Q116" s="281">
        <f>((I103-I102)/(D103-D102))/D116</f>
        <v>-7.9877281639487274E-3</v>
      </c>
      <c r="R116" s="218"/>
      <c r="S116" s="219"/>
    </row>
    <row r="119" spans="1:19" x14ac:dyDescent="0.35">
      <c r="A119" t="s">
        <v>37</v>
      </c>
    </row>
    <row r="120" spans="1:19" x14ac:dyDescent="0.35">
      <c r="A120" s="7">
        <f>D37-B114</f>
        <v>1.5000000000000009</v>
      </c>
    </row>
  </sheetData>
  <mergeCells count="19">
    <mergeCell ref="T47:X47"/>
    <mergeCell ref="Y47:AC47"/>
    <mergeCell ref="T64:X64"/>
    <mergeCell ref="Y64:AC64"/>
    <mergeCell ref="T79:X79"/>
    <mergeCell ref="Y79:AC79"/>
    <mergeCell ref="E46:S46"/>
    <mergeCell ref="E47:I47"/>
    <mergeCell ref="J47:N47"/>
    <mergeCell ref="O47:S47"/>
    <mergeCell ref="E92:G92"/>
    <mergeCell ref="E63:S63"/>
    <mergeCell ref="E64:I64"/>
    <mergeCell ref="J64:N64"/>
    <mergeCell ref="O64:S64"/>
    <mergeCell ref="E78:S78"/>
    <mergeCell ref="E79:I79"/>
    <mergeCell ref="J79:N79"/>
    <mergeCell ref="O79:S79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CE83-E72A-4945-9668-B32D1DBDF96E}">
  <dimension ref="A1:BM143"/>
  <sheetViews>
    <sheetView topLeftCell="B115" zoomScale="64" zoomScaleNormal="70" workbookViewId="0">
      <selection activeCell="D68" activeCellId="2" sqref="D57:D59 D62:D65 D68"/>
    </sheetView>
  </sheetViews>
  <sheetFormatPr defaultRowHeight="14.5" x14ac:dyDescent="0.35"/>
  <cols>
    <col min="1" max="1" width="10.6328125" customWidth="1"/>
    <col min="2" max="2" width="57.6328125" customWidth="1"/>
    <col min="5" max="5" width="12.6328125" customWidth="1"/>
    <col min="7" max="7" width="13.08984375" customWidth="1"/>
    <col min="9" max="9" width="18.26953125" bestFit="1" customWidth="1"/>
    <col min="19" max="19" width="14.453125" bestFit="1" customWidth="1"/>
  </cols>
  <sheetData>
    <row r="1" spans="1:37" x14ac:dyDescent="0.35">
      <c r="A1" s="8" t="s">
        <v>133</v>
      </c>
    </row>
    <row r="2" spans="1:37" x14ac:dyDescent="0.35">
      <c r="A2" s="133" t="s">
        <v>65</v>
      </c>
      <c r="C2" s="131" t="s">
        <v>66</v>
      </c>
      <c r="D2" s="131" t="s">
        <v>67</v>
      </c>
      <c r="E2" s="131" t="s">
        <v>68</v>
      </c>
      <c r="F2" s="131" t="s">
        <v>69</v>
      </c>
      <c r="G2" s="131" t="s">
        <v>70</v>
      </c>
      <c r="H2" s="131" t="s">
        <v>71</v>
      </c>
      <c r="I2" s="131" t="s">
        <v>72</v>
      </c>
      <c r="J2" s="131" t="s">
        <v>73</v>
      </c>
      <c r="K2" s="131" t="s">
        <v>74</v>
      </c>
      <c r="L2" s="131" t="s">
        <v>75</v>
      </c>
      <c r="M2" s="131" t="s">
        <v>76</v>
      </c>
      <c r="N2" s="131" t="s">
        <v>77</v>
      </c>
      <c r="O2" s="131" t="s">
        <v>78</v>
      </c>
      <c r="P2" s="131" t="s">
        <v>79</v>
      </c>
      <c r="Q2" s="131" t="s">
        <v>80</v>
      </c>
      <c r="R2" s="131" t="s">
        <v>81</v>
      </c>
      <c r="S2" s="131" t="s">
        <v>82</v>
      </c>
      <c r="T2" s="131" t="s">
        <v>83</v>
      </c>
      <c r="U2" s="131" t="s">
        <v>251</v>
      </c>
      <c r="V2" s="131" t="s">
        <v>84</v>
      </c>
      <c r="W2" s="131" t="s">
        <v>85</v>
      </c>
      <c r="X2" s="131" t="s">
        <v>86</v>
      </c>
      <c r="Y2" s="131" t="s">
        <v>87</v>
      </c>
      <c r="Z2" s="131" t="s">
        <v>88</v>
      </c>
      <c r="AA2" s="134" t="s">
        <v>89</v>
      </c>
    </row>
    <row r="3" spans="1:37" x14ac:dyDescent="0.35">
      <c r="A3" s="135" t="s">
        <v>90</v>
      </c>
      <c r="B3" s="132" t="s">
        <v>191</v>
      </c>
      <c r="C3" s="132">
        <v>0.29938799999999999</v>
      </c>
      <c r="D3" s="132">
        <v>0.30541299999999999</v>
      </c>
      <c r="E3" s="132">
        <v>2.6577E-2</v>
      </c>
      <c r="F3" s="132">
        <v>0.521509</v>
      </c>
      <c r="G3" s="132">
        <v>16.090945000000001</v>
      </c>
      <c r="H3" s="132">
        <v>29.842192000000001</v>
      </c>
      <c r="I3" s="132">
        <v>12.244292</v>
      </c>
      <c r="J3" s="132">
        <v>183.46417299999999</v>
      </c>
      <c r="K3" s="132">
        <v>44.626266999999999</v>
      </c>
      <c r="L3" s="132">
        <v>0.109773</v>
      </c>
      <c r="M3" s="132">
        <v>0.122878</v>
      </c>
      <c r="N3" s="132">
        <v>0.201736</v>
      </c>
      <c r="O3" s="132">
        <v>0.23116100000000001</v>
      </c>
      <c r="P3" s="132">
        <v>29.128319999999999</v>
      </c>
      <c r="Q3" s="132">
        <v>0.662107</v>
      </c>
      <c r="R3" s="132">
        <v>16.275714000000001</v>
      </c>
      <c r="S3" s="132">
        <v>8.1598419999999994</v>
      </c>
      <c r="T3" s="132">
        <v>0.76838099999999998</v>
      </c>
      <c r="U3" s="132">
        <v>1.1407E-2</v>
      </c>
      <c r="V3" s="132">
        <v>0.696241</v>
      </c>
      <c r="W3" s="132">
        <v>6.8504999999999996E-2</v>
      </c>
      <c r="X3" s="132">
        <v>5.7491E-2</v>
      </c>
      <c r="Y3" s="132">
        <v>7.485E-2</v>
      </c>
      <c r="Z3" s="132">
        <v>4.8325290000000001</v>
      </c>
      <c r="AA3" s="136" t="s">
        <v>192</v>
      </c>
    </row>
    <row r="4" spans="1:37" x14ac:dyDescent="0.35">
      <c r="A4" s="133" t="s">
        <v>90</v>
      </c>
      <c r="B4" s="131" t="s">
        <v>193</v>
      </c>
      <c r="C4" s="131">
        <v>0.29761599999999999</v>
      </c>
      <c r="D4" s="131">
        <v>0.30115799999999998</v>
      </c>
      <c r="E4" s="131">
        <v>2.8656999999999998E-2</v>
      </c>
      <c r="F4" s="131">
        <v>0.51786399999999999</v>
      </c>
      <c r="G4" s="131">
        <v>16.025247</v>
      </c>
      <c r="H4" s="131">
        <v>29.678241</v>
      </c>
      <c r="I4" s="131">
        <v>12.199171</v>
      </c>
      <c r="J4" s="131">
        <v>182.04380800000001</v>
      </c>
      <c r="K4" s="131">
        <v>44.502400999999999</v>
      </c>
      <c r="L4" s="131">
        <v>0.11243300000000001</v>
      </c>
      <c r="M4" s="131">
        <v>0.120852</v>
      </c>
      <c r="N4" s="131">
        <v>0.197932</v>
      </c>
      <c r="O4" s="131">
        <v>0.25300899999999998</v>
      </c>
      <c r="P4" s="131">
        <v>28.913976000000002</v>
      </c>
      <c r="Q4" s="131">
        <v>0.65961400000000003</v>
      </c>
      <c r="R4" s="131">
        <v>16.188832000000001</v>
      </c>
      <c r="S4" s="131">
        <v>8.1193170000000006</v>
      </c>
      <c r="T4" s="131">
        <v>0.76078599999999996</v>
      </c>
      <c r="U4" s="131">
        <v>1.1140000000000001E-2</v>
      </c>
      <c r="V4" s="131">
        <v>0.69014399999999998</v>
      </c>
      <c r="W4" s="131">
        <v>6.8164000000000002E-2</v>
      </c>
      <c r="X4" s="131">
        <v>5.8291999999999997E-2</v>
      </c>
      <c r="Y4" s="131">
        <v>7.6236999999999999E-2</v>
      </c>
      <c r="Z4" s="131">
        <v>4.8325290000000001</v>
      </c>
      <c r="AA4" s="134" t="s">
        <v>194</v>
      </c>
    </row>
    <row r="5" spans="1:37" x14ac:dyDescent="0.35">
      <c r="A5" s="135" t="s">
        <v>90</v>
      </c>
      <c r="B5" s="132" t="s">
        <v>195</v>
      </c>
      <c r="C5" s="132">
        <v>0.29837599999999997</v>
      </c>
      <c r="D5" s="132">
        <v>0.30293199999999998</v>
      </c>
      <c r="E5" s="132">
        <v>2.5637E-2</v>
      </c>
      <c r="F5" s="132">
        <v>0.52953899999999998</v>
      </c>
      <c r="G5" s="132">
        <v>16.032623000000001</v>
      </c>
      <c r="H5" s="132">
        <v>29.649473</v>
      </c>
      <c r="I5" s="132">
        <v>12.224242</v>
      </c>
      <c r="J5" s="132">
        <v>180.531104</v>
      </c>
      <c r="K5" s="132">
        <v>44.16348</v>
      </c>
      <c r="L5" s="132">
        <v>9.2846999999999999E-2</v>
      </c>
      <c r="M5" s="132">
        <v>0.134438</v>
      </c>
      <c r="N5" s="132">
        <v>0.20836199999999999</v>
      </c>
      <c r="O5" s="132">
        <v>0.24734400000000001</v>
      </c>
      <c r="P5" s="132">
        <v>28.854626</v>
      </c>
      <c r="Q5" s="132">
        <v>0.62696300000000005</v>
      </c>
      <c r="R5" s="132">
        <v>16.115945</v>
      </c>
      <c r="S5" s="132">
        <v>8.0793680000000005</v>
      </c>
      <c r="T5" s="132">
        <v>0.75646199999999997</v>
      </c>
      <c r="U5" s="132">
        <v>1.1389E-2</v>
      </c>
      <c r="V5" s="132">
        <v>0.68950999999999996</v>
      </c>
      <c r="W5" s="132">
        <v>6.7224999999999993E-2</v>
      </c>
      <c r="X5" s="132">
        <v>5.8714000000000002E-2</v>
      </c>
      <c r="Y5" s="132">
        <v>7.5554999999999997E-2</v>
      </c>
      <c r="Z5" s="132">
        <v>4.8325290000000001</v>
      </c>
      <c r="AA5" s="136" t="s">
        <v>196</v>
      </c>
    </row>
    <row r="6" spans="1:37" x14ac:dyDescent="0.35">
      <c r="A6" s="133" t="s">
        <v>90</v>
      </c>
      <c r="B6" s="131" t="s">
        <v>197</v>
      </c>
      <c r="C6" s="131">
        <v>0.29200999999999999</v>
      </c>
      <c r="D6" s="131">
        <v>0.29469699999999999</v>
      </c>
      <c r="E6" s="131">
        <v>4.5046000000000003E-2</v>
      </c>
      <c r="F6" s="131">
        <v>0.52822400000000003</v>
      </c>
      <c r="G6" s="131">
        <v>15.641512000000001</v>
      </c>
      <c r="H6" s="131">
        <v>28.924761</v>
      </c>
      <c r="I6" s="131">
        <v>11.876393999999999</v>
      </c>
      <c r="J6" s="131">
        <v>173.11659599999999</v>
      </c>
      <c r="K6" s="131">
        <v>43.063622000000002</v>
      </c>
      <c r="L6" s="131">
        <v>0.110842</v>
      </c>
      <c r="M6" s="131">
        <v>0.135598</v>
      </c>
      <c r="N6" s="131">
        <v>0.21090200000000001</v>
      </c>
      <c r="O6" s="131">
        <v>0.29350399999999999</v>
      </c>
      <c r="P6" s="131">
        <v>27.934856</v>
      </c>
      <c r="Q6" s="131">
        <v>0.66316399999999998</v>
      </c>
      <c r="R6" s="131">
        <v>15.731128</v>
      </c>
      <c r="S6" s="131">
        <v>7.8721899999999998</v>
      </c>
      <c r="T6" s="131">
        <v>1.22349</v>
      </c>
      <c r="U6" s="131">
        <v>1.4338E-2</v>
      </c>
      <c r="V6" s="131">
        <v>0.69930099999999995</v>
      </c>
      <c r="W6" s="131">
        <v>4.6947000000000003E-2</v>
      </c>
      <c r="X6" s="131">
        <v>5.9879000000000002E-2</v>
      </c>
      <c r="Y6" s="131">
        <v>8.2274E-2</v>
      </c>
      <c r="Z6" s="131">
        <v>4.8325290000000001</v>
      </c>
      <c r="AA6" s="134" t="s">
        <v>198</v>
      </c>
    </row>
    <row r="7" spans="1:37" x14ac:dyDescent="0.35">
      <c r="A7" s="135" t="s">
        <v>90</v>
      </c>
      <c r="B7" s="132" t="s">
        <v>199</v>
      </c>
      <c r="C7" s="132">
        <v>0.29211500000000001</v>
      </c>
      <c r="D7" s="132">
        <v>0.29445500000000002</v>
      </c>
      <c r="E7" s="132">
        <v>4.2993999999999997E-2</v>
      </c>
      <c r="F7" s="132">
        <v>0.51773400000000003</v>
      </c>
      <c r="G7" s="132">
        <v>15.512546</v>
      </c>
      <c r="H7" s="132">
        <v>28.794335</v>
      </c>
      <c r="I7" s="132">
        <v>11.758888000000001</v>
      </c>
      <c r="J7" s="132">
        <v>177.29399799999999</v>
      </c>
      <c r="K7" s="132">
        <v>43.114286</v>
      </c>
      <c r="L7" s="132">
        <v>0.11362899999999999</v>
      </c>
      <c r="M7" s="132">
        <v>0.13462499999999999</v>
      </c>
      <c r="N7" s="132">
        <v>0.202651</v>
      </c>
      <c r="O7" s="132">
        <v>0.25511499999999998</v>
      </c>
      <c r="P7" s="132">
        <v>27.952666000000001</v>
      </c>
      <c r="Q7" s="132">
        <v>0.66179299999999996</v>
      </c>
      <c r="R7" s="132">
        <v>15.650191</v>
      </c>
      <c r="S7" s="132">
        <v>7.8450670000000002</v>
      </c>
      <c r="T7" s="132">
        <v>1.2179580000000001</v>
      </c>
      <c r="U7" s="132">
        <v>1.4024E-2</v>
      </c>
      <c r="V7" s="132">
        <v>0.69705600000000001</v>
      </c>
      <c r="W7" s="132">
        <v>4.7842999999999997E-2</v>
      </c>
      <c r="X7" s="132">
        <v>6.0526000000000003E-2</v>
      </c>
      <c r="Y7" s="132">
        <v>8.3609000000000003E-2</v>
      </c>
      <c r="Z7" s="132">
        <v>4.8325290000000001</v>
      </c>
      <c r="AA7" s="136" t="s">
        <v>200</v>
      </c>
    </row>
    <row r="8" spans="1:37" x14ac:dyDescent="0.35">
      <c r="A8" s="133" t="s">
        <v>90</v>
      </c>
      <c r="B8" s="131" t="s">
        <v>201</v>
      </c>
      <c r="C8" s="131">
        <v>0.29711900000000002</v>
      </c>
      <c r="D8" s="131">
        <v>0.29750799999999999</v>
      </c>
      <c r="E8" s="131">
        <v>4.4125999999999999E-2</v>
      </c>
      <c r="F8" s="131">
        <v>0.535053</v>
      </c>
      <c r="G8" s="131">
        <v>15.754334999999999</v>
      </c>
      <c r="H8" s="131">
        <v>29.157813000000001</v>
      </c>
      <c r="I8" s="131">
        <v>12.038667</v>
      </c>
      <c r="J8" s="131">
        <v>177.382476</v>
      </c>
      <c r="K8" s="131">
        <v>43.716904</v>
      </c>
      <c r="L8" s="131">
        <v>0.11849700000000001</v>
      </c>
      <c r="M8" s="131">
        <v>0.139124</v>
      </c>
      <c r="N8" s="131">
        <v>0.211034</v>
      </c>
      <c r="O8" s="131">
        <v>0.296263</v>
      </c>
      <c r="P8" s="131">
        <v>28.228663999999998</v>
      </c>
      <c r="Q8" s="131">
        <v>0.66759999999999997</v>
      </c>
      <c r="R8" s="131">
        <v>15.884537</v>
      </c>
      <c r="S8" s="131">
        <v>7.942393</v>
      </c>
      <c r="T8" s="131">
        <v>1.2347030000000001</v>
      </c>
      <c r="U8" s="131">
        <v>1.5330999999999999E-2</v>
      </c>
      <c r="V8" s="131">
        <v>0.705681</v>
      </c>
      <c r="W8" s="131">
        <v>5.0019000000000001E-2</v>
      </c>
      <c r="X8" s="131">
        <v>6.2170999999999997E-2</v>
      </c>
      <c r="Y8" s="131">
        <v>8.5752999999999996E-2</v>
      </c>
      <c r="Z8" s="131">
        <v>4.8325290000000001</v>
      </c>
      <c r="AA8" s="134" t="s">
        <v>202</v>
      </c>
    </row>
    <row r="9" spans="1:37" x14ac:dyDescent="0.35">
      <c r="A9" s="135" t="s">
        <v>90</v>
      </c>
      <c r="B9" s="132" t="s">
        <v>203</v>
      </c>
      <c r="C9" s="132">
        <v>0.30074899999999999</v>
      </c>
      <c r="D9" s="132">
        <v>0.29626799999999998</v>
      </c>
      <c r="E9" s="132">
        <v>0.129888</v>
      </c>
      <c r="F9" s="132">
        <v>0.60164700000000004</v>
      </c>
      <c r="G9" s="132">
        <v>15.590754</v>
      </c>
      <c r="H9" s="132">
        <v>28.687348</v>
      </c>
      <c r="I9" s="132">
        <v>11.932349</v>
      </c>
      <c r="J9" s="132">
        <v>173.75485399999999</v>
      </c>
      <c r="K9" s="132">
        <v>42.741526</v>
      </c>
      <c r="L9" s="132">
        <v>0.157939</v>
      </c>
      <c r="M9" s="132">
        <v>0.19214899999999999</v>
      </c>
      <c r="N9" s="132">
        <v>0.24859400000000001</v>
      </c>
      <c r="O9" s="132">
        <v>0.410277</v>
      </c>
      <c r="P9" s="132">
        <v>27.375494</v>
      </c>
      <c r="Q9" s="132">
        <v>0.711785</v>
      </c>
      <c r="R9" s="132">
        <v>15.340198000000001</v>
      </c>
      <c r="S9" s="132">
        <v>7.7023159999999997</v>
      </c>
      <c r="T9" s="132">
        <v>2.8760180000000002</v>
      </c>
      <c r="U9" s="132">
        <v>2.1520000000000001E-2</v>
      </c>
      <c r="V9" s="132">
        <v>0.76722100000000004</v>
      </c>
      <c r="W9" s="132">
        <v>0.232709</v>
      </c>
      <c r="X9" s="132">
        <v>5.7107999999999999E-2</v>
      </c>
      <c r="Y9" s="132">
        <v>9.5330999999999999E-2</v>
      </c>
      <c r="Z9" s="132">
        <v>4.8325290000000001</v>
      </c>
      <c r="AA9" s="136" t="s">
        <v>204</v>
      </c>
    </row>
    <row r="10" spans="1:37" x14ac:dyDescent="0.35">
      <c r="A10" s="133" t="s">
        <v>90</v>
      </c>
      <c r="B10" s="131" t="s">
        <v>205</v>
      </c>
      <c r="C10" s="131">
        <v>0.29396499999999998</v>
      </c>
      <c r="D10" s="131">
        <v>0.29975499999999999</v>
      </c>
      <c r="E10" s="131">
        <v>0.129131</v>
      </c>
      <c r="F10" s="131">
        <v>0.57040000000000002</v>
      </c>
      <c r="G10" s="131">
        <v>15.280408</v>
      </c>
      <c r="H10" s="131">
        <v>28.195544000000002</v>
      </c>
      <c r="I10" s="131">
        <v>11.656457</v>
      </c>
      <c r="J10" s="131">
        <v>172.196067</v>
      </c>
      <c r="K10" s="131">
        <v>42.011713999999998</v>
      </c>
      <c r="L10" s="131">
        <v>0.16432099999999999</v>
      </c>
      <c r="M10" s="131">
        <v>0.18596699999999999</v>
      </c>
      <c r="N10" s="131">
        <v>0.24135300000000001</v>
      </c>
      <c r="O10" s="131">
        <v>0.37541799999999997</v>
      </c>
      <c r="P10" s="131">
        <v>27.001766</v>
      </c>
      <c r="Q10" s="131">
        <v>0.71072000000000002</v>
      </c>
      <c r="R10" s="131">
        <v>15.078557</v>
      </c>
      <c r="S10" s="131">
        <v>7.5575979999999996</v>
      </c>
      <c r="T10" s="131">
        <v>2.8248060000000002</v>
      </c>
      <c r="U10" s="131">
        <v>2.0605999999999999E-2</v>
      </c>
      <c r="V10" s="131">
        <v>0.754417</v>
      </c>
      <c r="W10" s="131">
        <v>0.22814899999999999</v>
      </c>
      <c r="X10" s="131">
        <v>5.6254999999999999E-2</v>
      </c>
      <c r="Y10" s="131">
        <v>9.4052999999999998E-2</v>
      </c>
      <c r="Z10" s="131">
        <v>4.8325290000000001</v>
      </c>
      <c r="AA10" s="134" t="s">
        <v>206</v>
      </c>
    </row>
    <row r="11" spans="1:37" x14ac:dyDescent="0.35">
      <c r="A11" s="135" t="s">
        <v>90</v>
      </c>
      <c r="B11" s="132" t="s">
        <v>207</v>
      </c>
      <c r="C11" s="132">
        <v>0.29688999999999999</v>
      </c>
      <c r="D11" s="132">
        <v>0.29233999999999999</v>
      </c>
      <c r="E11" s="132">
        <v>0.12271700000000001</v>
      </c>
      <c r="F11" s="132">
        <v>0.56842999999999999</v>
      </c>
      <c r="G11" s="132">
        <v>15.275413</v>
      </c>
      <c r="H11" s="132">
        <v>28.203472999999999</v>
      </c>
      <c r="I11" s="132">
        <v>11.680578000000001</v>
      </c>
      <c r="J11" s="132">
        <v>171.094359</v>
      </c>
      <c r="K11" s="132">
        <v>42.087497999999997</v>
      </c>
      <c r="L11" s="132">
        <v>0.16706099999999999</v>
      </c>
      <c r="M11" s="132">
        <v>0.19169800000000001</v>
      </c>
      <c r="N11" s="132">
        <v>0.243697</v>
      </c>
      <c r="O11" s="132">
        <v>0.40516600000000003</v>
      </c>
      <c r="P11" s="132">
        <v>26.895758000000001</v>
      </c>
      <c r="Q11" s="132">
        <v>0.71153200000000005</v>
      </c>
      <c r="R11" s="132">
        <v>15.082898999999999</v>
      </c>
      <c r="S11" s="132">
        <v>7.5736080000000001</v>
      </c>
      <c r="T11" s="132">
        <v>2.8248660000000001</v>
      </c>
      <c r="U11" s="132">
        <v>2.1054E-2</v>
      </c>
      <c r="V11" s="132">
        <v>0.753772</v>
      </c>
      <c r="W11" s="132">
        <v>0.231715</v>
      </c>
      <c r="X11" s="132">
        <v>5.7543999999999998E-2</v>
      </c>
      <c r="Y11" s="132">
        <v>9.5727999999999994E-2</v>
      </c>
      <c r="Z11" s="132">
        <v>4.8325290000000001</v>
      </c>
      <c r="AA11" s="136" t="s">
        <v>208</v>
      </c>
    </row>
    <row r="12" spans="1:37" x14ac:dyDescent="0.35">
      <c r="A12" s="133" t="s">
        <v>90</v>
      </c>
      <c r="B12" s="131" t="s">
        <v>209</v>
      </c>
      <c r="C12" s="131">
        <v>0.28950900000000002</v>
      </c>
      <c r="D12" s="131">
        <v>0.28946699999999997</v>
      </c>
      <c r="E12" s="131">
        <v>0.17668300000000001</v>
      </c>
      <c r="F12" s="131">
        <v>0.68361099999999997</v>
      </c>
      <c r="G12" s="131">
        <v>15.03406</v>
      </c>
      <c r="H12" s="131">
        <v>27.620747999999999</v>
      </c>
      <c r="I12" s="131">
        <v>11.469652999999999</v>
      </c>
      <c r="J12" s="131">
        <v>170.47686999999999</v>
      </c>
      <c r="K12" s="131">
        <v>41.257354999999997</v>
      </c>
      <c r="L12" s="131">
        <v>0.19278999999999999</v>
      </c>
      <c r="M12" s="131">
        <v>0.21531500000000001</v>
      </c>
      <c r="N12" s="131">
        <v>0.26368999999999998</v>
      </c>
      <c r="O12" s="131">
        <v>0.46388200000000002</v>
      </c>
      <c r="P12" s="131">
        <v>26.117614</v>
      </c>
      <c r="Q12" s="131">
        <v>0.74272899999999997</v>
      </c>
      <c r="R12" s="131">
        <v>14.665538</v>
      </c>
      <c r="S12" s="131">
        <v>7.3930360000000004</v>
      </c>
      <c r="T12" s="131">
        <v>3.854152</v>
      </c>
      <c r="U12" s="131">
        <v>2.5422E-2</v>
      </c>
      <c r="V12" s="131">
        <v>0.77863800000000005</v>
      </c>
      <c r="W12" s="131">
        <v>7.1925000000000003E-2</v>
      </c>
      <c r="X12" s="131">
        <v>5.6887E-2</v>
      </c>
      <c r="Y12" s="131">
        <v>0.10344399999999999</v>
      </c>
      <c r="Z12" s="131">
        <v>4.8325290000000001</v>
      </c>
      <c r="AA12" s="134" t="s">
        <v>210</v>
      </c>
      <c r="AE12" s="137"/>
      <c r="AF12" s="137"/>
      <c r="AG12" s="137"/>
      <c r="AH12" s="137"/>
      <c r="AI12" s="137"/>
      <c r="AJ12" s="137"/>
    </row>
    <row r="13" spans="1:37" x14ac:dyDescent="0.35">
      <c r="A13" s="135" t="s">
        <v>90</v>
      </c>
      <c r="B13" s="132" t="s">
        <v>211</v>
      </c>
      <c r="C13" s="132">
        <v>0.28930499999999998</v>
      </c>
      <c r="D13" s="132">
        <v>0.29650900000000002</v>
      </c>
      <c r="E13" s="132">
        <v>0.18653500000000001</v>
      </c>
      <c r="F13" s="132">
        <v>0.59451200000000004</v>
      </c>
      <c r="G13" s="132">
        <v>15.156698</v>
      </c>
      <c r="H13" s="132">
        <v>27.863226999999998</v>
      </c>
      <c r="I13" s="132">
        <v>11.623768</v>
      </c>
      <c r="J13" s="132">
        <v>172.83858499999999</v>
      </c>
      <c r="K13" s="132">
        <v>41.676385000000003</v>
      </c>
      <c r="L13" s="132">
        <v>0.20047000000000001</v>
      </c>
      <c r="M13" s="132">
        <v>0.22087699999999999</v>
      </c>
      <c r="N13" s="132">
        <v>0.26762000000000002</v>
      </c>
      <c r="O13" s="132">
        <v>0.47890100000000002</v>
      </c>
      <c r="P13" s="132">
        <v>26.398378999999998</v>
      </c>
      <c r="Q13" s="132">
        <v>0.742923</v>
      </c>
      <c r="R13" s="132">
        <v>14.778528</v>
      </c>
      <c r="S13" s="132">
        <v>7.4321570000000001</v>
      </c>
      <c r="T13" s="132">
        <v>3.8873850000000001</v>
      </c>
      <c r="U13" s="132">
        <v>2.4743999999999999E-2</v>
      </c>
      <c r="V13" s="132">
        <v>0.78840699999999997</v>
      </c>
      <c r="W13" s="132">
        <v>6.8942000000000003E-2</v>
      </c>
      <c r="X13" s="132">
        <v>5.6394E-2</v>
      </c>
      <c r="Y13" s="132">
        <v>0.101338</v>
      </c>
      <c r="Z13" s="132">
        <v>4.8325290000000001</v>
      </c>
      <c r="AA13" s="136" t="s">
        <v>212</v>
      </c>
      <c r="AK13" s="137"/>
    </row>
    <row r="14" spans="1:37" x14ac:dyDescent="0.35">
      <c r="A14" s="133"/>
      <c r="B14" s="131"/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4"/>
    </row>
    <row r="15" spans="1:37" x14ac:dyDescent="0.35">
      <c r="A15" s="135" t="s">
        <v>90</v>
      </c>
      <c r="B15" s="132" t="s">
        <v>213</v>
      </c>
      <c r="C15" s="132">
        <v>0.29460900000000001</v>
      </c>
      <c r="D15" s="132">
        <v>0.29617300000000002</v>
      </c>
      <c r="E15" s="132">
        <v>0.23302999999999999</v>
      </c>
      <c r="F15" s="132">
        <v>0.60772300000000001</v>
      </c>
      <c r="G15" s="132">
        <v>15.086686</v>
      </c>
      <c r="H15" s="132">
        <v>27.689509000000001</v>
      </c>
      <c r="I15" s="132">
        <v>11.531366</v>
      </c>
      <c r="J15" s="132">
        <v>173.83236099999999</v>
      </c>
      <c r="K15" s="132">
        <v>41.531453999999997</v>
      </c>
      <c r="L15" s="132">
        <v>0.234571</v>
      </c>
      <c r="M15" s="132">
        <v>0.251973</v>
      </c>
      <c r="N15" s="132">
        <v>0.29447600000000002</v>
      </c>
      <c r="O15" s="132">
        <v>0.50366900000000003</v>
      </c>
      <c r="P15" s="132">
        <v>26.169909000000001</v>
      </c>
      <c r="Q15" s="132">
        <v>0.77060700000000004</v>
      </c>
      <c r="R15" s="132">
        <v>14.607821</v>
      </c>
      <c r="S15" s="132">
        <v>7.3547130000000003</v>
      </c>
      <c r="T15" s="132">
        <v>4.7660439999999999</v>
      </c>
      <c r="U15" s="132">
        <v>3.0002999999999998E-2</v>
      </c>
      <c r="V15" s="132">
        <v>0.81754700000000002</v>
      </c>
      <c r="W15" s="132">
        <v>5.0994999999999999E-2</v>
      </c>
      <c r="X15" s="132">
        <v>5.9750999999999999E-2</v>
      </c>
      <c r="Y15" s="132">
        <v>0.109235</v>
      </c>
      <c r="Z15" s="132">
        <v>4.8325290000000001</v>
      </c>
      <c r="AA15" s="136" t="s">
        <v>214</v>
      </c>
    </row>
    <row r="16" spans="1:37" x14ac:dyDescent="0.35">
      <c r="A16" s="133" t="s">
        <v>90</v>
      </c>
      <c r="B16" s="131" t="s">
        <v>215</v>
      </c>
      <c r="C16" s="131">
        <v>0.29156700000000002</v>
      </c>
      <c r="D16" s="131">
        <v>0.29597099999999998</v>
      </c>
      <c r="E16" s="131">
        <v>0.22887199999999999</v>
      </c>
      <c r="F16" s="131">
        <v>0.61417200000000005</v>
      </c>
      <c r="G16" s="131">
        <v>15.002882</v>
      </c>
      <c r="H16" s="131">
        <v>27.432064</v>
      </c>
      <c r="I16" s="131">
        <v>11.560017999999999</v>
      </c>
      <c r="J16" s="131">
        <v>171.52290500000001</v>
      </c>
      <c r="K16" s="131">
        <v>41.060986</v>
      </c>
      <c r="L16" s="131">
        <v>0.22085099999999999</v>
      </c>
      <c r="M16" s="131">
        <v>0.262077</v>
      </c>
      <c r="N16" s="131">
        <v>0.29970200000000002</v>
      </c>
      <c r="O16" s="131">
        <v>0.53627999999999998</v>
      </c>
      <c r="P16" s="131">
        <v>25.807289000000001</v>
      </c>
      <c r="Q16" s="131">
        <v>0.76754500000000003</v>
      </c>
      <c r="R16" s="131">
        <v>14.491191000000001</v>
      </c>
      <c r="S16" s="131">
        <v>7.2877510000000001</v>
      </c>
      <c r="T16" s="131">
        <v>4.7352679999999996</v>
      </c>
      <c r="U16" s="131">
        <v>3.0568000000000001E-2</v>
      </c>
      <c r="V16" s="131">
        <v>0.81290499999999999</v>
      </c>
      <c r="W16" s="131">
        <v>5.1344000000000001E-2</v>
      </c>
      <c r="X16" s="131">
        <v>5.9180999999999997E-2</v>
      </c>
      <c r="Y16" s="131">
        <v>0.108393</v>
      </c>
      <c r="Z16" s="131">
        <v>4.8325290000000001</v>
      </c>
      <c r="AA16" s="134" t="s">
        <v>216</v>
      </c>
    </row>
    <row r="17" spans="1:27" x14ac:dyDescent="0.35">
      <c r="A17" s="135"/>
      <c r="B17" s="13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6"/>
    </row>
    <row r="18" spans="1:27" x14ac:dyDescent="0.35">
      <c r="A18" s="133" t="s">
        <v>90</v>
      </c>
      <c r="B18" s="131" t="s">
        <v>217</v>
      </c>
      <c r="C18" s="131">
        <v>0.29273900000000003</v>
      </c>
      <c r="D18" s="131">
        <v>0.29067199999999999</v>
      </c>
      <c r="E18" s="131">
        <v>0.33454200000000001</v>
      </c>
      <c r="F18" s="131">
        <v>0.62422599999999995</v>
      </c>
      <c r="G18" s="131">
        <v>14.629538999999999</v>
      </c>
      <c r="H18" s="131">
        <v>26.845371</v>
      </c>
      <c r="I18" s="131">
        <v>11.131486000000001</v>
      </c>
      <c r="J18" s="131">
        <v>171.05947900000001</v>
      </c>
      <c r="K18" s="131">
        <v>40.839742999999999</v>
      </c>
      <c r="L18" s="131">
        <v>0.305867</v>
      </c>
      <c r="M18" s="131">
        <v>0.30334100000000003</v>
      </c>
      <c r="N18" s="131">
        <v>0.34320400000000001</v>
      </c>
      <c r="O18" s="131">
        <v>0.66664000000000001</v>
      </c>
      <c r="P18" s="131">
        <v>24.818148999999998</v>
      </c>
      <c r="Q18" s="131">
        <v>0.81455900000000003</v>
      </c>
      <c r="R18" s="131">
        <v>13.853939</v>
      </c>
      <c r="S18" s="131">
        <v>7.0672319999999997</v>
      </c>
      <c r="T18" s="131">
        <v>6.4399689999999996</v>
      </c>
      <c r="U18" s="131">
        <v>3.7352999999999997E-2</v>
      </c>
      <c r="V18" s="131">
        <v>0.86246599999999995</v>
      </c>
      <c r="W18" s="131">
        <v>4.9335999999999998E-2</v>
      </c>
      <c r="X18" s="131">
        <v>5.9506000000000003E-2</v>
      </c>
      <c r="Y18" s="131">
        <v>0.116643</v>
      </c>
      <c r="Z18" s="131">
        <v>4.8325290000000001</v>
      </c>
      <c r="AA18" s="134" t="s">
        <v>122</v>
      </c>
    </row>
    <row r="19" spans="1:27" x14ac:dyDescent="0.35">
      <c r="A19" s="135" t="s">
        <v>90</v>
      </c>
      <c r="B19" s="132" t="s">
        <v>218</v>
      </c>
      <c r="C19" s="132">
        <v>0.289968</v>
      </c>
      <c r="D19" s="132">
        <v>0.29021000000000002</v>
      </c>
      <c r="E19" s="132">
        <v>0.33080199999999998</v>
      </c>
      <c r="F19" s="132">
        <v>0.580175</v>
      </c>
      <c r="G19" s="132">
        <v>14.38222</v>
      </c>
      <c r="H19" s="132">
        <v>26.438627</v>
      </c>
      <c r="I19" s="132">
        <v>10.887957</v>
      </c>
      <c r="J19" s="132">
        <v>165.61863399999999</v>
      </c>
      <c r="K19" s="132">
        <v>39.933138999999997</v>
      </c>
      <c r="L19" s="132">
        <v>0.29237000000000002</v>
      </c>
      <c r="M19" s="132">
        <v>0.32078499999999999</v>
      </c>
      <c r="N19" s="132">
        <v>0.36397499999999999</v>
      </c>
      <c r="O19" s="132">
        <v>0.60421400000000003</v>
      </c>
      <c r="P19" s="132">
        <v>24.563592</v>
      </c>
      <c r="Q19" s="132">
        <v>0.78914600000000001</v>
      </c>
      <c r="R19" s="132">
        <v>13.619737000000001</v>
      </c>
      <c r="S19" s="132">
        <v>6.9095180000000003</v>
      </c>
      <c r="T19" s="132">
        <v>6.2887110000000002</v>
      </c>
      <c r="U19" s="132">
        <v>3.6437999999999998E-2</v>
      </c>
      <c r="V19" s="132">
        <v>0.84544600000000003</v>
      </c>
      <c r="W19" s="132">
        <v>4.6678999999999998E-2</v>
      </c>
      <c r="X19" s="132">
        <v>5.8145000000000002E-2</v>
      </c>
      <c r="Y19" s="132">
        <v>0.11430800000000001</v>
      </c>
      <c r="Z19" s="132">
        <v>4.8325290000000001</v>
      </c>
      <c r="AA19" s="136" t="s">
        <v>124</v>
      </c>
    </row>
    <row r="20" spans="1:27" x14ac:dyDescent="0.35">
      <c r="A20" s="133" t="s">
        <v>90</v>
      </c>
      <c r="B20" s="131" t="s">
        <v>219</v>
      </c>
      <c r="C20" s="131">
        <v>0.28924299999999997</v>
      </c>
      <c r="D20" s="131">
        <v>0.28339599999999998</v>
      </c>
      <c r="E20" s="131">
        <v>0.32234800000000002</v>
      </c>
      <c r="F20" s="131">
        <v>0.58929900000000002</v>
      </c>
      <c r="G20" s="131">
        <v>14.233878000000001</v>
      </c>
      <c r="H20" s="131">
        <v>26.188451000000001</v>
      </c>
      <c r="I20" s="131">
        <v>10.827593</v>
      </c>
      <c r="J20" s="131">
        <v>162.88612499999999</v>
      </c>
      <c r="K20" s="131">
        <v>39.722231999999998</v>
      </c>
      <c r="L20" s="131">
        <v>0.29014800000000002</v>
      </c>
      <c r="M20" s="131">
        <v>0.30360300000000001</v>
      </c>
      <c r="N20" s="131">
        <v>0.34477200000000002</v>
      </c>
      <c r="O20" s="131">
        <v>0.661416</v>
      </c>
      <c r="P20" s="131">
        <v>24.112117000000001</v>
      </c>
      <c r="Q20" s="131">
        <v>0.77783400000000003</v>
      </c>
      <c r="R20" s="131">
        <v>13.455118000000001</v>
      </c>
      <c r="S20" s="131">
        <v>6.8525559999999999</v>
      </c>
      <c r="T20" s="131">
        <v>6.2161220000000004</v>
      </c>
      <c r="U20" s="131">
        <v>3.6260000000000001E-2</v>
      </c>
      <c r="V20" s="131">
        <v>0.83685299999999996</v>
      </c>
      <c r="W20" s="131">
        <v>4.6456999999999998E-2</v>
      </c>
      <c r="X20" s="131">
        <v>5.8222000000000003E-2</v>
      </c>
      <c r="Y20" s="131">
        <v>0.114275</v>
      </c>
      <c r="Z20" s="131">
        <v>4.8325290000000001</v>
      </c>
      <c r="AA20" s="134" t="s">
        <v>126</v>
      </c>
    </row>
    <row r="21" spans="1:27" x14ac:dyDescent="0.35">
      <c r="A21" s="135" t="s">
        <v>90</v>
      </c>
      <c r="B21" s="132" t="s">
        <v>220</v>
      </c>
      <c r="C21" s="132">
        <v>0.29292899999999999</v>
      </c>
      <c r="D21" s="132">
        <v>0.29216700000000001</v>
      </c>
      <c r="E21" s="132">
        <v>0.39063700000000001</v>
      </c>
      <c r="F21" s="132">
        <v>0.69785299999999995</v>
      </c>
      <c r="G21" s="132">
        <v>14.298553</v>
      </c>
      <c r="H21" s="132">
        <v>26.481262999999998</v>
      </c>
      <c r="I21" s="132">
        <v>10.876402000000001</v>
      </c>
      <c r="J21" s="132">
        <v>167.89924500000001</v>
      </c>
      <c r="K21" s="132">
        <v>40.566094999999997</v>
      </c>
      <c r="L21" s="132">
        <v>0.32925500000000002</v>
      </c>
      <c r="M21" s="132">
        <v>0.33313300000000001</v>
      </c>
      <c r="N21" s="132">
        <v>0.36322399999999999</v>
      </c>
      <c r="O21" s="132">
        <v>0.65695999999999999</v>
      </c>
      <c r="P21" s="132">
        <v>24.260231999999998</v>
      </c>
      <c r="Q21" s="132">
        <v>0.81558900000000001</v>
      </c>
      <c r="R21" s="132">
        <v>13.496617000000001</v>
      </c>
      <c r="S21" s="132">
        <v>6.8751980000000001</v>
      </c>
      <c r="T21" s="132">
        <v>7.353936</v>
      </c>
      <c r="U21" s="132">
        <v>4.07E-2</v>
      </c>
      <c r="V21" s="132">
        <v>0.88232200000000005</v>
      </c>
      <c r="W21" s="132">
        <v>4.7161000000000002E-2</v>
      </c>
      <c r="X21" s="132">
        <v>6.0232000000000001E-2</v>
      </c>
      <c r="Y21" s="132">
        <v>0.122781</v>
      </c>
      <c r="Z21" s="132">
        <v>4.8325290000000001</v>
      </c>
      <c r="AA21" s="136" t="s">
        <v>128</v>
      </c>
    </row>
    <row r="22" spans="1:27" x14ac:dyDescent="0.35">
      <c r="A22" s="133" t="s">
        <v>90</v>
      </c>
      <c r="B22" s="131" t="s">
        <v>221</v>
      </c>
      <c r="C22" s="131">
        <v>0.28800900000000001</v>
      </c>
      <c r="D22" s="131">
        <v>0.282806</v>
      </c>
      <c r="E22" s="131">
        <v>0.38028000000000001</v>
      </c>
      <c r="F22" s="131">
        <v>0.64427699999999999</v>
      </c>
      <c r="G22" s="131">
        <v>14.206365999999999</v>
      </c>
      <c r="H22" s="131">
        <v>25.922675000000002</v>
      </c>
      <c r="I22" s="131">
        <v>10.825419999999999</v>
      </c>
      <c r="J22" s="131">
        <v>164.76099199999999</v>
      </c>
      <c r="K22" s="131">
        <v>39.384684</v>
      </c>
      <c r="L22" s="131">
        <v>0.326654</v>
      </c>
      <c r="M22" s="131">
        <v>0.32729799999999998</v>
      </c>
      <c r="N22" s="131">
        <v>0.36338900000000002</v>
      </c>
      <c r="O22" s="131">
        <v>0.67364500000000005</v>
      </c>
      <c r="P22" s="131">
        <v>23.735689000000001</v>
      </c>
      <c r="Q22" s="131">
        <v>0.81211299999999997</v>
      </c>
      <c r="R22" s="131">
        <v>13.262762</v>
      </c>
      <c r="S22" s="131">
        <v>6.7167300000000001</v>
      </c>
      <c r="T22" s="131">
        <v>7.1959220000000004</v>
      </c>
      <c r="U22" s="131">
        <v>4.0642999999999999E-2</v>
      </c>
      <c r="V22" s="131">
        <v>0.867475</v>
      </c>
      <c r="W22" s="131">
        <v>4.9981999999999999E-2</v>
      </c>
      <c r="X22" s="131">
        <v>6.0669000000000001E-2</v>
      </c>
      <c r="Y22" s="131">
        <v>0.123152</v>
      </c>
      <c r="Z22" s="131">
        <v>4.8325290000000001</v>
      </c>
      <c r="AA22" s="134" t="s">
        <v>130</v>
      </c>
    </row>
    <row r="23" spans="1:27" x14ac:dyDescent="0.35">
      <c r="A23" s="135" t="s">
        <v>90</v>
      </c>
      <c r="B23" s="132" t="s">
        <v>222</v>
      </c>
      <c r="C23" s="132">
        <v>0.28530899999999998</v>
      </c>
      <c r="D23" s="132">
        <v>0.28783900000000001</v>
      </c>
      <c r="E23" s="132">
        <v>0.380828</v>
      </c>
      <c r="F23" s="132">
        <v>0.64260600000000001</v>
      </c>
      <c r="G23" s="132">
        <v>13.992748000000001</v>
      </c>
      <c r="H23" s="132">
        <v>25.843388999999998</v>
      </c>
      <c r="I23" s="132">
        <v>10.695551999999999</v>
      </c>
      <c r="J23" s="132">
        <v>163.92317600000001</v>
      </c>
      <c r="K23" s="132">
        <v>39.126147000000003</v>
      </c>
      <c r="L23" s="132">
        <v>0.320326</v>
      </c>
      <c r="M23" s="132">
        <v>0.325104</v>
      </c>
      <c r="N23" s="132">
        <v>0.350636</v>
      </c>
      <c r="O23" s="132">
        <v>0.66188599999999997</v>
      </c>
      <c r="P23" s="132">
        <v>23.669808</v>
      </c>
      <c r="Q23" s="132">
        <v>0.80943900000000002</v>
      </c>
      <c r="R23" s="132">
        <v>13.156874</v>
      </c>
      <c r="S23" s="132">
        <v>6.7039619999999998</v>
      </c>
      <c r="T23" s="132">
        <v>7.1639939999999998</v>
      </c>
      <c r="U23" s="132">
        <v>3.9919000000000003E-2</v>
      </c>
      <c r="V23" s="132">
        <v>0.86162799999999995</v>
      </c>
      <c r="W23" s="132">
        <v>4.7183000000000003E-2</v>
      </c>
      <c r="X23" s="132">
        <v>5.9283000000000002E-2</v>
      </c>
      <c r="Y23" s="132">
        <v>0.122366</v>
      </c>
      <c r="Z23" s="132">
        <v>4.8325290000000001</v>
      </c>
      <c r="AA23" s="136" t="s">
        <v>132</v>
      </c>
    </row>
    <row r="24" spans="1:27" x14ac:dyDescent="0.35">
      <c r="A24" s="133" t="s">
        <v>90</v>
      </c>
      <c r="B24" s="131" t="s">
        <v>223</v>
      </c>
      <c r="C24" s="131">
        <v>0.28669699999999998</v>
      </c>
      <c r="D24" s="131">
        <v>0.29277599999999998</v>
      </c>
      <c r="E24" s="131">
        <v>0.55067299999999997</v>
      </c>
      <c r="F24" s="131">
        <v>0.70938199999999996</v>
      </c>
      <c r="G24" s="131">
        <v>14.022383</v>
      </c>
      <c r="H24" s="131">
        <v>25.304189999999998</v>
      </c>
      <c r="I24" s="131">
        <v>10.647373</v>
      </c>
      <c r="J24" s="131">
        <v>165.18141</v>
      </c>
      <c r="K24" s="131">
        <v>38.576776000000002</v>
      </c>
      <c r="L24" s="131">
        <v>0.422767</v>
      </c>
      <c r="M24" s="131">
        <v>0.42307499999999998</v>
      </c>
      <c r="N24" s="131">
        <v>0.467447</v>
      </c>
      <c r="O24" s="131">
        <v>0.79414200000000001</v>
      </c>
      <c r="P24" s="131">
        <v>22.263532000000001</v>
      </c>
      <c r="Q24" s="131">
        <v>0.86807900000000005</v>
      </c>
      <c r="R24" s="131">
        <v>12.373958999999999</v>
      </c>
      <c r="S24" s="131">
        <v>6.3707900000000004</v>
      </c>
      <c r="T24" s="131">
        <v>9.8864859999999997</v>
      </c>
      <c r="U24" s="131">
        <v>5.0250999999999997E-2</v>
      </c>
      <c r="V24" s="131">
        <v>0.92771499999999996</v>
      </c>
      <c r="W24" s="131">
        <v>5.6032999999999999E-2</v>
      </c>
      <c r="X24" s="131">
        <v>8.9360999999999996E-2</v>
      </c>
      <c r="Y24" s="131">
        <v>0.142757</v>
      </c>
      <c r="Z24" s="131">
        <v>4.8325290000000001</v>
      </c>
      <c r="AA24" s="134" t="s">
        <v>156</v>
      </c>
    </row>
    <row r="25" spans="1:27" x14ac:dyDescent="0.35">
      <c r="A25" s="135" t="s">
        <v>90</v>
      </c>
      <c r="B25" s="132" t="s">
        <v>224</v>
      </c>
      <c r="C25" s="132">
        <v>0.27942899999999998</v>
      </c>
      <c r="D25" s="132">
        <v>0.28160099999999999</v>
      </c>
      <c r="E25" s="132">
        <v>0.53297700000000003</v>
      </c>
      <c r="F25" s="132">
        <v>0.68372100000000002</v>
      </c>
      <c r="G25" s="132">
        <v>13.403601999999999</v>
      </c>
      <c r="H25" s="132">
        <v>24.452064</v>
      </c>
      <c r="I25" s="132">
        <v>10.236435999999999</v>
      </c>
      <c r="J25" s="132">
        <v>159.51287099999999</v>
      </c>
      <c r="K25" s="132">
        <v>37.387779000000002</v>
      </c>
      <c r="L25" s="132">
        <v>0.41260000000000002</v>
      </c>
      <c r="M25" s="132">
        <v>0.415991</v>
      </c>
      <c r="N25" s="132">
        <v>0.465169</v>
      </c>
      <c r="O25" s="132">
        <v>0.79699399999999998</v>
      </c>
      <c r="P25" s="132">
        <v>21.451788000000001</v>
      </c>
      <c r="Q25" s="132">
        <v>0.83023499999999995</v>
      </c>
      <c r="R25" s="132">
        <v>11.900562000000001</v>
      </c>
      <c r="S25" s="132">
        <v>6.1406049999999999</v>
      </c>
      <c r="T25" s="132">
        <v>9.5395070000000004</v>
      </c>
      <c r="U25" s="132">
        <v>4.9803E-2</v>
      </c>
      <c r="V25" s="132">
        <v>0.89871000000000001</v>
      </c>
      <c r="W25" s="132">
        <v>5.4965E-2</v>
      </c>
      <c r="X25" s="132">
        <v>8.5684999999999997E-2</v>
      </c>
      <c r="Y25" s="132">
        <v>0.13822599999999999</v>
      </c>
      <c r="Z25" s="132">
        <v>4.8325290000000001</v>
      </c>
      <c r="AA25" s="136" t="s">
        <v>158</v>
      </c>
    </row>
    <row r="26" spans="1:27" x14ac:dyDescent="0.35">
      <c r="A26" s="133" t="s">
        <v>90</v>
      </c>
      <c r="B26" s="131" t="s">
        <v>225</v>
      </c>
      <c r="C26" s="131">
        <v>0.27612999999999999</v>
      </c>
      <c r="D26" s="131">
        <v>0.280524</v>
      </c>
      <c r="E26" s="131">
        <v>0.52701699999999996</v>
      </c>
      <c r="F26" s="131">
        <v>0.66132199999999997</v>
      </c>
      <c r="G26" s="131">
        <v>13.397069999999999</v>
      </c>
      <c r="H26" s="131">
        <v>24.278265999999999</v>
      </c>
      <c r="I26" s="131">
        <v>10.279368</v>
      </c>
      <c r="J26" s="131">
        <v>158.37289899999999</v>
      </c>
      <c r="K26" s="131">
        <v>36.847351000000003</v>
      </c>
      <c r="L26" s="131">
        <v>0.40480300000000002</v>
      </c>
      <c r="M26" s="131">
        <v>0.41668100000000002</v>
      </c>
      <c r="N26" s="131">
        <v>0.46170299999999997</v>
      </c>
      <c r="O26" s="131">
        <v>0.81024600000000002</v>
      </c>
      <c r="P26" s="131">
        <v>21.243054000000001</v>
      </c>
      <c r="Q26" s="131">
        <v>0.82508199999999998</v>
      </c>
      <c r="R26" s="131">
        <v>11.842637</v>
      </c>
      <c r="S26" s="131">
        <v>6.1064660000000002</v>
      </c>
      <c r="T26" s="131">
        <v>9.4517070000000007</v>
      </c>
      <c r="U26" s="131">
        <v>4.9515999999999998E-2</v>
      </c>
      <c r="V26" s="131">
        <v>0.89214199999999999</v>
      </c>
      <c r="W26" s="131">
        <v>5.5836999999999998E-2</v>
      </c>
      <c r="X26" s="131">
        <v>8.5376999999999995E-2</v>
      </c>
      <c r="Y26" s="131">
        <v>0.135293</v>
      </c>
      <c r="Z26" s="131">
        <v>4.8325290000000001</v>
      </c>
      <c r="AA26" s="134" t="s">
        <v>160</v>
      </c>
    </row>
    <row r="27" spans="1:27" x14ac:dyDescent="0.35">
      <c r="A27" s="135" t="s">
        <v>90</v>
      </c>
      <c r="B27" s="132" t="s">
        <v>226</v>
      </c>
      <c r="C27" s="132">
        <v>0.28772799999999998</v>
      </c>
      <c r="D27" s="132">
        <v>0.28840300000000002</v>
      </c>
      <c r="E27" s="132">
        <v>0.60535799999999995</v>
      </c>
      <c r="F27" s="132">
        <v>0.75422</v>
      </c>
      <c r="G27" s="132">
        <v>13.722182999999999</v>
      </c>
      <c r="H27" s="132">
        <v>24.819828999999999</v>
      </c>
      <c r="I27" s="132">
        <v>10.533846</v>
      </c>
      <c r="J27" s="132">
        <v>166.50386800000001</v>
      </c>
      <c r="K27" s="132">
        <v>37.718594000000003</v>
      </c>
      <c r="L27" s="132">
        <v>0.44466299999999997</v>
      </c>
      <c r="M27" s="132">
        <v>0.44485599999999997</v>
      </c>
      <c r="N27" s="132">
        <v>0.50075499999999995</v>
      </c>
      <c r="O27" s="132">
        <v>0.87234199999999995</v>
      </c>
      <c r="P27" s="132">
        <v>21.370308999999999</v>
      </c>
      <c r="Q27" s="132">
        <v>0.89926399999999995</v>
      </c>
      <c r="R27" s="132">
        <v>11.986364</v>
      </c>
      <c r="S27" s="132">
        <v>6.1794289999999998</v>
      </c>
      <c r="T27" s="132">
        <v>10.624161000000001</v>
      </c>
      <c r="U27" s="132">
        <v>5.3296999999999997E-2</v>
      </c>
      <c r="V27" s="132">
        <v>0.96640700000000002</v>
      </c>
      <c r="W27" s="132">
        <v>5.2082000000000003E-2</v>
      </c>
      <c r="X27" s="132">
        <v>6.7219000000000001E-2</v>
      </c>
      <c r="Y27" s="132">
        <v>0.148371</v>
      </c>
      <c r="Z27" s="132">
        <v>4.8325290000000001</v>
      </c>
      <c r="AA27" s="136" t="s">
        <v>227</v>
      </c>
    </row>
    <row r="28" spans="1:27" x14ac:dyDescent="0.35">
      <c r="A28" s="133" t="s">
        <v>90</v>
      </c>
      <c r="B28" s="131" t="s">
        <v>228</v>
      </c>
      <c r="C28" s="131">
        <v>0.28387400000000002</v>
      </c>
      <c r="D28" s="131">
        <v>0.28205200000000002</v>
      </c>
      <c r="E28" s="131">
        <v>0.58901599999999998</v>
      </c>
      <c r="F28" s="131">
        <v>0.721939</v>
      </c>
      <c r="G28" s="131">
        <v>13.386365</v>
      </c>
      <c r="H28" s="131">
        <v>24.298196999999998</v>
      </c>
      <c r="I28" s="131">
        <v>10.253999</v>
      </c>
      <c r="J28" s="131">
        <v>162.682953</v>
      </c>
      <c r="K28" s="131">
        <v>37.122897999999999</v>
      </c>
      <c r="L28" s="131">
        <v>0.44040299999999999</v>
      </c>
      <c r="M28" s="131">
        <v>0.43718299999999999</v>
      </c>
      <c r="N28" s="131">
        <v>0.49213299999999999</v>
      </c>
      <c r="O28" s="131">
        <v>0.83004299999999998</v>
      </c>
      <c r="P28" s="131">
        <v>21.019424999999998</v>
      </c>
      <c r="Q28" s="131">
        <v>0.882212</v>
      </c>
      <c r="R28" s="131">
        <v>11.743226</v>
      </c>
      <c r="S28" s="131">
        <v>6.0467279999999999</v>
      </c>
      <c r="T28" s="131">
        <v>10.385187999999999</v>
      </c>
      <c r="U28" s="131">
        <v>5.1658000000000003E-2</v>
      </c>
      <c r="V28" s="131">
        <v>0.94736600000000004</v>
      </c>
      <c r="W28" s="131">
        <v>5.2469000000000002E-2</v>
      </c>
      <c r="X28" s="131">
        <v>6.6178000000000001E-2</v>
      </c>
      <c r="Y28" s="131">
        <v>0.144564</v>
      </c>
      <c r="Z28" s="131">
        <v>4.8325290000000001</v>
      </c>
      <c r="AA28" s="134" t="s">
        <v>229</v>
      </c>
    </row>
    <row r="29" spans="1:27" x14ac:dyDescent="0.35">
      <c r="A29" s="135" t="s">
        <v>90</v>
      </c>
      <c r="B29" s="132" t="s">
        <v>230</v>
      </c>
      <c r="C29" s="132">
        <v>0.27862399999999998</v>
      </c>
      <c r="D29" s="132">
        <v>0.27846300000000002</v>
      </c>
      <c r="E29" s="132">
        <v>0.58274199999999998</v>
      </c>
      <c r="F29" s="132">
        <v>0.72229600000000005</v>
      </c>
      <c r="G29" s="132">
        <v>13.384387</v>
      </c>
      <c r="H29" s="132">
        <v>24.005310000000001</v>
      </c>
      <c r="I29" s="132">
        <v>10.281297</v>
      </c>
      <c r="J29" s="132">
        <v>159.72409500000001</v>
      </c>
      <c r="K29" s="132">
        <v>36.206364000000001</v>
      </c>
      <c r="L29" s="132">
        <v>0.43679099999999998</v>
      </c>
      <c r="M29" s="132">
        <v>0.44551600000000002</v>
      </c>
      <c r="N29" s="132">
        <v>0.49311500000000003</v>
      </c>
      <c r="O29" s="132">
        <v>0.85958400000000001</v>
      </c>
      <c r="P29" s="132">
        <v>20.645187</v>
      </c>
      <c r="Q29" s="132">
        <v>0.87687000000000004</v>
      </c>
      <c r="R29" s="132">
        <v>11.645913</v>
      </c>
      <c r="S29" s="132">
        <v>5.9874400000000003</v>
      </c>
      <c r="T29" s="132">
        <v>10.276826</v>
      </c>
      <c r="U29" s="132">
        <v>5.1569999999999998E-2</v>
      </c>
      <c r="V29" s="132">
        <v>0.93720599999999998</v>
      </c>
      <c r="W29" s="132">
        <v>5.1492000000000003E-2</v>
      </c>
      <c r="X29" s="132">
        <v>6.4634999999999998E-2</v>
      </c>
      <c r="Y29" s="132">
        <v>0.14308199999999999</v>
      </c>
      <c r="Z29" s="132">
        <v>4.8325290000000001</v>
      </c>
      <c r="AA29" s="136" t="s">
        <v>231</v>
      </c>
    </row>
    <row r="30" spans="1:27" s="8" customFormat="1" x14ac:dyDescent="0.35">
      <c r="A30" s="159" t="s">
        <v>90</v>
      </c>
      <c r="B30" s="157" t="s">
        <v>232</v>
      </c>
      <c r="C30" s="157">
        <v>0.25217099999999998</v>
      </c>
      <c r="D30" s="157">
        <v>0.24351</v>
      </c>
      <c r="E30" s="157">
        <v>0.16261</v>
      </c>
      <c r="F30" s="157">
        <v>6.3858999999999999E-2</v>
      </c>
      <c r="G30" s="157">
        <v>0.293543</v>
      </c>
      <c r="H30" s="157">
        <v>1.399192</v>
      </c>
      <c r="I30" s="157">
        <v>0.22024299999999999</v>
      </c>
      <c r="J30" s="157">
        <v>2.2634000000000001E-2</v>
      </c>
      <c r="K30" s="157">
        <v>5.2534999999999998E-2</v>
      </c>
      <c r="L30" s="157">
        <v>3.4138000000000002E-2</v>
      </c>
      <c r="M30" s="157">
        <v>1.0379959999999999</v>
      </c>
      <c r="N30" s="157">
        <v>91.090646000000007</v>
      </c>
      <c r="O30" s="157">
        <v>0.23910999999999999</v>
      </c>
      <c r="P30" s="157">
        <v>13.203868</v>
      </c>
      <c r="Q30" s="157">
        <v>5.6878999999999999E-2</v>
      </c>
      <c r="R30" s="157">
        <v>7.1890260000000001</v>
      </c>
      <c r="S30" s="157">
        <v>3.6980780000000002</v>
      </c>
      <c r="T30" s="157">
        <v>1.1338269999999999</v>
      </c>
      <c r="U30" s="157">
        <v>0</v>
      </c>
      <c r="V30" s="157">
        <v>3.6261000000000002E-2</v>
      </c>
      <c r="W30" s="157">
        <v>3.7923999999999999E-2</v>
      </c>
      <c r="X30" s="157">
        <v>0</v>
      </c>
      <c r="Y30" s="157">
        <v>0.2104</v>
      </c>
      <c r="Z30" s="157">
        <v>4.8325290000000001</v>
      </c>
      <c r="AA30" s="160" t="s">
        <v>233</v>
      </c>
    </row>
    <row r="31" spans="1:27" s="8" customFormat="1" x14ac:dyDescent="0.35">
      <c r="A31" s="161" t="s">
        <v>90</v>
      </c>
      <c r="B31" s="158" t="s">
        <v>234</v>
      </c>
      <c r="C31" s="158">
        <v>0.246862</v>
      </c>
      <c r="D31" s="158">
        <v>0.24705299999999999</v>
      </c>
      <c r="E31" s="158">
        <v>0.15713099999999999</v>
      </c>
      <c r="F31" s="158">
        <v>5.4294000000000002E-2</v>
      </c>
      <c r="G31" s="158">
        <v>0.27876699999999999</v>
      </c>
      <c r="H31" s="158">
        <v>1.367292</v>
      </c>
      <c r="I31" s="158">
        <v>0.203709</v>
      </c>
      <c r="J31" s="158">
        <v>1.8825999999999999E-2</v>
      </c>
      <c r="K31" s="158">
        <v>4.7236E-2</v>
      </c>
      <c r="L31" s="158">
        <v>2.8878999999999998E-2</v>
      </c>
      <c r="M31" s="158">
        <v>0.56704100000000002</v>
      </c>
      <c r="N31" s="158">
        <v>89.862577999999999</v>
      </c>
      <c r="O31" s="158">
        <v>0.17046500000000001</v>
      </c>
      <c r="P31" s="158">
        <v>13.170173</v>
      </c>
      <c r="Q31" s="158">
        <v>5.9898E-2</v>
      </c>
      <c r="R31" s="158">
        <v>7.1029949999999999</v>
      </c>
      <c r="S31" s="158">
        <v>3.6683780000000001</v>
      </c>
      <c r="T31" s="158">
        <v>1.128096</v>
      </c>
      <c r="U31" s="158">
        <v>0</v>
      </c>
      <c r="V31" s="158">
        <v>3.8627000000000002E-2</v>
      </c>
      <c r="W31" s="158">
        <v>3.5922999999999997E-2</v>
      </c>
      <c r="X31" s="158">
        <v>0</v>
      </c>
      <c r="Y31" s="158">
        <v>0.208842</v>
      </c>
      <c r="Z31" s="158">
        <v>4.8325290000000001</v>
      </c>
      <c r="AA31" s="162" t="s">
        <v>235</v>
      </c>
    </row>
    <row r="32" spans="1:27" s="8" customFormat="1" x14ac:dyDescent="0.35">
      <c r="A32" s="159"/>
      <c r="B32" s="157"/>
      <c r="C32" s="157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60"/>
    </row>
    <row r="33" spans="1:27" s="8" customFormat="1" x14ac:dyDescent="0.35">
      <c r="A33" s="161" t="s">
        <v>90</v>
      </c>
      <c r="B33" s="158" t="s">
        <v>236</v>
      </c>
      <c r="C33" s="158">
        <v>0.247949</v>
      </c>
      <c r="D33" s="158">
        <v>0.242345</v>
      </c>
      <c r="E33" s="158">
        <v>0.168853</v>
      </c>
      <c r="F33" s="158">
        <v>6.9266999999999995E-2</v>
      </c>
      <c r="G33" s="158">
        <v>0.318189</v>
      </c>
      <c r="H33" s="158">
        <v>1.267406</v>
      </c>
      <c r="I33" s="158">
        <v>0.24604400000000001</v>
      </c>
      <c r="J33" s="158">
        <v>1.0907E-2</v>
      </c>
      <c r="K33" s="158">
        <v>2.3503E-2</v>
      </c>
      <c r="L33" s="158">
        <v>3.2923000000000001E-2</v>
      </c>
      <c r="M33" s="158">
        <v>0.76095500000000005</v>
      </c>
      <c r="N33" s="158">
        <v>90.250421000000003</v>
      </c>
      <c r="O33" s="158">
        <v>0.23149400000000001</v>
      </c>
      <c r="P33" s="158">
        <v>11.777841</v>
      </c>
      <c r="Q33" s="158">
        <v>6.4753000000000005E-2</v>
      </c>
      <c r="R33" s="158">
        <v>6.3190559999999998</v>
      </c>
      <c r="S33" s="158">
        <v>3.2719999999999998</v>
      </c>
      <c r="T33" s="158">
        <v>1.1798409999999999</v>
      </c>
      <c r="U33" s="158">
        <v>0</v>
      </c>
      <c r="V33" s="158">
        <v>4.1422E-2</v>
      </c>
      <c r="W33" s="158">
        <v>4.4618999999999999E-2</v>
      </c>
      <c r="X33" s="158">
        <v>0</v>
      </c>
      <c r="Y33" s="158">
        <v>0.25143500000000002</v>
      </c>
      <c r="Z33" s="158">
        <v>4.8325290000000001</v>
      </c>
      <c r="AA33" s="162" t="s">
        <v>237</v>
      </c>
    </row>
    <row r="34" spans="1:27" s="8" customFormat="1" x14ac:dyDescent="0.35">
      <c r="A34" s="159" t="s">
        <v>90</v>
      </c>
      <c r="B34" s="157" t="s">
        <v>238</v>
      </c>
      <c r="C34" s="157">
        <v>0.23757900000000001</v>
      </c>
      <c r="D34" s="157">
        <v>0.23266500000000001</v>
      </c>
      <c r="E34" s="157">
        <v>0.165079</v>
      </c>
      <c r="F34" s="157">
        <v>7.2569999999999996E-2</v>
      </c>
      <c r="G34" s="157">
        <v>0.30804199999999998</v>
      </c>
      <c r="H34" s="157">
        <v>1.221668</v>
      </c>
      <c r="I34" s="157">
        <v>0.21152399999999999</v>
      </c>
      <c r="J34" s="157">
        <v>1.8922999999999999E-2</v>
      </c>
      <c r="K34" s="157">
        <v>2.9517999999999999E-2</v>
      </c>
      <c r="L34" s="157">
        <v>2.9708999999999999E-2</v>
      </c>
      <c r="M34" s="157">
        <v>0.167908</v>
      </c>
      <c r="N34" s="157">
        <v>87.115744000000007</v>
      </c>
      <c r="O34" s="157">
        <v>0.93471199999999999</v>
      </c>
      <c r="P34" s="157">
        <v>10.863291</v>
      </c>
      <c r="Q34" s="157">
        <v>6.2392999999999997E-2</v>
      </c>
      <c r="R34" s="157">
        <v>6.1138450000000004</v>
      </c>
      <c r="S34" s="157">
        <v>3.2065320000000002</v>
      </c>
      <c r="T34" s="157">
        <v>1.1509499999999999</v>
      </c>
      <c r="U34" s="157">
        <v>0</v>
      </c>
      <c r="V34" s="157">
        <v>3.9869000000000002E-2</v>
      </c>
      <c r="W34" s="157">
        <v>4.6593000000000002E-2</v>
      </c>
      <c r="X34" s="157">
        <v>0</v>
      </c>
      <c r="Y34" s="157">
        <v>0.24116199999999999</v>
      </c>
      <c r="Z34" s="157">
        <v>4.8325290000000001</v>
      </c>
      <c r="AA34" s="160" t="s">
        <v>239</v>
      </c>
    </row>
    <row r="35" spans="1:27" s="8" customFormat="1" x14ac:dyDescent="0.35">
      <c r="A35" s="161" t="s">
        <v>90</v>
      </c>
      <c r="B35" s="158" t="s">
        <v>240</v>
      </c>
      <c r="C35" s="158">
        <v>0.24399499999999999</v>
      </c>
      <c r="D35" s="158">
        <v>0.24243000000000001</v>
      </c>
      <c r="E35" s="158">
        <v>0.16035099999999999</v>
      </c>
      <c r="F35" s="158">
        <v>5.6582E-2</v>
      </c>
      <c r="G35" s="158">
        <v>0.31136999999999998</v>
      </c>
      <c r="H35" s="158">
        <v>1.224413</v>
      </c>
      <c r="I35" s="158">
        <v>0.21318400000000001</v>
      </c>
      <c r="J35" s="158">
        <v>2.0275000000000001E-2</v>
      </c>
      <c r="K35" s="158">
        <v>2.6013000000000001E-2</v>
      </c>
      <c r="L35" s="158">
        <v>2.9461000000000001E-2</v>
      </c>
      <c r="M35" s="158">
        <v>1.10717</v>
      </c>
      <c r="N35" s="158">
        <v>88.372240000000005</v>
      </c>
      <c r="O35" s="158">
        <v>8.0929000000000001E-2</v>
      </c>
      <c r="P35" s="158">
        <v>11.372171</v>
      </c>
      <c r="Q35" s="158">
        <v>6.1892999999999997E-2</v>
      </c>
      <c r="R35" s="158">
        <v>6.2152779999999996</v>
      </c>
      <c r="S35" s="158">
        <v>3.2150180000000002</v>
      </c>
      <c r="T35" s="158">
        <v>1.1591549999999999</v>
      </c>
      <c r="U35" s="158">
        <v>0</v>
      </c>
      <c r="V35" s="158">
        <v>4.0222000000000001E-2</v>
      </c>
      <c r="W35" s="158">
        <v>4.7381E-2</v>
      </c>
      <c r="X35" s="158">
        <v>0</v>
      </c>
      <c r="Y35" s="158">
        <v>0.24548600000000001</v>
      </c>
      <c r="Z35" s="158">
        <v>4.8325290000000001</v>
      </c>
      <c r="AA35" s="162" t="s">
        <v>241</v>
      </c>
    </row>
    <row r="36" spans="1:27" x14ac:dyDescent="0.35">
      <c r="A36" s="133" t="s">
        <v>90</v>
      </c>
      <c r="B36" s="131" t="s">
        <v>242</v>
      </c>
      <c r="C36" s="131">
        <v>0.276445</v>
      </c>
      <c r="D36" s="131">
        <v>0.28139799999999998</v>
      </c>
      <c r="E36" s="131">
        <v>0.89562600000000003</v>
      </c>
      <c r="F36" s="131">
        <v>0.70287500000000003</v>
      </c>
      <c r="G36" s="131">
        <v>11.815213999999999</v>
      </c>
      <c r="H36" s="131">
        <v>21.153694000000002</v>
      </c>
      <c r="I36" s="131">
        <v>9.1668749999999992</v>
      </c>
      <c r="J36" s="131">
        <v>157.12852799999999</v>
      </c>
      <c r="K36" s="131">
        <v>32.247979000000001</v>
      </c>
      <c r="L36" s="131">
        <v>0.60690699999999997</v>
      </c>
      <c r="M36" s="131">
        <v>0.65103200000000006</v>
      </c>
      <c r="N36" s="131">
        <v>3.969614</v>
      </c>
      <c r="O36" s="131">
        <v>0.90058700000000003</v>
      </c>
      <c r="P36" s="131">
        <v>16.445695000000001</v>
      </c>
      <c r="Q36" s="131">
        <v>0.82506900000000005</v>
      </c>
      <c r="R36" s="131">
        <v>9.2286540000000006</v>
      </c>
      <c r="S36" s="131">
        <v>4.9337260000000001</v>
      </c>
      <c r="T36" s="131">
        <v>15.184509</v>
      </c>
      <c r="U36" s="131">
        <v>6.0595999999999997E-2</v>
      </c>
      <c r="V36" s="131">
        <v>0.88043000000000005</v>
      </c>
      <c r="W36" s="131">
        <v>5.8056000000000003E-2</v>
      </c>
      <c r="X36" s="131">
        <v>0.28585899999999997</v>
      </c>
      <c r="Y36" s="131">
        <v>0.195186</v>
      </c>
      <c r="Z36" s="131">
        <v>4.8325290000000001</v>
      </c>
      <c r="AA36" s="134" t="s">
        <v>243</v>
      </c>
    </row>
    <row r="37" spans="1:27" x14ac:dyDescent="0.35">
      <c r="A37" s="135" t="s">
        <v>90</v>
      </c>
      <c r="B37" s="132" t="s">
        <v>244</v>
      </c>
      <c r="C37" s="132">
        <v>0.27308900000000003</v>
      </c>
      <c r="D37" s="132">
        <v>0.27399099999999998</v>
      </c>
      <c r="E37" s="132">
        <v>0.87667799999999996</v>
      </c>
      <c r="F37" s="132">
        <v>0.68627899999999997</v>
      </c>
      <c r="G37" s="132">
        <v>12.287528</v>
      </c>
      <c r="H37" s="132">
        <v>20.769753000000001</v>
      </c>
      <c r="I37" s="132">
        <v>9.3326100000000007</v>
      </c>
      <c r="J37" s="132">
        <v>151.65249700000001</v>
      </c>
      <c r="K37" s="132">
        <v>31.874929999999999</v>
      </c>
      <c r="L37" s="132">
        <v>0.602827</v>
      </c>
      <c r="M37" s="132">
        <v>0.75146000000000002</v>
      </c>
      <c r="N37" s="132">
        <v>3.8955099999999998</v>
      </c>
      <c r="O37" s="132">
        <v>0.98994199999999999</v>
      </c>
      <c r="P37" s="132">
        <v>15.75787</v>
      </c>
      <c r="Q37" s="132">
        <v>0.79693999999999998</v>
      </c>
      <c r="R37" s="132">
        <v>9.1460019999999993</v>
      </c>
      <c r="S37" s="132">
        <v>4.8206670000000003</v>
      </c>
      <c r="T37" s="132">
        <v>14.921498</v>
      </c>
      <c r="U37" s="132">
        <v>5.9908999999999997E-2</v>
      </c>
      <c r="V37" s="132">
        <v>0.85980500000000004</v>
      </c>
      <c r="W37" s="132">
        <v>6.7665000000000003E-2</v>
      </c>
      <c r="X37" s="132">
        <v>0.27855999999999997</v>
      </c>
      <c r="Y37" s="132">
        <v>0.19073499999999999</v>
      </c>
      <c r="Z37" s="132">
        <v>4.8325290000000001</v>
      </c>
      <c r="AA37" s="136" t="s">
        <v>245</v>
      </c>
    </row>
    <row r="38" spans="1:27" x14ac:dyDescent="0.35">
      <c r="A38" s="133" t="s">
        <v>90</v>
      </c>
      <c r="B38" s="131" t="s">
        <v>246</v>
      </c>
      <c r="C38" s="131">
        <v>0.26453700000000002</v>
      </c>
      <c r="D38" s="131">
        <v>0.26947900000000002</v>
      </c>
      <c r="E38" s="131">
        <v>0.86419299999999999</v>
      </c>
      <c r="F38" s="131">
        <v>0.67388700000000001</v>
      </c>
      <c r="G38" s="131">
        <v>11.503752</v>
      </c>
      <c r="H38" s="131">
        <v>20.324902000000002</v>
      </c>
      <c r="I38" s="131">
        <v>8.9092819999999993</v>
      </c>
      <c r="J38" s="131">
        <v>150.65164100000001</v>
      </c>
      <c r="K38" s="131">
        <v>31.355304</v>
      </c>
      <c r="L38" s="131">
        <v>0.58968900000000002</v>
      </c>
      <c r="M38" s="131">
        <v>0.64721499999999998</v>
      </c>
      <c r="N38" s="131">
        <v>3.8338199999999998</v>
      </c>
      <c r="O38" s="131">
        <v>0.88654699999999997</v>
      </c>
      <c r="P38" s="131">
        <v>15.694298</v>
      </c>
      <c r="Q38" s="131">
        <v>0.79393400000000003</v>
      </c>
      <c r="R38" s="131">
        <v>8.9396249999999995</v>
      </c>
      <c r="S38" s="131">
        <v>4.7312810000000001</v>
      </c>
      <c r="T38" s="131">
        <v>14.602442999999999</v>
      </c>
      <c r="U38" s="131">
        <v>5.8422000000000002E-2</v>
      </c>
      <c r="V38" s="131">
        <v>0.84771099999999999</v>
      </c>
      <c r="W38" s="131">
        <v>5.9033000000000002E-2</v>
      </c>
      <c r="X38" s="131">
        <v>0.27472200000000002</v>
      </c>
      <c r="Y38" s="131">
        <v>0.187109</v>
      </c>
      <c r="Z38" s="131">
        <v>4.8325290000000001</v>
      </c>
      <c r="AA38" s="134" t="s">
        <v>247</v>
      </c>
    </row>
    <row r="39" spans="1:27" x14ac:dyDescent="0.35">
      <c r="A39" s="135"/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6"/>
    </row>
    <row r="40" spans="1:27" x14ac:dyDescent="0.35">
      <c r="A40" s="133"/>
      <c r="B40" s="131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4"/>
    </row>
    <row r="41" spans="1:27" x14ac:dyDescent="0.35">
      <c r="U41" s="138"/>
    </row>
    <row r="43" spans="1:27" x14ac:dyDescent="0.35">
      <c r="U43" s="138"/>
      <c r="Z43" s="12"/>
    </row>
    <row r="44" spans="1:27" x14ac:dyDescent="0.35">
      <c r="A44" s="8" t="s">
        <v>0</v>
      </c>
      <c r="B44" s="8" t="s">
        <v>1</v>
      </c>
      <c r="C44" s="8" t="s">
        <v>28</v>
      </c>
      <c r="D44" s="8" t="s">
        <v>35</v>
      </c>
    </row>
    <row r="45" spans="1:27" x14ac:dyDescent="0.35">
      <c r="A45" s="6">
        <v>0.37916666666666665</v>
      </c>
      <c r="B45" s="7">
        <f>9+6/60</f>
        <v>9.1</v>
      </c>
      <c r="C45" s="6">
        <v>0.82291666666666663</v>
      </c>
      <c r="D45">
        <f>19+(45/60)-B45</f>
        <v>10.65</v>
      </c>
    </row>
    <row r="47" spans="1:27" x14ac:dyDescent="0.35">
      <c r="A47" s="8" t="s">
        <v>2</v>
      </c>
    </row>
    <row r="48" spans="1:27" x14ac:dyDescent="0.35">
      <c r="A48" s="8" t="s">
        <v>14</v>
      </c>
    </row>
    <row r="49" spans="1:65" x14ac:dyDescent="0.35">
      <c r="A49" s="87" t="s">
        <v>26</v>
      </c>
      <c r="C49" s="166" t="s">
        <v>267</v>
      </c>
    </row>
    <row r="50" spans="1:65" x14ac:dyDescent="0.35">
      <c r="A50" s="8" t="s">
        <v>3</v>
      </c>
      <c r="B50">
        <v>0.18579999999999999</v>
      </c>
      <c r="C50">
        <v>0.18574921956683088</v>
      </c>
    </row>
    <row r="51" spans="1:65" x14ac:dyDescent="0.35">
      <c r="A51" s="8" t="s">
        <v>16</v>
      </c>
      <c r="B51">
        <f>-1.5611</f>
        <v>-1.5610999999999999</v>
      </c>
      <c r="C51">
        <v>-1.5659434952480389</v>
      </c>
    </row>
    <row r="53" spans="1:65" ht="15" thickBot="1" x14ac:dyDescent="0.4">
      <c r="A53" s="8" t="s">
        <v>27</v>
      </c>
    </row>
    <row r="54" spans="1:65" ht="15" thickBot="1" x14ac:dyDescent="0.4">
      <c r="E54" s="284" t="s">
        <v>8</v>
      </c>
      <c r="F54" s="285"/>
      <c r="G54" s="285"/>
      <c r="H54" s="285"/>
      <c r="I54" s="285"/>
      <c r="J54" s="285"/>
      <c r="K54" s="285"/>
      <c r="L54" s="285"/>
      <c r="M54" s="285"/>
      <c r="N54" s="285"/>
      <c r="O54" s="285"/>
      <c r="P54" s="285"/>
      <c r="Q54" s="285"/>
      <c r="R54" s="285"/>
      <c r="S54" s="286"/>
    </row>
    <row r="55" spans="1:65" ht="15" thickBot="1" x14ac:dyDescent="0.4">
      <c r="E55" s="309" t="str">
        <f>K2</f>
        <v>Glucose</v>
      </c>
      <c r="F55" s="310"/>
      <c r="G55" s="310"/>
      <c r="H55" s="310"/>
      <c r="I55" s="311"/>
      <c r="J55" s="312" t="str">
        <f>J2</f>
        <v>Methanol</v>
      </c>
      <c r="K55" s="313"/>
      <c r="L55" s="313"/>
      <c r="M55" s="313"/>
      <c r="N55" s="314"/>
      <c r="O55" s="315" t="s">
        <v>83</v>
      </c>
      <c r="P55" s="316"/>
      <c r="Q55" s="316"/>
      <c r="R55" s="316"/>
      <c r="S55" s="317"/>
      <c r="T55" s="318" t="s">
        <v>280</v>
      </c>
      <c r="U55" s="319"/>
      <c r="V55" s="319"/>
      <c r="W55" s="319"/>
      <c r="X55" s="320"/>
      <c r="Y55" s="321" t="s">
        <v>281</v>
      </c>
      <c r="Z55" s="322"/>
      <c r="AA55" s="322"/>
      <c r="AB55" s="322"/>
      <c r="AC55" s="323"/>
    </row>
    <row r="56" spans="1:65" ht="15" thickBot="1" x14ac:dyDescent="0.4">
      <c r="A56" s="1" t="s">
        <v>4</v>
      </c>
      <c r="B56" s="1" t="s">
        <v>5</v>
      </c>
      <c r="C56" s="1" t="s">
        <v>6</v>
      </c>
      <c r="D56" s="1" t="s">
        <v>7</v>
      </c>
      <c r="E56" s="98">
        <v>1</v>
      </c>
      <c r="F56" s="99">
        <v>2</v>
      </c>
      <c r="G56" s="99">
        <v>3</v>
      </c>
      <c r="H56" s="99" t="s">
        <v>24</v>
      </c>
      <c r="I56" s="100" t="s">
        <v>13</v>
      </c>
      <c r="J56" s="101">
        <v>1</v>
      </c>
      <c r="K56" s="102">
        <v>2</v>
      </c>
      <c r="L56" s="102">
        <v>3</v>
      </c>
      <c r="M56" s="102" t="s">
        <v>24</v>
      </c>
      <c r="N56" s="103" t="s">
        <v>13</v>
      </c>
      <c r="O56" s="104">
        <v>1</v>
      </c>
      <c r="P56" s="104">
        <v>2</v>
      </c>
      <c r="Q56" s="104">
        <v>3</v>
      </c>
      <c r="R56" s="104" t="s">
        <v>24</v>
      </c>
      <c r="S56" s="105" t="s">
        <v>13</v>
      </c>
      <c r="T56" s="177">
        <v>1</v>
      </c>
      <c r="U56" s="177">
        <v>2</v>
      </c>
      <c r="V56" s="177">
        <v>3</v>
      </c>
      <c r="W56" s="177" t="s">
        <v>24</v>
      </c>
      <c r="X56" s="178" t="s">
        <v>13</v>
      </c>
      <c r="Y56" s="200">
        <v>1</v>
      </c>
      <c r="Z56" s="200">
        <v>2</v>
      </c>
      <c r="AA56" s="200">
        <v>3</v>
      </c>
      <c r="AB56" s="200" t="s">
        <v>24</v>
      </c>
      <c r="AC56" s="201" t="s">
        <v>13</v>
      </c>
    </row>
    <row r="57" spans="1:65" x14ac:dyDescent="0.35">
      <c r="A57" s="78">
        <v>0.42638888888888887</v>
      </c>
      <c r="B57" s="58">
        <v>10</v>
      </c>
      <c r="C57" s="18">
        <v>14</v>
      </c>
      <c r="D57" s="163">
        <f t="shared" ref="D57:D69" si="0">B57+(C57/60)-$B$45</f>
        <v>1.1333333333333329</v>
      </c>
      <c r="E57" s="128" cm="1">
        <f t="array" ref="E57">INDEX($K:$K,ROW(C1)*3-3+COLUMN(C1))</f>
        <v>44.626266999999999</v>
      </c>
      <c r="F57" s="128" cm="1">
        <f t="array" ref="F57">INDEX($K:$K,ROW(D1)*3-3+COLUMN(D1))</f>
        <v>44.502400999999999</v>
      </c>
      <c r="G57" s="128" cm="1">
        <f t="array" ref="G57">INDEX($K:$K,ROW(E1)*3-3+COLUMN(E1))</f>
        <v>44.16348</v>
      </c>
      <c r="H57" s="128">
        <f>AVERAGE(E57:G57)</f>
        <v>44.430715999999997</v>
      </c>
      <c r="I57" s="128">
        <f>STDEV(E57:G57)</f>
        <v>0.23957672312017228</v>
      </c>
      <c r="J57" s="129" cm="1">
        <f t="array" ref="J57">INDEX($J:$J,ROW(C1)*3-3+COLUMN(C1))</f>
        <v>183.46417299999999</v>
      </c>
      <c r="K57" s="129" cm="1">
        <f t="array" ref="K57">INDEX($J:$J,ROW(D1)*3-3+COLUMN(D1))</f>
        <v>182.04380800000001</v>
      </c>
      <c r="L57" s="129" cm="1">
        <f t="array" ref="L57">INDEX($J:$J,ROW(E1)*3-3+COLUMN(E1))</f>
        <v>180.531104</v>
      </c>
      <c r="M57" s="129">
        <f>AVERAGE(J57:L57)</f>
        <v>182.01302833333332</v>
      </c>
      <c r="N57" s="129">
        <f>STDEV(J57:L57)</f>
        <v>1.4667767316808371</v>
      </c>
      <c r="O57" s="130" cm="1">
        <f t="array" ref="O57">INDEX($T:$T,ROW(C1)*3-3+COLUMN(C1))</f>
        <v>0.76838099999999998</v>
      </c>
      <c r="P57" s="130" cm="1">
        <f t="array" ref="P57">INDEX($T:$T,ROW(D1)*3-3+COLUMN(D1))</f>
        <v>0.76078599999999996</v>
      </c>
      <c r="Q57" s="130" cm="1">
        <f t="array" ref="Q57">INDEX($T:$T,ROW(E1)*3-3+COLUMN(E1))</f>
        <v>0.75646199999999997</v>
      </c>
      <c r="R57" s="130">
        <f>AVERAGE(O57:Q57)</f>
        <v>0.76187633333333338</v>
      </c>
      <c r="S57" s="46">
        <f>STDEV(O57:Q57)</f>
        <v>6.0338429158649318E-3</v>
      </c>
      <c r="T57" s="242" cm="1">
        <f t="array" ref="T57">INDEX($R:$R,ROW(C1)*3-3+COLUMN(C1))</f>
        <v>16.275714000000001</v>
      </c>
      <c r="U57" s="242" cm="1">
        <f t="array" ref="U57">INDEX($R:$R,ROW(D1)*3-3+COLUMN(D1))</f>
        <v>16.188832000000001</v>
      </c>
      <c r="V57" s="242" cm="1">
        <f t="array" ref="V57">INDEX($R:$R,ROW(E1)*3-3+COLUMN(E1))</f>
        <v>16.115945</v>
      </c>
      <c r="W57" s="242">
        <f>AVERAGE(T57:V57)</f>
        <v>16.193496999999997</v>
      </c>
      <c r="X57" s="185">
        <f>STDEV(T57:V57)</f>
        <v>7.9986592682774346E-2</v>
      </c>
      <c r="Y57" s="246" cm="1">
        <f t="array" ref="Y57">INDEX($C:$C,ROW(C1)*3-3+COLUMN(C1))</f>
        <v>0.29938799999999999</v>
      </c>
      <c r="Z57" s="246" cm="1">
        <f t="array" ref="Z57">INDEX($C:$C,ROW(D1)*3-3+COLUMN(D1))</f>
        <v>0.29761599999999999</v>
      </c>
      <c r="AA57" s="246" cm="1">
        <f t="array" ref="AA57">INDEX($C:$C,ROW(E1)*3-3+COLUMN(E1))</f>
        <v>0.29837599999999997</v>
      </c>
      <c r="AB57" s="246">
        <f>AVERAGE(Y57:AA57)</f>
        <v>0.29846</v>
      </c>
      <c r="AC57" s="208">
        <f>STDEV(Y57:AA57)</f>
        <v>8.889814396262711E-4</v>
      </c>
      <c r="AN57" s="152">
        <v>6.65</v>
      </c>
      <c r="AO57" s="153">
        <v>1.6110830004561794</v>
      </c>
      <c r="AP57" s="153">
        <v>1.60133344985868</v>
      </c>
      <c r="AQ57" s="153">
        <v>1.5990336436010184</v>
      </c>
      <c r="AR57" s="49">
        <v>1.6038166979719592</v>
      </c>
      <c r="AS57" s="49">
        <v>6.3970025050669116E-3</v>
      </c>
      <c r="AT57" s="151">
        <v>2.2331471449538913</v>
      </c>
      <c r="AU57" s="151">
        <v>2.2191091983190363</v>
      </c>
      <c r="AV57" s="151">
        <v>2.2118840917205649</v>
      </c>
      <c r="AW57" s="89">
        <v>2.221380144997831</v>
      </c>
      <c r="AX57" s="89">
        <v>1.0811903500968943E-2</v>
      </c>
      <c r="AY57" s="156">
        <v>0.80888377680680856</v>
      </c>
      <c r="AZ57" s="156">
        <v>0.79856163702634064</v>
      </c>
      <c r="BA57" s="156">
        <v>0.79351952950695814</v>
      </c>
      <c r="BB57" s="94">
        <v>0.80032164778003578</v>
      </c>
      <c r="BC57" s="55">
        <v>7.8318741155985212E-3</v>
      </c>
      <c r="BD57" s="220">
        <v>1.1415732710717368</v>
      </c>
      <c r="BE57" s="220">
        <v>1.1341687213395024</v>
      </c>
      <c r="BF57" s="220">
        <v>1.1288875108343812</v>
      </c>
      <c r="BG57" s="220">
        <v>1.1348765010818735</v>
      </c>
      <c r="BH57" s="221">
        <v>6.3724282909030086E-3</v>
      </c>
      <c r="BI57" s="222">
        <v>-0.53351941505681155</v>
      </c>
      <c r="BJ57" s="222">
        <v>-0.53764992689494639</v>
      </c>
      <c r="BK57" s="222">
        <v>-0.53873714265507011</v>
      </c>
      <c r="BL57" s="222">
        <v>-0.53663549486894269</v>
      </c>
      <c r="BM57" s="223">
        <v>2.752812121076146E-3</v>
      </c>
    </row>
    <row r="58" spans="1:65" x14ac:dyDescent="0.35">
      <c r="A58" s="79">
        <v>0.4680555555555555</v>
      </c>
      <c r="B58" s="60">
        <v>11</v>
      </c>
      <c r="C58">
        <v>14</v>
      </c>
      <c r="D58" s="149">
        <f t="shared" si="0"/>
        <v>2.1333333333333329</v>
      </c>
      <c r="E58" s="144" cm="1">
        <f t="array" ref="E58">INDEX($K:$K,ROW(D2)*3-3+COLUMN(D2))</f>
        <v>43.114286</v>
      </c>
      <c r="F58" s="147" cm="1">
        <f t="array" ref="F58">INDEX($K:$K,ROW(E2)*3-3+COLUMN(E2))</f>
        <v>43.716904</v>
      </c>
      <c r="G58" s="144" cm="1">
        <f t="array" ref="G58">INDEX($K:$K,ROW(F2)*3-3+COLUMN(F2))</f>
        <v>42.741526</v>
      </c>
      <c r="H58" s="144">
        <f>AVERAGE(E58:G58)</f>
        <v>43.190905333333326</v>
      </c>
      <c r="I58" s="144">
        <f>STDEV(E58:G58)</f>
        <v>0.49218233653934895</v>
      </c>
      <c r="J58" s="150" cm="1">
        <f t="array" ref="J58">INDEX($J:$J,ROW(C2)*3-3+COLUMN(C2))</f>
        <v>173.11659599999999</v>
      </c>
      <c r="K58" s="150" cm="1">
        <f t="array" ref="K58">INDEX($J:$J,ROW(D2)*3-3+COLUMN(D2))</f>
        <v>177.29399799999999</v>
      </c>
      <c r="L58" s="150" cm="1">
        <f t="array" ref="L58">INDEX($J:$J,ROW(E2)*3-3+COLUMN(E2))</f>
        <v>177.382476</v>
      </c>
      <c r="M58" s="150">
        <f t="shared" ref="M58:M66" si="1">AVERAGE(J58:L58)</f>
        <v>175.93102333333331</v>
      </c>
      <c r="N58" s="150">
        <f t="shared" ref="N58:N66" si="2">STDEV(J58:L58)</f>
        <v>2.4377670110331193</v>
      </c>
      <c r="O58" s="145" cm="1">
        <f t="array" ref="O58">INDEX($T:$T,ROW(C2)*3-3+COLUMN(C2))</f>
        <v>1.22349</v>
      </c>
      <c r="P58" s="145" cm="1">
        <f t="array" ref="P58">INDEX($T:$T,ROW(D2)*3-3+COLUMN(D2))</f>
        <v>1.2179580000000001</v>
      </c>
      <c r="Q58" s="145" cm="1">
        <f t="array" ref="Q58">INDEX($T:$T,ROW(E2)*3-3+COLUMN(E2))</f>
        <v>1.2347030000000001</v>
      </c>
      <c r="R58" s="145">
        <f t="shared" ref="R58:R66" si="3">AVERAGE(O58:Q58)</f>
        <v>1.2253836666666669</v>
      </c>
      <c r="S58" s="164">
        <f t="shared" ref="S58:S66" si="4">STDEV(O58:Q58)</f>
        <v>8.531602213730647E-3</v>
      </c>
      <c r="T58" s="220" cm="1">
        <f t="array" ref="T58">INDEX($R:$R,ROW(C2)*3-3+COLUMN(C2))</f>
        <v>15.731128</v>
      </c>
      <c r="U58" s="220" cm="1">
        <f t="array" ref="U58">INDEX($R:$R,ROW(D2)*3-3+COLUMN(D2))</f>
        <v>15.650191</v>
      </c>
      <c r="V58" s="220" cm="1">
        <f t="array" ref="V58">INDEX($R:$R,ROW(E2)*3-3+COLUMN(E2))</f>
        <v>15.884537</v>
      </c>
      <c r="W58" s="220">
        <f t="shared" ref="W58:W69" si="5">AVERAGE(T58:V58)</f>
        <v>15.755285333333333</v>
      </c>
      <c r="X58" s="221">
        <f t="shared" ref="X58:X69" si="6">STDEV(T58:V58)</f>
        <v>0.11902602444143622</v>
      </c>
      <c r="Y58" s="222" cm="1">
        <f t="array" ref="Y58">INDEX($C:$C,ROW(C2)*3-3+COLUMN(C2))</f>
        <v>0.29200999999999999</v>
      </c>
      <c r="Z58" s="222" cm="1">
        <f t="array" ref="Z58">INDEX($C:$C,ROW(D2)*3-3+COLUMN(D2))</f>
        <v>0.29211500000000001</v>
      </c>
      <c r="AA58" s="222" cm="1">
        <f t="array" ref="AA58">INDEX($C:$C,ROW(E2)*3-3+COLUMN(E2))</f>
        <v>0.29711900000000002</v>
      </c>
      <c r="AB58" s="222">
        <f t="shared" ref="AB58:AB69" si="7">AVERAGE(Y58:AA58)</f>
        <v>0.29374800000000001</v>
      </c>
      <c r="AC58" s="223">
        <f t="shared" ref="AC58:AC69" si="8">STDEV(Y58:AA58)</f>
        <v>2.9198436601982759E-3</v>
      </c>
      <c r="AN58" s="152">
        <v>7.15</v>
      </c>
      <c r="AO58" s="153">
        <v>1.608163203376594</v>
      </c>
      <c r="AP58" s="153">
        <v>1.5953273652907527</v>
      </c>
      <c r="AQ58" s="154">
        <v>1.5924670822725659</v>
      </c>
      <c r="AR58" s="49">
        <v>1.598652550313304</v>
      </c>
      <c r="AS58" s="49">
        <v>8.3597066936424037E-3</v>
      </c>
      <c r="AT58" s="151">
        <v>2.2250487432311337</v>
      </c>
      <c r="AU58" s="151">
        <v>2.2168543981109705</v>
      </c>
      <c r="AV58" s="151">
        <v>2.2146403598996804</v>
      </c>
      <c r="AW58" s="89">
        <v>2.2188478337472617</v>
      </c>
      <c r="AX58" s="89">
        <v>5.4830602878907474E-3</v>
      </c>
      <c r="AY58" s="156">
        <v>0.86651984596148268</v>
      </c>
      <c r="AZ58" s="156">
        <v>0.85708644717585103</v>
      </c>
      <c r="BA58" s="156">
        <v>0.85515521344611978</v>
      </c>
      <c r="BB58" s="94">
        <v>0.85958716886115116</v>
      </c>
      <c r="BC58" s="55">
        <v>6.0810299097117338E-3</v>
      </c>
      <c r="BD58" s="220">
        <v>1.1302249238764401</v>
      </c>
      <c r="BE58" s="220">
        <v>1.1226339762896318</v>
      </c>
      <c r="BF58" s="220">
        <v>1.1191527155836132</v>
      </c>
      <c r="BG58" s="220">
        <v>1.1240038719165619</v>
      </c>
      <c r="BH58" s="221">
        <v>5.6617938536693271E-3</v>
      </c>
      <c r="BI58" s="222">
        <v>-0.53323763099329291</v>
      </c>
      <c r="BJ58" s="222">
        <v>-0.54059394075026312</v>
      </c>
      <c r="BK58" s="222">
        <v>-0.54468452841762471</v>
      </c>
      <c r="BL58" s="222">
        <v>-0.53950536672039362</v>
      </c>
      <c r="BM58" s="223">
        <v>5.8005698189637651E-3</v>
      </c>
    </row>
    <row r="59" spans="1:65" x14ac:dyDescent="0.35">
      <c r="A59" s="79">
        <v>0.55486111111111114</v>
      </c>
      <c r="B59">
        <v>13</v>
      </c>
      <c r="C59">
        <v>19</v>
      </c>
      <c r="D59" s="149">
        <f t="shared" si="0"/>
        <v>4.2166666666666668</v>
      </c>
      <c r="E59" s="144" cm="1">
        <f t="array" ref="E59">INDEX($K:$K,ROW(C3)*3-3+COLUMN(C3))</f>
        <v>42.741526</v>
      </c>
      <c r="F59" s="147" cm="1">
        <f t="array" ref="F59">INDEX($K:$K,ROW(D3)*3-3+COLUMN(D3))</f>
        <v>42.011713999999998</v>
      </c>
      <c r="G59" s="144" cm="1">
        <f t="array" ref="G59">INDEX($K:$K,ROW(E3)*3-3+COLUMN(E3))</f>
        <v>42.087497999999997</v>
      </c>
      <c r="H59" s="144">
        <f>AVERAGE(E59:G59)</f>
        <v>42.280245999999998</v>
      </c>
      <c r="I59" s="144">
        <f>STDEV(E59:G59)</f>
        <v>0.40127326407823566</v>
      </c>
      <c r="J59" s="150" cm="1">
        <f t="array" ref="J59">INDEX($J:$J,ROW(C3)*3-3+COLUMN(C3))</f>
        <v>173.75485399999999</v>
      </c>
      <c r="K59" s="150" cm="1">
        <f t="array" ref="K59">INDEX($J:$J,ROW(D3)*3-3+COLUMN(D3))</f>
        <v>172.196067</v>
      </c>
      <c r="L59" s="150" cm="1">
        <f t="array" ref="L59">INDEX($J:$J,ROW(E3)*3-3+COLUMN(E3))</f>
        <v>171.094359</v>
      </c>
      <c r="M59" s="150">
        <f t="shared" si="1"/>
        <v>172.34842666666668</v>
      </c>
      <c r="N59" s="150">
        <f t="shared" si="2"/>
        <v>1.3367754157959104</v>
      </c>
      <c r="O59" s="145" cm="1">
        <f t="array" ref="O59">INDEX($T:$T,ROW(C3)*3-3+COLUMN(C3))</f>
        <v>2.8760180000000002</v>
      </c>
      <c r="P59" s="145" cm="1">
        <f t="array" ref="P59">INDEX($T:$T,ROW(D3)*3-3+COLUMN(D3))</f>
        <v>2.8248060000000002</v>
      </c>
      <c r="Q59" s="145" cm="1">
        <f t="array" ref="Q59">INDEX($T:$T,ROW(E3)*3-3+COLUMN(E3))</f>
        <v>2.8248660000000001</v>
      </c>
      <c r="R59" s="145">
        <f t="shared" si="3"/>
        <v>2.841896666666667</v>
      </c>
      <c r="S59" s="164">
        <f t="shared" si="4"/>
        <v>2.9549956706116091E-2</v>
      </c>
      <c r="T59" s="220" cm="1">
        <f t="array" ref="T59">INDEX($R:$R,ROW(C3)*3-3+COLUMN(C3))</f>
        <v>15.340198000000001</v>
      </c>
      <c r="U59" s="220" cm="1">
        <f t="array" ref="U59">INDEX($R:$R,ROW(D3)*3-3+COLUMN(D3))</f>
        <v>15.078557</v>
      </c>
      <c r="V59" s="220" cm="1">
        <f t="array" ref="V59">INDEX($R:$R,ROW(E3)*3-3+COLUMN(E3))</f>
        <v>15.082898999999999</v>
      </c>
      <c r="W59" s="220">
        <f t="shared" si="5"/>
        <v>15.167218</v>
      </c>
      <c r="X59" s="221">
        <f t="shared" si="6"/>
        <v>0.14982080476689547</v>
      </c>
      <c r="Y59" s="222" cm="1">
        <f t="array" ref="Y59">INDEX($C:$C,ROW(C3)*3-3+COLUMN(C3))</f>
        <v>0.30074899999999999</v>
      </c>
      <c r="Z59" s="222" cm="1">
        <f t="array" ref="Z59">INDEX($C:$C,ROW(D3)*3-3+COLUMN(D3))</f>
        <v>0.29396499999999998</v>
      </c>
      <c r="AA59" s="222" cm="1">
        <f t="array" ref="AA59">INDEX($C:$C,ROW(E3)*3-3+COLUMN(E3))</f>
        <v>0.29688999999999999</v>
      </c>
      <c r="AB59" s="222">
        <f t="shared" si="7"/>
        <v>0.29720133333333332</v>
      </c>
      <c r="AC59" s="223">
        <f t="shared" si="8"/>
        <v>3.4026989777724051E-3</v>
      </c>
      <c r="AN59" s="152">
        <v>8.15</v>
      </c>
      <c r="AO59" s="153">
        <v>1.5863259292716694</v>
      </c>
      <c r="AP59" s="153">
        <v>1.5727296669008484</v>
      </c>
      <c r="AQ59" s="154">
        <v>1.5664062713691533</v>
      </c>
      <c r="AR59" s="49">
        <v>1.5751539558472238</v>
      </c>
      <c r="AS59" s="49">
        <v>1.0178706961591715E-2</v>
      </c>
      <c r="AT59" s="151">
        <v>2.217961168960688</v>
      </c>
      <c r="AU59" s="151">
        <v>2.2027957317740872</v>
      </c>
      <c r="AV59" s="151">
        <v>2.1996808665102265</v>
      </c>
      <c r="AW59" s="89">
        <v>2.2068125890816668</v>
      </c>
      <c r="AX59" s="89">
        <v>9.7797608044461349E-3</v>
      </c>
      <c r="AY59" s="156">
        <v>0.99504195570297971</v>
      </c>
      <c r="AZ59" s="156">
        <v>0.97952593102359276</v>
      </c>
      <c r="BA59" s="156">
        <v>0.97551025017409509</v>
      </c>
      <c r="BB59" s="94">
        <v>0.98335937896688919</v>
      </c>
      <c r="BC59" s="55">
        <v>1.0314716310555427E-2</v>
      </c>
      <c r="BD59" s="220">
        <v>1.0925086726906688</v>
      </c>
      <c r="BE59" s="220">
        <v>1.0755674712862782</v>
      </c>
      <c r="BF59" s="220">
        <v>1.0734484175080685</v>
      </c>
      <c r="BG59" s="220">
        <v>1.0805081871616717</v>
      </c>
      <c r="BH59" s="221">
        <v>1.0446594513404114E-2</v>
      </c>
      <c r="BI59" s="222">
        <v>-0.54257685149112411</v>
      </c>
      <c r="BJ59" s="222">
        <v>-0.55372852346735391</v>
      </c>
      <c r="BK59" s="222">
        <v>-0.55888640709968651</v>
      </c>
      <c r="BL59" s="222">
        <v>-0.55173059401938829</v>
      </c>
      <c r="BM59" s="223">
        <v>8.3363176880733008E-3</v>
      </c>
    </row>
    <row r="60" spans="1:65" x14ac:dyDescent="0.35">
      <c r="A60" s="79">
        <v>0.59375</v>
      </c>
      <c r="B60">
        <v>14</v>
      </c>
      <c r="C60">
        <v>15</v>
      </c>
      <c r="D60" s="7">
        <f t="shared" si="0"/>
        <v>5.15</v>
      </c>
      <c r="E60" s="49" cm="1">
        <f t="array" ref="E60">INDEX($K:$K,ROW(C4)*3-3+COLUMN(C4))</f>
        <v>41.257354999999997</v>
      </c>
      <c r="F60" s="90" cm="1">
        <f t="array" ref="F60">INDEX($K:$K,ROW(D4)*3-3+COLUMN(D4))</f>
        <v>41.676385000000003</v>
      </c>
      <c r="G60" s="49" cm="1">
        <f t="array" ref="G60">INDEX($K:$K,ROW(E4)*3-3+COLUMN(E4))</f>
        <v>0</v>
      </c>
      <c r="H60" s="49">
        <f>AVERAGE(E60:F60)</f>
        <v>41.46687</v>
      </c>
      <c r="I60" s="49">
        <f t="shared" ref="I60:I66" si="9">STDEV(E60:G60)</f>
        <v>23.941825307764759</v>
      </c>
      <c r="J60" s="89" cm="1">
        <f t="array" ref="J60">INDEX($J:$J,ROW(C4)*3-3+COLUMN(C4))</f>
        <v>170.47686999999999</v>
      </c>
      <c r="K60" s="89" cm="1">
        <f t="array" ref="K60">INDEX($J:$J,ROW(D4)*3-3+COLUMN(D4))</f>
        <v>172.83858499999999</v>
      </c>
      <c r="L60" s="89" cm="1">
        <f t="array" ref="L60">INDEX($J:$J,ROW(E4)*3-3+COLUMN(E4))</f>
        <v>0</v>
      </c>
      <c r="M60" s="89">
        <f t="shared" si="1"/>
        <v>114.438485</v>
      </c>
      <c r="N60" s="89">
        <f t="shared" si="2"/>
        <v>99.11366990106221</v>
      </c>
      <c r="O60" s="94" cm="1">
        <f t="array" ref="O60">INDEX($T:$T,ROW(C4)*3-3+COLUMN(C4))</f>
        <v>3.854152</v>
      </c>
      <c r="P60" s="94" cm="1">
        <f t="array" ref="P60">INDEX($T:$T,ROW(D4)*3-3+COLUMN(D4))</f>
        <v>3.8873850000000001</v>
      </c>
      <c r="Q60" s="94" cm="1">
        <f t="array" ref="Q60">INDEX($T:$T,ROW(E4)*3-3+COLUMN(E4))</f>
        <v>0</v>
      </c>
      <c r="R60" s="94">
        <f t="shared" si="3"/>
        <v>2.5805123333333335</v>
      </c>
      <c r="S60" s="55">
        <f t="shared" si="4"/>
        <v>2.2348510095611145</v>
      </c>
      <c r="T60" s="181" cm="1">
        <f t="array" ref="T60">INDEX($R:$R,ROW(C4)*3-3+COLUMN(C4))</f>
        <v>14.665538</v>
      </c>
      <c r="U60" s="181" cm="1">
        <f t="array" ref="U60">INDEX($R:$R,ROW(D4)*3-3+COLUMN(D4))</f>
        <v>14.778528</v>
      </c>
      <c r="V60" s="181" cm="1">
        <f t="array" ref="V60">INDEX($R:$R,ROW(E4)*3-3+COLUMN(E4))</f>
        <v>0</v>
      </c>
      <c r="W60" s="181">
        <f t="shared" si="5"/>
        <v>9.8146886666666671</v>
      </c>
      <c r="X60" s="182">
        <f t="shared" si="6"/>
        <v>8.4999574647595324</v>
      </c>
      <c r="Y60" s="204" cm="1">
        <f t="array" ref="Y60">INDEX($C:$C,ROW(C4)*3-3+COLUMN(C4))</f>
        <v>0.28950900000000002</v>
      </c>
      <c r="Z60" s="204" cm="1">
        <f t="array" ref="Z60">INDEX($C:$C,ROW(D4)*3-3+COLUMN(D4))</f>
        <v>0.28930499999999998</v>
      </c>
      <c r="AA60" s="204" cm="1">
        <f t="array" ref="AA60">INDEX($C:$C,ROW(E4)*3-3+COLUMN(E4))</f>
        <v>0</v>
      </c>
      <c r="AB60" s="204">
        <f t="shared" si="7"/>
        <v>0.19293799999999997</v>
      </c>
      <c r="AC60" s="205">
        <f t="shared" si="8"/>
        <v>0.16708924048842883</v>
      </c>
      <c r="AN60" s="155">
        <v>8.4</v>
      </c>
      <c r="AO60" s="153">
        <v>1.5765554955864434</v>
      </c>
      <c r="AP60" s="153">
        <v>1.5696418720802707</v>
      </c>
      <c r="AQ60" s="154">
        <v>1.5587849132725953</v>
      </c>
      <c r="AR60" s="49">
        <v>1.5683274269797698</v>
      </c>
      <c r="AS60" s="49">
        <v>8.9579140085728585E-3</v>
      </c>
      <c r="AT60" s="151">
        <v>2.2214243269206797</v>
      </c>
      <c r="AU60" s="151">
        <v>2.2113420470615721</v>
      </c>
      <c r="AV60" s="151">
        <v>2.2033704360897022</v>
      </c>
      <c r="AW60" s="89">
        <v>2.2120456033573181</v>
      </c>
      <c r="AX60" s="89">
        <v>9.047485127380777E-3</v>
      </c>
      <c r="AY60" s="156">
        <v>1.0262946434322429</v>
      </c>
      <c r="AZ60" s="156">
        <v>1.016414362847389</v>
      </c>
      <c r="BA60" s="156">
        <v>1.0118590034208279</v>
      </c>
      <c r="BB60" s="94">
        <v>1.01818933656682</v>
      </c>
      <c r="BC60" s="55">
        <v>7.3796899943896002E-3</v>
      </c>
      <c r="BD60" s="220">
        <v>1.0786874621466389</v>
      </c>
      <c r="BE60" s="220">
        <v>1.0697874190189955</v>
      </c>
      <c r="BF60" s="220">
        <v>1.0661735414167726</v>
      </c>
      <c r="BG60" s="220">
        <v>1.0715494741941356</v>
      </c>
      <c r="BH60" s="221">
        <v>6.4403557229801558E-3</v>
      </c>
      <c r="BI60" s="222">
        <v>-0.54101787306347227</v>
      </c>
      <c r="BJ60" s="222">
        <v>-0.54687438265418753</v>
      </c>
      <c r="BK60" s="222">
        <v>-0.55498147722058433</v>
      </c>
      <c r="BL60" s="222">
        <v>-0.54762457764608141</v>
      </c>
      <c r="BM60" s="223">
        <v>7.0119651067675941E-3</v>
      </c>
    </row>
    <row r="61" spans="1:65" x14ac:dyDescent="0.35">
      <c r="A61" s="79">
        <v>0.61458333333333337</v>
      </c>
      <c r="B61">
        <v>14</v>
      </c>
      <c r="C61">
        <v>45</v>
      </c>
      <c r="D61" s="268">
        <f t="shared" si="0"/>
        <v>5.65</v>
      </c>
      <c r="E61" s="49" cm="1">
        <f t="array" ref="E61">INDEX($K:$K,ROW(C5)*3-3+COLUMN(C5))</f>
        <v>41.531453999999997</v>
      </c>
      <c r="F61" s="90" cm="1">
        <f t="array" ref="F61">INDEX($K:$K,ROW(D5)*3-3+COLUMN(D5))</f>
        <v>41.060986</v>
      </c>
      <c r="G61" s="49" cm="1">
        <f t="array" ref="G61">INDEX($K:$K,ROW(E5)*3-3+COLUMN(E5))</f>
        <v>0</v>
      </c>
      <c r="H61" s="49">
        <f>AVERAGE(E61:F61)</f>
        <v>41.296219999999998</v>
      </c>
      <c r="I61" s="49">
        <f t="shared" si="9"/>
        <v>23.843544139470733</v>
      </c>
      <c r="J61" s="89" cm="1">
        <f t="array" ref="J61">INDEX($J:$J,ROW(C5)*3-3+COLUMN(C5))</f>
        <v>173.83236099999999</v>
      </c>
      <c r="K61" s="89" cm="1">
        <f t="array" ref="K61">INDEX($J:$J,ROW(D5)*3-3+COLUMN(D5))</f>
        <v>171.52290500000001</v>
      </c>
      <c r="L61" s="89" cm="1">
        <f t="array" ref="L61">INDEX($J:$J,ROW(E5)*3-3+COLUMN(E5))</f>
        <v>0</v>
      </c>
      <c r="M61" s="89">
        <f t="shared" si="1"/>
        <v>115.11842200000001</v>
      </c>
      <c r="N61" s="89">
        <f t="shared" si="2"/>
        <v>99.702165019529758</v>
      </c>
      <c r="O61" s="94" cm="1">
        <f t="array" ref="O61">INDEX($T:$T,ROW(C5)*3-3+COLUMN(C5))</f>
        <v>4.7660439999999999</v>
      </c>
      <c r="P61" s="94" cm="1">
        <f t="array" ref="P61">INDEX($T:$T,ROW(D5)*3-3+COLUMN(D5))</f>
        <v>4.7352679999999996</v>
      </c>
      <c r="Q61" s="94" cm="1">
        <f t="array" ref="Q61">INDEX($T:$T,ROW(E5)*3-3+COLUMN(E5))</f>
        <v>0</v>
      </c>
      <c r="R61" s="94">
        <f t="shared" si="3"/>
        <v>3.1671039999999997</v>
      </c>
      <c r="S61" s="55">
        <f t="shared" si="4"/>
        <v>2.7428356860475627</v>
      </c>
      <c r="T61" s="181" cm="1">
        <f t="array" ref="T61">INDEX($R:$R,ROW(C5)*3-3+COLUMN(C5))</f>
        <v>14.607821</v>
      </c>
      <c r="U61" s="181" cm="1">
        <f t="array" ref="U61">INDEX($R:$R,ROW(D5)*3-3+COLUMN(D5))</f>
        <v>14.491191000000001</v>
      </c>
      <c r="V61" s="181" cm="1">
        <f t="array" ref="V61">INDEX($R:$R,ROW(E5)*3-3+COLUMN(E5))</f>
        <v>0</v>
      </c>
      <c r="W61" s="181">
        <f t="shared" si="5"/>
        <v>9.6996706666666679</v>
      </c>
      <c r="X61" s="182">
        <f t="shared" si="6"/>
        <v>8.4003636183542856</v>
      </c>
      <c r="Y61" s="204" cm="1">
        <f t="array" ref="Y61">INDEX($C:$C,ROW(C5)*3-3+COLUMN(C5))</f>
        <v>0.29460900000000001</v>
      </c>
      <c r="Z61" s="204" cm="1">
        <f t="array" ref="Z61">INDEX($C:$C,ROW(D5)*3-3+COLUMN(D5))</f>
        <v>0.29156700000000002</v>
      </c>
      <c r="AA61" s="204" cm="1">
        <f t="array" ref="AA61">INDEX($C:$C,ROW(E5)*3-3+COLUMN(E5))</f>
        <v>0</v>
      </c>
      <c r="AB61" s="204">
        <f t="shared" si="7"/>
        <v>0.19539200000000001</v>
      </c>
      <c r="AC61" s="205">
        <f t="shared" si="8"/>
        <v>0.16922127138453963</v>
      </c>
      <c r="AN61" s="155">
        <v>9.9</v>
      </c>
      <c r="AO61" s="153">
        <v>1.5085025023309571</v>
      </c>
      <c r="AP61" s="153">
        <v>1.5034492396962198</v>
      </c>
      <c r="AQ61" s="154">
        <v>1.4963110157598292</v>
      </c>
      <c r="AR61" s="49">
        <v>1.5027542525956685</v>
      </c>
      <c r="AS61" s="49">
        <v>6.1253850087931048E-3</v>
      </c>
      <c r="AT61" s="151">
        <v>2.1962550419985862</v>
      </c>
      <c r="AU61" s="151">
        <v>2.180849565483435</v>
      </c>
      <c r="AV61" s="151">
        <v>2.1779738666656208</v>
      </c>
      <c r="AW61" s="89">
        <v>2.1850261580492139</v>
      </c>
      <c r="AX61" s="89">
        <v>9.8302231400943588E-3</v>
      </c>
      <c r="AY61" s="156">
        <v>1.1814007533146611</v>
      </c>
      <c r="AZ61" s="156">
        <v>1.1738124250452697</v>
      </c>
      <c r="BA61" s="156">
        <v>1.1644255196654532</v>
      </c>
      <c r="BB61" s="94">
        <v>1.1732128993417945</v>
      </c>
      <c r="BC61" s="55">
        <v>8.5034823844790698E-3</v>
      </c>
      <c r="BD61" s="220">
        <v>0.96513836375617634</v>
      </c>
      <c r="BE61" s="220">
        <v>0.96123129201392488</v>
      </c>
      <c r="BF61" s="220">
        <v>0.95131930136342258</v>
      </c>
      <c r="BG61" s="220">
        <v>0.95922965237784119</v>
      </c>
      <c r="BH61" s="221">
        <v>7.1236607357636752E-3</v>
      </c>
      <c r="BI61" s="222">
        <v>-0.55839126064312117</v>
      </c>
      <c r="BJ61" s="222">
        <v>-0.56369579285006166</v>
      </c>
      <c r="BK61" s="222">
        <v>-0.57751357590847863</v>
      </c>
      <c r="BL61" s="222">
        <v>-0.56653354313388715</v>
      </c>
      <c r="BM61" s="223">
        <v>9.8719478970436467E-3</v>
      </c>
    </row>
    <row r="62" spans="1:65" x14ac:dyDescent="0.35">
      <c r="A62" s="79">
        <v>0.65625</v>
      </c>
      <c r="B62">
        <v>15</v>
      </c>
      <c r="C62">
        <v>45</v>
      </c>
      <c r="D62" s="272">
        <f t="shared" si="0"/>
        <v>6.65</v>
      </c>
      <c r="E62" s="144" cm="1">
        <f t="array" ref="E62">INDEX($K:$K,ROW(C6)*3-3+COLUMN(C6))</f>
        <v>40.839742999999999</v>
      </c>
      <c r="F62" s="147" cm="1">
        <f t="array" ref="F62">INDEX($K:$K,ROW(D6)*3-3+COLUMN(D6))</f>
        <v>39.933138999999997</v>
      </c>
      <c r="G62" s="144" cm="1">
        <f t="array" ref="G62">INDEX($K:$K,ROW(E6)*3-3+COLUMN(E6))</f>
        <v>39.722231999999998</v>
      </c>
      <c r="H62" s="144">
        <f>AVERAGE(E62:G62)</f>
        <v>40.165038000000003</v>
      </c>
      <c r="I62" s="144">
        <f t="shared" si="9"/>
        <v>0.59375126815106716</v>
      </c>
      <c r="J62" s="150" cm="1">
        <f t="array" ref="J62">INDEX($J:$J,ROW(C6)*3-3+COLUMN(C6))</f>
        <v>171.05947900000001</v>
      </c>
      <c r="K62" s="150" cm="1">
        <f t="array" ref="K62">INDEX($J:$J,ROW(D6)*3-3+COLUMN(D6))</f>
        <v>165.61863399999999</v>
      </c>
      <c r="L62" s="150" cm="1">
        <f t="array" ref="L62">INDEX($J:$J,ROW(E6)*3-3+COLUMN(E6))</f>
        <v>162.88612499999999</v>
      </c>
      <c r="M62" s="150">
        <f t="shared" si="1"/>
        <v>166.52141266666666</v>
      </c>
      <c r="N62" s="150">
        <f t="shared" si="2"/>
        <v>4.1607914983895089</v>
      </c>
      <c r="O62" s="145" cm="1">
        <f t="array" ref="O62">INDEX($T:$T,ROW(C6)*3-3+COLUMN(C6))</f>
        <v>6.4399689999999996</v>
      </c>
      <c r="P62" s="145" cm="1">
        <f t="array" ref="P62">INDEX($T:$T,ROW(D6)*3-3+COLUMN(D6))</f>
        <v>6.2887110000000002</v>
      </c>
      <c r="Q62" s="145" cm="1">
        <f t="array" ref="Q62">INDEX($T:$T,ROW(E6)*3-3+COLUMN(E6))</f>
        <v>6.2161220000000004</v>
      </c>
      <c r="R62" s="145">
        <f t="shared" si="3"/>
        <v>6.3149340000000009</v>
      </c>
      <c r="S62" s="164">
        <f t="shared" si="4"/>
        <v>0.11420422123984697</v>
      </c>
      <c r="T62" s="220" cm="1">
        <f t="array" ref="T62">INDEX($R:$R,ROW(C6)*3-3+COLUMN(C6))</f>
        <v>13.853939</v>
      </c>
      <c r="U62" s="220" cm="1">
        <f t="array" ref="U62">INDEX($R:$R,ROW(D6)*3-3+COLUMN(D6))</f>
        <v>13.619737000000001</v>
      </c>
      <c r="V62" s="220" cm="1">
        <f t="array" ref="V62">INDEX($R:$R,ROW(E6)*3-3+COLUMN(E6))</f>
        <v>13.455118000000001</v>
      </c>
      <c r="W62" s="220">
        <f t="shared" si="5"/>
        <v>13.642931333333335</v>
      </c>
      <c r="X62" s="221">
        <f t="shared" si="6"/>
        <v>0.20041963560073975</v>
      </c>
      <c r="Y62" s="222" cm="1">
        <f t="array" ref="Y62">INDEX($C:$C,ROW(C6)*3-3+COLUMN(C6))</f>
        <v>0.29273900000000003</v>
      </c>
      <c r="Z62" s="222" cm="1">
        <f t="array" ref="Z62">INDEX($C:$C,ROW(D6)*3-3+COLUMN(D6))</f>
        <v>0.289968</v>
      </c>
      <c r="AA62" s="222" cm="1">
        <f t="array" ref="AA62">INDEX($C:$C,ROW(E6)*3-3+COLUMN(E6))</f>
        <v>0.28924299999999997</v>
      </c>
      <c r="AB62" s="222">
        <f t="shared" si="7"/>
        <v>0.29065000000000002</v>
      </c>
      <c r="AC62" s="223">
        <f t="shared" si="8"/>
        <v>1.8450872608091176E-3</v>
      </c>
    </row>
    <row r="63" spans="1:65" x14ac:dyDescent="0.35">
      <c r="A63" s="79">
        <v>0.67708333333333337</v>
      </c>
      <c r="B63">
        <v>16</v>
      </c>
      <c r="C63">
        <v>15</v>
      </c>
      <c r="D63" s="272">
        <f t="shared" si="0"/>
        <v>7.15</v>
      </c>
      <c r="E63" s="144" cm="1">
        <f t="array" ref="E63">INDEX($K:$K,ROW(C7)*3-3+COLUMN(C7))</f>
        <v>40.566094999999997</v>
      </c>
      <c r="F63" s="147" cm="1">
        <f t="array" ref="F63">INDEX($K:$K,ROW(D7)*3-3+COLUMN(D7))</f>
        <v>39.384684</v>
      </c>
      <c r="G63" s="148" cm="1">
        <f t="array" ref="G63">INDEX($K:$K,ROW(E7)*3-3+COLUMN(E7))</f>
        <v>39.126147000000003</v>
      </c>
      <c r="H63" s="144">
        <f>AVERAGE(E63:G63)</f>
        <v>39.692308666666669</v>
      </c>
      <c r="I63" s="144">
        <f t="shared" si="9"/>
        <v>0.76768304809493426</v>
      </c>
      <c r="J63" s="150" cm="1">
        <f t="array" ref="J63">INDEX($J:$J,ROW(C7)*3-3+COLUMN(C7))</f>
        <v>167.89924500000001</v>
      </c>
      <c r="K63" s="150" cm="1">
        <f t="array" ref="K63">INDEX($J:$J,ROW(D7)*3-3+COLUMN(D7))</f>
        <v>164.76099199999999</v>
      </c>
      <c r="L63" s="150" cm="1">
        <f t="array" ref="L63">INDEX($J:$J,ROW(E7)*3-3+COLUMN(E7))</f>
        <v>163.92317600000001</v>
      </c>
      <c r="M63" s="150">
        <f t="shared" si="1"/>
        <v>165.52780433333334</v>
      </c>
      <c r="N63" s="150">
        <f t="shared" si="2"/>
        <v>2.096015753543933</v>
      </c>
      <c r="O63" s="145" cm="1">
        <f t="array" ref="O63">INDEX($T:$T,ROW(C7)*3-3+COLUMN(C7))</f>
        <v>7.353936</v>
      </c>
      <c r="P63" s="145" cm="1">
        <f t="array" ref="P63">INDEX($T:$T,ROW(D7)*3-3+COLUMN(D7))</f>
        <v>7.1959220000000004</v>
      </c>
      <c r="Q63" s="145" cm="1">
        <f t="array" ref="Q63">INDEX($T:$T,ROW(E7)*3-3+COLUMN(E7))</f>
        <v>7.1639939999999998</v>
      </c>
      <c r="R63" s="145">
        <f t="shared" si="3"/>
        <v>7.2379506666666664</v>
      </c>
      <c r="S63" s="164">
        <f t="shared" si="4"/>
        <v>0.10170691941718292</v>
      </c>
      <c r="T63" s="220" cm="1">
        <f t="array" ref="T63">INDEX($R:$R,ROW(C7)*3-3+COLUMN(C7))</f>
        <v>13.496617000000001</v>
      </c>
      <c r="U63" s="220" cm="1">
        <f t="array" ref="U63">INDEX($R:$R,ROW(D7)*3-3+COLUMN(D7))</f>
        <v>13.262762</v>
      </c>
      <c r="V63" s="220" cm="1">
        <f t="array" ref="V63">INDEX($R:$R,ROW(E7)*3-3+COLUMN(E7))</f>
        <v>13.156874</v>
      </c>
      <c r="W63" s="220">
        <f t="shared" si="5"/>
        <v>13.305417666666669</v>
      </c>
      <c r="X63" s="221">
        <f t="shared" si="6"/>
        <v>0.17384175544538599</v>
      </c>
      <c r="Y63" s="222" cm="1">
        <f t="array" ref="Y63">INDEX($C:$C,ROW(C7)*3-3+COLUMN(C7))</f>
        <v>0.29292899999999999</v>
      </c>
      <c r="Z63" s="222" cm="1">
        <f t="array" ref="Z63">INDEX($C:$C,ROW(D7)*3-3+COLUMN(D7))</f>
        <v>0.28800900000000001</v>
      </c>
      <c r="AA63" s="222" cm="1">
        <f t="array" ref="AA63">INDEX($C:$C,ROW(E7)*3-3+COLUMN(E7))</f>
        <v>0.28530899999999998</v>
      </c>
      <c r="AB63" s="222">
        <f t="shared" si="7"/>
        <v>0.28874899999999998</v>
      </c>
      <c r="AC63" s="223">
        <f t="shared" si="8"/>
        <v>3.8635217095287608E-3</v>
      </c>
    </row>
    <row r="64" spans="1:65" x14ac:dyDescent="0.35">
      <c r="A64" s="79">
        <v>0.71875</v>
      </c>
      <c r="B64">
        <v>17</v>
      </c>
      <c r="C64">
        <v>15</v>
      </c>
      <c r="D64" s="272">
        <f t="shared" si="0"/>
        <v>8.15</v>
      </c>
      <c r="E64" s="144" cm="1">
        <f t="array" ref="E64">INDEX($K:$K,ROW(C8)*3-3+COLUMN(C8))</f>
        <v>38.576776000000002</v>
      </c>
      <c r="F64" s="147" cm="1">
        <f t="array" ref="F64">INDEX($K:$K,ROW(D8)*3-3+COLUMN(D8))</f>
        <v>37.387779000000002</v>
      </c>
      <c r="G64" s="148" cm="1">
        <f t="array" ref="G64">INDEX($K:$K,ROW(E8)*3-3+COLUMN(E8))</f>
        <v>36.847351000000003</v>
      </c>
      <c r="H64" s="144">
        <f>AVERAGE(E64:G64)</f>
        <v>37.603968666666667</v>
      </c>
      <c r="I64" s="144">
        <f t="shared" si="9"/>
        <v>0.88474922245590748</v>
      </c>
      <c r="J64" s="150" cm="1">
        <f t="array" ref="J64">INDEX($J:$J,ROW(C8)*3-3+COLUMN(C8))</f>
        <v>165.18141</v>
      </c>
      <c r="K64" s="150" cm="1">
        <f t="array" ref="K64">INDEX($J:$J,ROW(D8)*3-3+COLUMN(D8))</f>
        <v>159.51287099999999</v>
      </c>
      <c r="L64" s="150" cm="1">
        <f t="array" ref="L64">INDEX($J:$J,ROW(E8)*3-3+COLUMN(E8))</f>
        <v>158.37289899999999</v>
      </c>
      <c r="M64" s="150">
        <f t="shared" si="1"/>
        <v>161.02239333333333</v>
      </c>
      <c r="N64" s="150">
        <f t="shared" si="2"/>
        <v>3.6466352662974639</v>
      </c>
      <c r="O64" s="145" cm="1">
        <f t="array" ref="O64">INDEX($T:$T,ROW(C8)*3-3+COLUMN(C8))</f>
        <v>9.8864859999999997</v>
      </c>
      <c r="P64" s="145" cm="1">
        <f t="array" ref="P64">INDEX($T:$T,ROW(D8)*3-3+COLUMN(D8))</f>
        <v>9.5395070000000004</v>
      </c>
      <c r="Q64" s="145" cm="1">
        <f t="array" ref="Q64">INDEX($T:$T,ROW(E8)*3-3+COLUMN(E8))</f>
        <v>9.4517070000000007</v>
      </c>
      <c r="R64" s="145">
        <f t="shared" si="3"/>
        <v>9.6258999999999997</v>
      </c>
      <c r="S64" s="164">
        <f t="shared" si="4"/>
        <v>0.22990434434129284</v>
      </c>
      <c r="T64" s="220" cm="1">
        <f t="array" ref="T64">INDEX($R:$R,ROW(C8)*3-3+COLUMN(C8))</f>
        <v>12.373958999999999</v>
      </c>
      <c r="U64" s="220" cm="1">
        <f t="array" ref="U64">INDEX($R:$R,ROW(D8)*3-3+COLUMN(D8))</f>
        <v>11.900562000000001</v>
      </c>
      <c r="V64" s="220" cm="1">
        <f t="array" ref="V64">INDEX($R:$R,ROW(E8)*3-3+COLUMN(E8))</f>
        <v>11.842637</v>
      </c>
      <c r="W64" s="220">
        <f t="shared" si="5"/>
        <v>12.039052666666668</v>
      </c>
      <c r="X64" s="221">
        <f t="shared" si="6"/>
        <v>0.29147987149429888</v>
      </c>
      <c r="Y64" s="222" cm="1">
        <f t="array" ref="Y64">INDEX($C:$C,ROW(C8)*3-3+COLUMN(C8))</f>
        <v>0.28669699999999998</v>
      </c>
      <c r="Z64" s="222" cm="1">
        <f t="array" ref="Z64">INDEX($C:$C,ROW(D8)*3-3+COLUMN(D8))</f>
        <v>0.27942899999999998</v>
      </c>
      <c r="AA64" s="222" cm="1">
        <f t="array" ref="AA64">INDEX($C:$C,ROW(E8)*3-3+COLUMN(E8))</f>
        <v>0.27612999999999999</v>
      </c>
      <c r="AB64" s="222">
        <f t="shared" si="7"/>
        <v>0.28075199999999995</v>
      </c>
      <c r="AC64" s="223">
        <f t="shared" si="8"/>
        <v>5.4063036355720866E-3</v>
      </c>
    </row>
    <row r="65" spans="1:29" x14ac:dyDescent="0.35">
      <c r="A65" s="79">
        <v>0.72916666666666663</v>
      </c>
      <c r="B65">
        <v>17</v>
      </c>
      <c r="C65">
        <v>30</v>
      </c>
      <c r="D65" s="273">
        <f t="shared" si="0"/>
        <v>8.4</v>
      </c>
      <c r="E65" s="144" cm="1">
        <f t="array" ref="E65">INDEX($K:$K,ROW(C9)*3-3+COLUMN(C9))</f>
        <v>37.718594000000003</v>
      </c>
      <c r="F65" s="147" cm="1">
        <f t="array" ref="F65">INDEX($K:$K,ROW(D9)*3-3+COLUMN(D9))</f>
        <v>37.122897999999999</v>
      </c>
      <c r="G65" s="148" cm="1">
        <f t="array" ref="G65">INDEX($K:$K,ROW(E9)*3-3+COLUMN(E9))</f>
        <v>36.206364000000001</v>
      </c>
      <c r="H65" s="144">
        <f>AVERAGE(E65:G65)</f>
        <v>37.015951999999999</v>
      </c>
      <c r="I65" s="144">
        <f t="shared" si="9"/>
        <v>0.76176635421367977</v>
      </c>
      <c r="J65" s="150" cm="1">
        <f t="array" ref="J65">INDEX($J:$J,ROW(C9)*3-3+COLUMN(C9))</f>
        <v>166.50386800000001</v>
      </c>
      <c r="K65" s="150" cm="1">
        <f t="array" ref="K65">INDEX($J:$J,ROW(D9)*3-3+COLUMN(D9))</f>
        <v>162.682953</v>
      </c>
      <c r="L65" s="150" cm="1">
        <f t="array" ref="L65">INDEX($J:$J,ROW(E9)*3-3+COLUMN(E9))</f>
        <v>159.72409500000001</v>
      </c>
      <c r="M65" s="150">
        <f t="shared" si="1"/>
        <v>162.97030533333336</v>
      </c>
      <c r="N65" s="150">
        <f t="shared" si="2"/>
        <v>3.3990085327174979</v>
      </c>
      <c r="O65" s="145" cm="1">
        <f t="array" ref="O65">INDEX($T:$T,ROW(C9)*3-3+COLUMN(C9))</f>
        <v>10.624161000000001</v>
      </c>
      <c r="P65" s="145" cm="1">
        <f t="array" ref="P65">INDEX($T:$T,ROW(D9)*3-3+COLUMN(D9))</f>
        <v>10.385187999999999</v>
      </c>
      <c r="Q65" s="145" cm="1">
        <f t="array" ref="Q65">INDEX($T:$T,ROW(E9)*3-3+COLUMN(E9))</f>
        <v>10.276826</v>
      </c>
      <c r="R65" s="145">
        <f t="shared" si="3"/>
        <v>10.428725</v>
      </c>
      <c r="S65" s="164">
        <f t="shared" si="4"/>
        <v>0.17771326155636283</v>
      </c>
      <c r="T65" s="220" cm="1">
        <f t="array" ref="T65">INDEX($R:$R,ROW(C9)*3-3+COLUMN(C9))</f>
        <v>11.986364</v>
      </c>
      <c r="U65" s="220" cm="1">
        <f t="array" ref="U65">INDEX($R:$R,ROW(D9)*3-3+COLUMN(D9))</f>
        <v>11.743226</v>
      </c>
      <c r="V65" s="220" cm="1">
        <f t="array" ref="V65">INDEX($R:$R,ROW(E9)*3-3+COLUMN(E9))</f>
        <v>11.645913</v>
      </c>
      <c r="W65" s="220">
        <f t="shared" si="5"/>
        <v>11.791834333333334</v>
      </c>
      <c r="X65" s="221">
        <f t="shared" si="6"/>
        <v>0.17535335298286517</v>
      </c>
      <c r="Y65" s="222" cm="1">
        <f t="array" ref="Y65">INDEX($C:$C,ROW(C9)*3-3+COLUMN(C9))</f>
        <v>0.28772799999999998</v>
      </c>
      <c r="Z65" s="222" cm="1">
        <f t="array" ref="Z65">INDEX($C:$C,ROW(D9)*3-3+COLUMN(D9))</f>
        <v>0.28387400000000002</v>
      </c>
      <c r="AA65" s="222" cm="1">
        <f t="array" ref="AA65">INDEX($C:$C,ROW(E9)*3-3+COLUMN(E9))</f>
        <v>0.27862399999999998</v>
      </c>
      <c r="AB65" s="222">
        <f t="shared" si="7"/>
        <v>0.28340866666666664</v>
      </c>
      <c r="AC65" s="223">
        <f t="shared" si="8"/>
        <v>4.5698036427546159E-3</v>
      </c>
    </row>
    <row r="66" spans="1:29" x14ac:dyDescent="0.35">
      <c r="A66" s="79">
        <v>0.77083333333333337</v>
      </c>
      <c r="B66">
        <v>18</v>
      </c>
      <c r="C66">
        <v>30</v>
      </c>
      <c r="D66" s="270">
        <f t="shared" si="0"/>
        <v>9.4</v>
      </c>
      <c r="E66" s="49" cm="1">
        <f t="array" ref="E66">INDEX($K:$K,ROW(C10)*3-3+COLUMN(C10))</f>
        <v>5.2534999999999998E-2</v>
      </c>
      <c r="F66" s="90" cm="1">
        <f t="array" ref="F66">INDEX($K:$K,ROW(D10)*3-3+COLUMN(D10))</f>
        <v>4.7236E-2</v>
      </c>
      <c r="G66" s="64" cm="1">
        <f t="array" ref="G66">INDEX($K:$K,ROW(E10)*3-3+COLUMN(E10))</f>
        <v>0</v>
      </c>
      <c r="H66" s="49">
        <f>AVERAGE(E66:F66)</f>
        <v>4.9885499999999999E-2</v>
      </c>
      <c r="I66" s="49">
        <f t="shared" si="9"/>
        <v>2.8923016561209519E-2</v>
      </c>
      <c r="J66" s="89" cm="1">
        <f t="array" ref="J66">INDEX($J:$J,ROW(C10)*3-3+COLUMN(C10))</f>
        <v>2.2634000000000001E-2</v>
      </c>
      <c r="K66" s="89" cm="1">
        <f t="array" ref="K66">INDEX($J:$J,ROW(D10)*3-3+COLUMN(D10))</f>
        <v>1.8825999999999999E-2</v>
      </c>
      <c r="L66" s="89" cm="1">
        <f t="array" ref="L66">INDEX($J:$J,ROW(E10)*3-3+COLUMN(E10))</f>
        <v>0</v>
      </c>
      <c r="M66" s="89">
        <f t="shared" si="1"/>
        <v>1.3819999999999999E-2</v>
      </c>
      <c r="N66" s="89">
        <f t="shared" si="2"/>
        <v>1.211897338886426E-2</v>
      </c>
      <c r="O66" s="94" cm="1">
        <f t="array" ref="O66">INDEX($T:$T,ROW(C10)*3-3+COLUMN(C10))</f>
        <v>1.1338269999999999</v>
      </c>
      <c r="P66" s="94" cm="1">
        <f t="array" ref="P66">INDEX($T:$T,ROW(D10)*3-3+COLUMN(D10))</f>
        <v>1.128096</v>
      </c>
      <c r="Q66" s="94" cm="1">
        <f t="array" ref="Q66">INDEX($T:$T,ROW(E10)*3-3+COLUMN(E10))</f>
        <v>0</v>
      </c>
      <c r="R66" s="94">
        <f t="shared" si="3"/>
        <v>0.7539743333333333</v>
      </c>
      <c r="S66" s="55">
        <f t="shared" si="4"/>
        <v>0.65296721401945845</v>
      </c>
      <c r="T66" s="181" cm="1">
        <f t="array" ref="T66">INDEX($R:$R,ROW(C10)*3-3+COLUMN(C10))</f>
        <v>7.1890260000000001</v>
      </c>
      <c r="U66" s="181" cm="1">
        <f t="array" ref="U66">INDEX($R:$R,ROW(D10)*3-3+COLUMN(D10))</f>
        <v>7.1029949999999999</v>
      </c>
      <c r="V66" s="181" cm="1">
        <f t="array" ref="V66">INDEX($R:$R,ROW(E10)*3-3+COLUMN(E10))</f>
        <v>0</v>
      </c>
      <c r="W66" s="181">
        <f t="shared" si="5"/>
        <v>4.7640070000000003</v>
      </c>
      <c r="X66" s="182">
        <f t="shared" si="6"/>
        <v>4.1259753216999497</v>
      </c>
      <c r="Y66" s="204" cm="1">
        <f t="array" ref="Y66">INDEX($C:$C,ROW(C10)*3-3+COLUMN(C10))</f>
        <v>0.25217099999999998</v>
      </c>
      <c r="Z66" s="204" cm="1">
        <f t="array" ref="Z66">INDEX($C:$C,ROW(D10)*3-3+COLUMN(D10))</f>
        <v>0.246862</v>
      </c>
      <c r="AA66" s="204" cm="1">
        <f t="array" ref="AA66">INDEX($C:$C,ROW(E10)*3-3+COLUMN(E10))</f>
        <v>0</v>
      </c>
      <c r="AB66" s="204">
        <f t="shared" si="7"/>
        <v>0.16634433333333332</v>
      </c>
      <c r="AC66" s="205">
        <f t="shared" si="8"/>
        <v>0.14408287300832581</v>
      </c>
    </row>
    <row r="67" spans="1:29" x14ac:dyDescent="0.35">
      <c r="A67" s="79">
        <v>0.78125</v>
      </c>
      <c r="B67">
        <v>18</v>
      </c>
      <c r="C67">
        <v>45</v>
      </c>
      <c r="D67" s="270">
        <f t="shared" si="0"/>
        <v>9.65</v>
      </c>
      <c r="E67" s="49" cm="1">
        <f t="array" ref="E67">INDEX($K:$K,ROW(C11)*3-3+COLUMN(C11))</f>
        <v>2.3503E-2</v>
      </c>
      <c r="F67" s="90" cm="1">
        <f t="array" ref="F67">INDEX($K:$K,ROW(D11)*3-3+COLUMN(D11))</f>
        <v>2.9517999999999999E-2</v>
      </c>
      <c r="G67" s="64" cm="1">
        <f t="array" ref="G67">INDEX($K:$K,ROW(E11)*3-3+COLUMN(E11))</f>
        <v>2.6013000000000001E-2</v>
      </c>
      <c r="H67" s="49">
        <f>AVERAGE(E67:G67)</f>
        <v>2.6344666666666666E-2</v>
      </c>
      <c r="I67" s="49">
        <f t="shared" ref="I67:I69" si="10">STDEV(E67:G67)</f>
        <v>3.021184922068381E-3</v>
      </c>
      <c r="J67" s="89" cm="1">
        <f t="array" ref="J67">INDEX($J:$J,ROW(C11)*3-3+COLUMN(C11))</f>
        <v>1.0907E-2</v>
      </c>
      <c r="K67" s="89" cm="1">
        <f t="array" ref="K67">INDEX($J:$J,ROW(D11)*3-3+COLUMN(D11))</f>
        <v>1.8922999999999999E-2</v>
      </c>
      <c r="L67" s="89" cm="1">
        <f t="array" ref="L67">INDEX($J:$J,ROW(E11)*3-3+COLUMN(E11))</f>
        <v>2.0275000000000001E-2</v>
      </c>
      <c r="M67" s="89">
        <f t="shared" ref="M67:M69" si="11">AVERAGE(J67:L67)</f>
        <v>1.6701666666666667E-2</v>
      </c>
      <c r="N67" s="89">
        <f t="shared" ref="N67:N69" si="12">STDEV(J67:L67)</f>
        <v>5.0636545432457634E-3</v>
      </c>
      <c r="O67" s="94" cm="1">
        <f t="array" ref="O67">INDEX($T:$T,ROW(C11)*3-3+COLUMN(C11))</f>
        <v>1.1798409999999999</v>
      </c>
      <c r="P67" s="94" cm="1">
        <f t="array" ref="P67">INDEX($T:$T,ROW(D11)*3-3+COLUMN(D11))</f>
        <v>1.1509499999999999</v>
      </c>
      <c r="Q67" s="94" cm="1">
        <f t="array" ref="Q67">INDEX($T:$T,ROW(E11)*3-3+COLUMN(E11))</f>
        <v>1.1591549999999999</v>
      </c>
      <c r="R67" s="94">
        <f t="shared" ref="R67:R69" si="13">AVERAGE(O67:Q67)</f>
        <v>1.1633153333333333</v>
      </c>
      <c r="S67" s="55">
        <f t="shared" ref="S67:S69" si="14">STDEV(O67:Q67)</f>
        <v>1.4888040513557627E-2</v>
      </c>
      <c r="T67" s="181" cm="1">
        <f t="array" ref="T67">INDEX($R:$R,ROW(C11)*3-3+COLUMN(C11))</f>
        <v>6.3190559999999998</v>
      </c>
      <c r="U67" s="181" cm="1">
        <f t="array" ref="U67">INDEX($R:$R,ROW(D11)*3-3+COLUMN(D11))</f>
        <v>6.1138450000000004</v>
      </c>
      <c r="V67" s="181" cm="1">
        <f t="array" ref="V67">INDEX($R:$R,ROW(E11)*3-3+COLUMN(E11))</f>
        <v>6.2152779999999996</v>
      </c>
      <c r="W67" s="181">
        <f t="shared" si="5"/>
        <v>6.2160596666666663</v>
      </c>
      <c r="X67" s="182">
        <f t="shared" si="6"/>
        <v>0.10260773305328048</v>
      </c>
      <c r="Y67" s="204" cm="1">
        <f t="array" ref="Y67">INDEX($C:$C,ROW(C11)*3-3+COLUMN(C11))</f>
        <v>0.247949</v>
      </c>
      <c r="Z67" s="204" cm="1">
        <f t="array" ref="Z67">INDEX($C:$C,ROW(D11)*3-3+COLUMN(D11))</f>
        <v>0.23757900000000001</v>
      </c>
      <c r="AA67" s="204" cm="1">
        <f t="array" ref="AA67">INDEX($C:$C,ROW(E11)*3-3+COLUMN(E11))</f>
        <v>0.24399499999999999</v>
      </c>
      <c r="AB67" s="204">
        <f t="shared" si="7"/>
        <v>0.24317433333333335</v>
      </c>
      <c r="AC67" s="205">
        <f t="shared" si="8"/>
        <v>5.2334830976447479E-3</v>
      </c>
    </row>
    <row r="68" spans="1:29" x14ac:dyDescent="0.35">
      <c r="A68" s="79">
        <v>0.79166666666666663</v>
      </c>
      <c r="B68">
        <v>19</v>
      </c>
      <c r="C68">
        <v>0</v>
      </c>
      <c r="D68" s="8">
        <f t="shared" si="0"/>
        <v>9.9</v>
      </c>
      <c r="E68" s="144" cm="1">
        <f t="array" ref="E68">INDEX($K:$K,ROW(C12)*3-3+COLUMN(C12))</f>
        <v>32.247979000000001</v>
      </c>
      <c r="F68" s="147" cm="1">
        <f t="array" ref="F68">INDEX($K:$K,ROW(D12)*3-3+COLUMN(D12))</f>
        <v>31.874929999999999</v>
      </c>
      <c r="G68" s="148" cm="1">
        <f t="array" ref="G68">INDEX($K:$K,ROW(E12)*3-3+COLUMN(E12))</f>
        <v>31.355304</v>
      </c>
      <c r="H68" s="144">
        <f t="shared" ref="H68:H69" si="15">AVERAGE(E68:G68)</f>
        <v>31.826070999999999</v>
      </c>
      <c r="I68" s="144">
        <f t="shared" si="10"/>
        <v>0.44833867256461402</v>
      </c>
      <c r="J68" s="150" cm="1">
        <f t="array" ref="J68">INDEX($J:$J,ROW(C12)*3-3+COLUMN(C12))</f>
        <v>157.12852799999999</v>
      </c>
      <c r="K68" s="150" cm="1">
        <f t="array" ref="K68">INDEX($J:$J,ROW(D12)*3-3+COLUMN(D12))</f>
        <v>151.65249700000001</v>
      </c>
      <c r="L68" s="150" cm="1">
        <f t="array" ref="L68">INDEX($J:$J,ROW(E12)*3-3+COLUMN(E12))</f>
        <v>150.65164100000001</v>
      </c>
      <c r="M68" s="150">
        <f t="shared" si="11"/>
        <v>153.14422200000001</v>
      </c>
      <c r="N68" s="150">
        <f t="shared" si="12"/>
        <v>3.4866099451201746</v>
      </c>
      <c r="O68" s="145" cm="1">
        <f t="array" ref="O68">INDEX($T:$T,ROW(C12)*3-3+COLUMN(C12))</f>
        <v>15.184509</v>
      </c>
      <c r="P68" s="145" cm="1">
        <f t="array" ref="P68">INDEX($T:$T,ROW(D12)*3-3+COLUMN(D12))</f>
        <v>14.921498</v>
      </c>
      <c r="Q68" s="145" cm="1">
        <f t="array" ref="Q68">INDEX($T:$T,ROW(E12)*3-3+COLUMN(E12))</f>
        <v>14.602442999999999</v>
      </c>
      <c r="R68" s="145">
        <f t="shared" si="13"/>
        <v>14.902816666666666</v>
      </c>
      <c r="S68" s="164">
        <f t="shared" si="14"/>
        <v>0.29148233437094201</v>
      </c>
      <c r="T68" s="220" cm="1">
        <f t="array" ref="T68">INDEX($R:$R,ROW(C12)*3-3+COLUMN(C12))</f>
        <v>9.2286540000000006</v>
      </c>
      <c r="U68" s="220" cm="1">
        <f t="array" ref="U68">INDEX($R:$R,ROW(D12)*3-3+COLUMN(D12))</f>
        <v>9.1460019999999993</v>
      </c>
      <c r="V68" s="220" cm="1">
        <f t="array" ref="V68">INDEX($R:$R,ROW(E12)*3-3+COLUMN(E12))</f>
        <v>8.9396249999999995</v>
      </c>
      <c r="W68" s="220">
        <f t="shared" si="5"/>
        <v>9.1047603333333331</v>
      </c>
      <c r="X68" s="221">
        <f t="shared" si="6"/>
        <v>0.14886267837283279</v>
      </c>
      <c r="Y68" s="222" cm="1">
        <f t="array" ref="Y68">INDEX($C:$C,ROW(C12)*3-3+COLUMN(C12))</f>
        <v>0.276445</v>
      </c>
      <c r="Z68" s="222" cm="1">
        <f t="array" ref="Z68">INDEX($C:$C,ROW(D12)*3-3+COLUMN(D12))</f>
        <v>0.27308900000000003</v>
      </c>
      <c r="AA68" s="222" cm="1">
        <f t="array" ref="AA68">INDEX($C:$C,ROW(E12)*3-3+COLUMN(E12))</f>
        <v>0.26453700000000002</v>
      </c>
      <c r="AB68" s="222">
        <f t="shared" si="7"/>
        <v>0.27135700000000001</v>
      </c>
      <c r="AC68" s="223">
        <f t="shared" si="8"/>
        <v>6.1400312702786682E-3</v>
      </c>
    </row>
    <row r="69" spans="1:29" ht="15" thickBot="1" x14ac:dyDescent="0.4">
      <c r="A69" s="80">
        <v>0.82291666666666663</v>
      </c>
      <c r="B69" s="5">
        <v>19</v>
      </c>
      <c r="C69" s="5">
        <v>45</v>
      </c>
      <c r="D69" s="5">
        <f t="shared" si="0"/>
        <v>10.65</v>
      </c>
      <c r="E69" s="50" cm="1">
        <f t="array" ref="E69">INDEX($K:$K,ROW(C13)*3-3+COLUMN(C13))</f>
        <v>0</v>
      </c>
      <c r="F69" s="88" cm="1">
        <f t="array" ref="F69">INDEX($K:$K,ROW(D13)*3-3+COLUMN(D13))</f>
        <v>0</v>
      </c>
      <c r="G69" s="68" cm="1">
        <f t="array" ref="G69">INDEX($K:$K,ROW(E13)*3-3+COLUMN(E13))</f>
        <v>0</v>
      </c>
      <c r="H69" s="50">
        <f t="shared" si="15"/>
        <v>0</v>
      </c>
      <c r="I69" s="50">
        <f t="shared" si="10"/>
        <v>0</v>
      </c>
      <c r="J69" s="92" cm="1">
        <f t="array" ref="J69">INDEX($J:$J,ROW(C13)*3-3+COLUMN(C13))</f>
        <v>0</v>
      </c>
      <c r="K69" s="92" cm="1">
        <f t="array" ref="K69">INDEX($J:$J,ROW(D13)*3-3+COLUMN(D13))</f>
        <v>0</v>
      </c>
      <c r="L69" s="92" cm="1">
        <f t="array" ref="L69">INDEX($J:$J,ROW(E13)*3-3+COLUMN(E13))</f>
        <v>0</v>
      </c>
      <c r="M69" s="92">
        <f t="shared" si="11"/>
        <v>0</v>
      </c>
      <c r="N69" s="92">
        <f t="shared" si="12"/>
        <v>0</v>
      </c>
      <c r="O69" s="95" cm="1">
        <f t="array" ref="O69">INDEX($T:$T,ROW(C13)*3-3+COLUMN(C13))</f>
        <v>0</v>
      </c>
      <c r="P69" s="95" cm="1">
        <f t="array" ref="P69">INDEX($T:$T,ROW(D13)*3-3+COLUMN(D13))</f>
        <v>0</v>
      </c>
      <c r="Q69" s="95" cm="1">
        <f t="array" ref="Q69">INDEX($T:$T,ROW(E13)*3-3+COLUMN(E13))</f>
        <v>0</v>
      </c>
      <c r="R69" s="95">
        <f t="shared" si="13"/>
        <v>0</v>
      </c>
      <c r="S69" s="96">
        <f t="shared" si="14"/>
        <v>0</v>
      </c>
      <c r="T69" s="183" cm="1">
        <f t="array" ref="T69">INDEX($R:$R,ROW(C13)*3-3+COLUMN(C13))</f>
        <v>0</v>
      </c>
      <c r="U69" s="183" cm="1">
        <f t="array" ref="U69">INDEX($R:$R,ROW(D13)*3-3+COLUMN(D13))</f>
        <v>0</v>
      </c>
      <c r="V69" s="183" cm="1">
        <f t="array" ref="V69">INDEX($R:$R,ROW(E13)*3-3+COLUMN(E13))</f>
        <v>0</v>
      </c>
      <c r="W69" s="183">
        <f t="shared" si="5"/>
        <v>0</v>
      </c>
      <c r="X69" s="184">
        <f t="shared" si="6"/>
        <v>0</v>
      </c>
      <c r="Y69" s="206" cm="1">
        <f t="array" ref="Y69">INDEX($C:$C,ROW(C13)*3-3+COLUMN(C13))</f>
        <v>0</v>
      </c>
      <c r="Z69" s="206" cm="1">
        <f t="array" ref="Z69">INDEX($C:$C,ROW(D13)*3-3+COLUMN(D13))</f>
        <v>0</v>
      </c>
      <c r="AA69" s="206" cm="1">
        <f t="array" ref="AA69">INDEX($C:$C,ROW(E13)*3-3+COLUMN(E13))</f>
        <v>0</v>
      </c>
      <c r="AB69" s="206">
        <f t="shared" si="7"/>
        <v>0</v>
      </c>
      <c r="AC69" s="207">
        <f t="shared" si="8"/>
        <v>0</v>
      </c>
    </row>
    <row r="71" spans="1:29" x14ac:dyDescent="0.35">
      <c r="A71" s="8" t="s">
        <v>19</v>
      </c>
    </row>
    <row r="72" spans="1:29" ht="15" thickBot="1" x14ac:dyDescent="0.4"/>
    <row r="73" spans="1:29" ht="15" thickBot="1" x14ac:dyDescent="0.4">
      <c r="E73" s="284" t="s">
        <v>252</v>
      </c>
      <c r="F73" s="285"/>
      <c r="G73" s="285"/>
      <c r="H73" s="285"/>
      <c r="I73" s="285"/>
      <c r="J73" s="285"/>
      <c r="K73" s="285"/>
      <c r="L73" s="285"/>
      <c r="M73" s="285"/>
      <c r="N73" s="285"/>
      <c r="O73" s="285"/>
      <c r="P73" s="285"/>
      <c r="Q73" s="285"/>
      <c r="R73" s="285"/>
      <c r="S73" s="286"/>
    </row>
    <row r="74" spans="1:29" ht="15" thickBot="1" x14ac:dyDescent="0.4">
      <c r="E74" s="309" t="s">
        <v>74</v>
      </c>
      <c r="F74" s="310"/>
      <c r="G74" s="310"/>
      <c r="H74" s="310"/>
      <c r="I74" s="311"/>
      <c r="J74" s="312" t="s">
        <v>73</v>
      </c>
      <c r="K74" s="313"/>
      <c r="L74" s="313"/>
      <c r="M74" s="313"/>
      <c r="N74" s="314"/>
      <c r="O74" s="315" t="s">
        <v>83</v>
      </c>
      <c r="P74" s="316"/>
      <c r="Q74" s="316"/>
      <c r="R74" s="316"/>
      <c r="S74" s="317"/>
      <c r="T74" s="318" t="s">
        <v>280</v>
      </c>
      <c r="U74" s="319"/>
      <c r="V74" s="319"/>
      <c r="W74" s="319"/>
      <c r="X74" s="320"/>
      <c r="Y74" s="321" t="s">
        <v>281</v>
      </c>
      <c r="Z74" s="322"/>
      <c r="AA74" s="322"/>
      <c r="AB74" s="322"/>
      <c r="AC74" s="323"/>
    </row>
    <row r="75" spans="1:29" ht="15" thickBot="1" x14ac:dyDescent="0.4">
      <c r="A75" s="1" t="s">
        <v>4</v>
      </c>
      <c r="B75" s="1" t="s">
        <v>5</v>
      </c>
      <c r="C75" s="1" t="s">
        <v>6</v>
      </c>
      <c r="D75" s="1" t="s">
        <v>7</v>
      </c>
      <c r="E75" s="98">
        <v>1</v>
      </c>
      <c r="F75" s="99">
        <v>2</v>
      </c>
      <c r="G75" s="99">
        <v>3</v>
      </c>
      <c r="H75" s="99" t="s">
        <v>24</v>
      </c>
      <c r="I75" s="100" t="s">
        <v>13</v>
      </c>
      <c r="J75" s="101">
        <v>1</v>
      </c>
      <c r="K75" s="102">
        <v>2</v>
      </c>
      <c r="L75" s="102">
        <v>3</v>
      </c>
      <c r="M75" s="102" t="s">
        <v>24</v>
      </c>
      <c r="N75" s="103" t="s">
        <v>13</v>
      </c>
      <c r="O75" s="104">
        <v>1</v>
      </c>
      <c r="P75" s="104">
        <v>2</v>
      </c>
      <c r="Q75" s="104">
        <v>3</v>
      </c>
      <c r="R75" s="104" t="s">
        <v>24</v>
      </c>
      <c r="S75" s="105" t="s">
        <v>13</v>
      </c>
      <c r="T75" s="177">
        <v>1</v>
      </c>
      <c r="U75" s="177">
        <v>2</v>
      </c>
      <c r="V75" s="177">
        <v>3</v>
      </c>
      <c r="W75" s="177" t="s">
        <v>24</v>
      </c>
      <c r="X75" s="178" t="s">
        <v>13</v>
      </c>
      <c r="Y75" s="200">
        <v>1</v>
      </c>
      <c r="Z75" s="200">
        <v>2</v>
      </c>
      <c r="AA75" s="200">
        <v>3</v>
      </c>
      <c r="AB75" s="200" t="s">
        <v>24</v>
      </c>
      <c r="AC75" s="201" t="s">
        <v>13</v>
      </c>
    </row>
    <row r="76" spans="1:29" x14ac:dyDescent="0.35">
      <c r="A76" s="78">
        <v>0.42638888888888887</v>
      </c>
      <c r="B76" s="58">
        <v>10</v>
      </c>
      <c r="C76" s="18">
        <v>14</v>
      </c>
      <c r="D76" s="15">
        <f t="shared" ref="D76:D88" si="16">B76+(C76/60)-$B$45</f>
        <v>1.1333333333333329</v>
      </c>
      <c r="E76" s="72">
        <f>LOG(E57)</f>
        <v>1.6495905595022622</v>
      </c>
      <c r="F76" s="72">
        <f t="shared" ref="F76:G76" si="17">LOG(F57)</f>
        <v>1.6483834427319761</v>
      </c>
      <c r="G76" s="72">
        <f t="shared" si="17"/>
        <v>1.6450632876661127</v>
      </c>
      <c r="H76" s="72">
        <f>AVERAGE(E76:G76)</f>
        <v>1.6476790966334505</v>
      </c>
      <c r="I76" s="72">
        <f>STDEV(E76:G76)</f>
        <v>2.3443816113166371E-3</v>
      </c>
      <c r="J76" s="91">
        <f>LOG(J57)</f>
        <v>2.2635512675661151</v>
      </c>
      <c r="K76" s="91">
        <f t="shared" ref="K76:L76" si="18">LOG(K57)</f>
        <v>2.2601759115195339</v>
      </c>
      <c r="L76" s="91">
        <f t="shared" si="18"/>
        <v>2.2565520379968849</v>
      </c>
      <c r="M76" s="91">
        <f>AVERAGE(J76:L76)</f>
        <v>2.2600930723608443</v>
      </c>
      <c r="N76" s="91">
        <f>STDEV(J76:L76)</f>
        <v>3.5003500375471158E-3</v>
      </c>
      <c r="O76" s="93">
        <f>LOG(O57)</f>
        <v>-0.11442338261458034</v>
      </c>
      <c r="P76" s="93">
        <f t="shared" ref="P76:Q76" si="19">LOG(P57)</f>
        <v>-0.11873748789331545</v>
      </c>
      <c r="Q76" s="93">
        <f t="shared" si="19"/>
        <v>-0.12121288337749614</v>
      </c>
      <c r="R76" s="93">
        <f>AVERAGE(O76:Q76)</f>
        <v>-0.11812458462846398</v>
      </c>
      <c r="S76" s="27">
        <f>STDEV(O76:Q76)</f>
        <v>3.4359959198837489E-3</v>
      </c>
      <c r="T76" s="242">
        <f>LOG(T57)</f>
        <v>1.211540049741513</v>
      </c>
      <c r="U76" s="242">
        <f t="shared" ref="U76:V76" si="20">LOG(U57)</f>
        <v>1.2092155161867708</v>
      </c>
      <c r="V76" s="242">
        <f t="shared" si="20"/>
        <v>1.2072557765720573</v>
      </c>
      <c r="W76" s="242">
        <f>AVERAGE(T76:V76)</f>
        <v>1.2093371141667804</v>
      </c>
      <c r="X76" s="185">
        <f>STDEV(T76:V76)</f>
        <v>2.1447234551769719E-3</v>
      </c>
      <c r="Y76" s="246">
        <f>LOG(Y57)</f>
        <v>-0.52376561093426632</v>
      </c>
      <c r="Z76" s="246">
        <f t="shared" ref="Z76:AA76" si="21">LOG(Z57)</f>
        <v>-0.52634372458810841</v>
      </c>
      <c r="AA76" s="246">
        <f t="shared" si="21"/>
        <v>-0.52523611245522128</v>
      </c>
      <c r="AB76" s="246">
        <f>AVERAGE(Y76:AA76)</f>
        <v>-0.52511514932586534</v>
      </c>
      <c r="AC76" s="208">
        <f>STDEV(Y76:AA76)</f>
        <v>1.2933064455222642E-3</v>
      </c>
    </row>
    <row r="77" spans="1:29" x14ac:dyDescent="0.35">
      <c r="A77" s="79">
        <v>0.4680555555555555</v>
      </c>
      <c r="B77" s="60">
        <v>11</v>
      </c>
      <c r="C77">
        <v>14</v>
      </c>
      <c r="D77" s="7">
        <f t="shared" si="16"/>
        <v>2.1333333333333329</v>
      </c>
      <c r="E77" s="49">
        <f t="shared" ref="E77:G77" si="22">LOG(E58)</f>
        <v>1.6346211983033425</v>
      </c>
      <c r="F77" s="90">
        <f t="shared" si="22"/>
        <v>1.6406493979408445</v>
      </c>
      <c r="G77" s="49">
        <f t="shared" si="22"/>
        <v>1.6308500237136019</v>
      </c>
      <c r="H77" s="49">
        <f>AVERAGE(E77:G77)</f>
        <v>1.6353735399859299</v>
      </c>
      <c r="I77" s="49">
        <f>STDEV(E77:G77)</f>
        <v>4.942817750727347E-3</v>
      </c>
      <c r="J77" s="89">
        <f t="shared" ref="J77:L77" si="23">LOG(J58)</f>
        <v>2.2383387039570288</v>
      </c>
      <c r="K77" s="89">
        <f t="shared" si="23"/>
        <v>2.2486940335163066</v>
      </c>
      <c r="L77" s="89">
        <f t="shared" si="23"/>
        <v>2.2489107127199399</v>
      </c>
      <c r="M77" s="89">
        <f t="shared" ref="M77:M88" si="24">AVERAGE(J77:L77)</f>
        <v>2.2453144833977583</v>
      </c>
      <c r="N77" s="89">
        <f t="shared" ref="N77:N88" si="25">STDEV(J77:L77)</f>
        <v>6.0421735802276728E-3</v>
      </c>
      <c r="O77" s="94">
        <f t="shared" ref="O77:Q77" si="26">LOG(O58)</f>
        <v>8.7600424065766985E-2</v>
      </c>
      <c r="P77" s="94">
        <f t="shared" si="26"/>
        <v>8.5632312366859642E-2</v>
      </c>
      <c r="Q77" s="94">
        <f t="shared" si="26"/>
        <v>9.1562503366372741E-2</v>
      </c>
      <c r="R77" s="94">
        <f t="shared" ref="R77:R88" si="27">AVERAGE(O77:Q77)</f>
        <v>8.8265079932999799E-2</v>
      </c>
      <c r="S77" s="55">
        <f t="shared" ref="S77:S88" si="28">STDEV(O77:Q77)</f>
        <v>3.0204497825757318E-3</v>
      </c>
      <c r="T77" s="220">
        <f t="shared" ref="T77:V77" si="29">LOG(T58)</f>
        <v>1.1967598648109286</v>
      </c>
      <c r="U77" s="220">
        <f t="shared" si="29"/>
        <v>1.1945196421853341</v>
      </c>
      <c r="V77" s="220">
        <f t="shared" si="29"/>
        <v>1.2009745606000191</v>
      </c>
      <c r="W77" s="220">
        <f t="shared" ref="W77:W88" si="30">AVERAGE(T77:V77)</f>
        <v>1.1974180225320941</v>
      </c>
      <c r="X77" s="221">
        <f t="shared" ref="X77:X88" si="31">STDEV(T77:V77)</f>
        <v>3.2774031830867002E-3</v>
      </c>
      <c r="Y77" s="222">
        <f t="shared" ref="Y77:AA77" si="32">LOG(Y58)</f>
        <v>-0.53460227570755692</v>
      </c>
      <c r="Z77" s="222">
        <f t="shared" si="32"/>
        <v>-0.53444614158869197</v>
      </c>
      <c r="AA77" s="222">
        <f t="shared" si="32"/>
        <v>-0.52706957528715948</v>
      </c>
      <c r="AB77" s="222">
        <f t="shared" ref="AB77:AB88" si="33">AVERAGE(Y77:AA77)</f>
        <v>-0.53203933086113608</v>
      </c>
      <c r="AC77" s="223">
        <f t="shared" ref="AC77:AC88" si="34">STDEV(Y77:AA77)</f>
        <v>4.3046425304050957E-3</v>
      </c>
    </row>
    <row r="78" spans="1:29" x14ac:dyDescent="0.35">
      <c r="A78" s="79">
        <v>0.55486111111111114</v>
      </c>
      <c r="B78">
        <v>13</v>
      </c>
      <c r="C78">
        <v>19</v>
      </c>
      <c r="D78" s="7">
        <f t="shared" si="16"/>
        <v>4.2166666666666668</v>
      </c>
      <c r="E78" s="49">
        <f t="shared" ref="E78:G78" si="35">LOG(E59)</f>
        <v>1.6308500237136019</v>
      </c>
      <c r="F78" s="90">
        <f t="shared" si="35"/>
        <v>1.6233704003086917</v>
      </c>
      <c r="G78" s="49">
        <f t="shared" si="35"/>
        <v>1.62415310875845</v>
      </c>
      <c r="H78" s="49">
        <f>AVERAGE(E78:G78)</f>
        <v>1.6261245109269147</v>
      </c>
      <c r="I78" s="49">
        <f>STDEV(E78:G78)</f>
        <v>4.1110839753269431E-3</v>
      </c>
      <c r="J78" s="89">
        <f t="shared" ref="J78:L78" si="36">LOG(J59)</f>
        <v>2.239936945843271</v>
      </c>
      <c r="K78" s="89">
        <f t="shared" si="36"/>
        <v>2.2360232278394498</v>
      </c>
      <c r="L78" s="89">
        <f t="shared" si="36"/>
        <v>2.233235691039885</v>
      </c>
      <c r="M78" s="89">
        <f t="shared" si="24"/>
        <v>2.2363986215742018</v>
      </c>
      <c r="N78" s="89">
        <f t="shared" si="25"/>
        <v>3.3663621800163399E-3</v>
      </c>
      <c r="O78" s="94">
        <f t="shared" ref="O78:Q78" si="37">LOG(O59)</f>
        <v>0.45879159981801171</v>
      </c>
      <c r="P78" s="94">
        <f t="shared" si="37"/>
        <v>0.45098862701472781</v>
      </c>
      <c r="Q78" s="94">
        <f t="shared" si="37"/>
        <v>0.45099785150383626</v>
      </c>
      <c r="R78" s="94">
        <f t="shared" si="27"/>
        <v>0.45359269277885855</v>
      </c>
      <c r="S78" s="55">
        <f t="shared" si="28"/>
        <v>4.5023879302117792E-3</v>
      </c>
      <c r="T78" s="220">
        <f t="shared" ref="T78:V78" si="38">LOG(T59)</f>
        <v>1.1858309652030838</v>
      </c>
      <c r="U78" s="220">
        <f t="shared" si="38"/>
        <v>1.1783597820561009</v>
      </c>
      <c r="V78" s="220">
        <f t="shared" si="38"/>
        <v>1.1784848228799556</v>
      </c>
      <c r="W78" s="220">
        <f t="shared" si="30"/>
        <v>1.1808918567130469</v>
      </c>
      <c r="X78" s="221">
        <f t="shared" si="31"/>
        <v>4.277850314021594E-3</v>
      </c>
      <c r="Y78" s="222">
        <f t="shared" ref="Y78:AA78" si="39">LOG(Y59)</f>
        <v>-0.52179580802869596</v>
      </c>
      <c r="Z78" s="222">
        <f t="shared" si="39"/>
        <v>-0.53170437438960672</v>
      </c>
      <c r="AA78" s="222">
        <f t="shared" si="39"/>
        <v>-0.5274044302852583</v>
      </c>
      <c r="AB78" s="222">
        <f t="shared" si="33"/>
        <v>-0.5269682042345204</v>
      </c>
      <c r="AC78" s="223">
        <f t="shared" si="34"/>
        <v>4.9686659887388162E-3</v>
      </c>
    </row>
    <row r="79" spans="1:29" x14ac:dyDescent="0.35">
      <c r="A79" s="79">
        <v>0.59375</v>
      </c>
      <c r="B79">
        <v>14</v>
      </c>
      <c r="C79">
        <v>15</v>
      </c>
      <c r="D79" s="7">
        <f t="shared" si="16"/>
        <v>5.15</v>
      </c>
      <c r="E79" s="49">
        <f t="shared" ref="E79:G79" si="40">LOG(E60)</f>
        <v>1.6155013820053929</v>
      </c>
      <c r="F79" s="90">
        <f t="shared" si="40"/>
        <v>1.6198900413221848</v>
      </c>
      <c r="G79" s="49" t="e">
        <f t="shared" si="40"/>
        <v>#NUM!</v>
      </c>
      <c r="H79" s="49">
        <f>AVERAGE(E79:F79)</f>
        <v>1.6176957116637889</v>
      </c>
      <c r="I79" s="49" t="e">
        <f t="shared" ref="I79:I88" si="41">STDEV(E79:G79)</f>
        <v>#NUM!</v>
      </c>
      <c r="J79" s="89">
        <f t="shared" ref="J79:L79" si="42">LOG(J60)</f>
        <v>2.2316654630188673</v>
      </c>
      <c r="K79" s="89">
        <f t="shared" si="42"/>
        <v>2.2376407021589366</v>
      </c>
      <c r="L79" s="89" t="e">
        <f t="shared" si="42"/>
        <v>#NUM!</v>
      </c>
      <c r="M79" s="89" t="e">
        <f t="shared" si="24"/>
        <v>#NUM!</v>
      </c>
      <c r="N79" s="89" t="e">
        <f t="shared" si="25"/>
        <v>#NUM!</v>
      </c>
      <c r="O79" s="94">
        <f t="shared" ref="O79:Q79" si="43">LOG(O60)</f>
        <v>0.58592883835771303</v>
      </c>
      <c r="P79" s="94">
        <f t="shared" si="43"/>
        <v>0.58965755454829505</v>
      </c>
      <c r="Q79" s="94" t="e">
        <f t="shared" si="43"/>
        <v>#NUM!</v>
      </c>
      <c r="R79" s="94" t="e">
        <f t="shared" si="27"/>
        <v>#NUM!</v>
      </c>
      <c r="S79" s="55" t="e">
        <f t="shared" si="28"/>
        <v>#NUM!</v>
      </c>
      <c r="T79" s="181">
        <f t="shared" ref="T79:V79" si="44">LOG(T60)</f>
        <v>1.1662979995460643</v>
      </c>
      <c r="U79" s="181">
        <f t="shared" si="44"/>
        <v>1.1696311787601743</v>
      </c>
      <c r="V79" s="181" t="e">
        <f t="shared" si="44"/>
        <v>#NUM!</v>
      </c>
      <c r="W79" s="181" t="e">
        <f t="shared" si="30"/>
        <v>#NUM!</v>
      </c>
      <c r="X79" s="182" t="e">
        <f t="shared" si="31"/>
        <v>#NUM!</v>
      </c>
      <c r="Y79" s="204">
        <f t="shared" ref="Y79:AA79" si="45">LOG(Y60)</f>
        <v>-0.53833793076354963</v>
      </c>
      <c r="Z79" s="204">
        <f t="shared" si="45"/>
        <v>-0.53864406046316526</v>
      </c>
      <c r="AA79" s="204" t="e">
        <f t="shared" si="45"/>
        <v>#NUM!</v>
      </c>
      <c r="AB79" s="204" t="e">
        <f t="shared" si="33"/>
        <v>#NUM!</v>
      </c>
      <c r="AC79" s="205" t="e">
        <f t="shared" si="34"/>
        <v>#NUM!</v>
      </c>
    </row>
    <row r="80" spans="1:29" x14ac:dyDescent="0.35">
      <c r="A80" s="79">
        <v>0.61458333333333337</v>
      </c>
      <c r="B80">
        <v>14</v>
      </c>
      <c r="C80">
        <v>45</v>
      </c>
      <c r="D80" s="7">
        <f t="shared" si="16"/>
        <v>5.65</v>
      </c>
      <c r="E80" s="49">
        <f t="shared" ref="E80:G80" si="46">LOG(E61)</f>
        <v>1.6183771358563963</v>
      </c>
      <c r="F80" s="90">
        <f t="shared" si="46"/>
        <v>1.6134293739000807</v>
      </c>
      <c r="G80" s="49" t="e">
        <f t="shared" si="46"/>
        <v>#NUM!</v>
      </c>
      <c r="H80" s="49">
        <f>AVERAGE(E80:F80)</f>
        <v>1.6159032548782384</v>
      </c>
      <c r="I80" s="49" t="e">
        <f t="shared" si="41"/>
        <v>#NUM!</v>
      </c>
      <c r="J80" s="89">
        <f t="shared" ref="J80:L80" si="47">LOG(J61)</f>
        <v>2.2401306288184446</v>
      </c>
      <c r="K80" s="89">
        <f t="shared" si="47"/>
        <v>2.23432212350933</v>
      </c>
      <c r="L80" s="89" t="e">
        <f t="shared" si="47"/>
        <v>#NUM!</v>
      </c>
      <c r="M80" s="89" t="e">
        <f t="shared" si="24"/>
        <v>#NUM!</v>
      </c>
      <c r="N80" s="89" t="e">
        <f t="shared" si="25"/>
        <v>#NUM!</v>
      </c>
      <c r="O80" s="94">
        <f t="shared" ref="O80:Q80" si="48">LOG(O61)</f>
        <v>0.67815804742483021</v>
      </c>
      <c r="P80" s="94">
        <f t="shared" si="48"/>
        <v>0.67534456361963502</v>
      </c>
      <c r="Q80" s="94" t="e">
        <f t="shared" si="48"/>
        <v>#NUM!</v>
      </c>
      <c r="R80" s="94" t="e">
        <f t="shared" si="27"/>
        <v>#NUM!</v>
      </c>
      <c r="S80" s="55" t="e">
        <f t="shared" si="28"/>
        <v>#NUM!</v>
      </c>
      <c r="T80" s="181">
        <f t="shared" ref="T80:V80" si="49">LOG(T61)</f>
        <v>1.1645854385042604</v>
      </c>
      <c r="U80" s="181">
        <f t="shared" si="49"/>
        <v>1.1611040806728135</v>
      </c>
      <c r="V80" s="181" t="e">
        <f t="shared" si="49"/>
        <v>#NUM!</v>
      </c>
      <c r="W80" s="181" t="e">
        <f t="shared" si="30"/>
        <v>#NUM!</v>
      </c>
      <c r="X80" s="182" t="e">
        <f t="shared" si="31"/>
        <v>#NUM!</v>
      </c>
      <c r="Y80" s="204">
        <f t="shared" ref="Y80:AA80" si="50">LOG(Y61)</f>
        <v>-0.53075399004384982</v>
      </c>
      <c r="Z80" s="204">
        <f t="shared" si="50"/>
        <v>-0.53526163168779106</v>
      </c>
      <c r="AA80" s="204" t="e">
        <f t="shared" si="50"/>
        <v>#NUM!</v>
      </c>
      <c r="AB80" s="204" t="e">
        <f t="shared" si="33"/>
        <v>#NUM!</v>
      </c>
      <c r="AC80" s="205" t="e">
        <f t="shared" si="34"/>
        <v>#NUM!</v>
      </c>
    </row>
    <row r="81" spans="1:37" x14ac:dyDescent="0.35">
      <c r="A81" s="79">
        <v>0.65625</v>
      </c>
      <c r="B81">
        <v>15</v>
      </c>
      <c r="C81">
        <v>45</v>
      </c>
      <c r="D81" s="152">
        <f t="shared" si="16"/>
        <v>6.65</v>
      </c>
      <c r="E81" s="153">
        <f t="shared" ref="E81:G81" si="51">LOG(E62)</f>
        <v>1.6110830004561794</v>
      </c>
      <c r="F81" s="153">
        <f t="shared" si="51"/>
        <v>1.60133344985868</v>
      </c>
      <c r="G81" s="153">
        <f t="shared" si="51"/>
        <v>1.5990336436010184</v>
      </c>
      <c r="H81" s="49">
        <f>AVERAGE(E81:G81)</f>
        <v>1.6038166979719592</v>
      </c>
      <c r="I81" s="49">
        <f t="shared" si="41"/>
        <v>6.3970025050669116E-3</v>
      </c>
      <c r="J81" s="151">
        <f t="shared" ref="J81:L81" si="52">LOG(J62)</f>
        <v>2.2331471449538913</v>
      </c>
      <c r="K81" s="151">
        <f t="shared" si="52"/>
        <v>2.2191091983190363</v>
      </c>
      <c r="L81" s="151">
        <f t="shared" si="52"/>
        <v>2.2118840917205649</v>
      </c>
      <c r="M81" s="89">
        <f t="shared" si="24"/>
        <v>2.221380144997831</v>
      </c>
      <c r="N81" s="89">
        <f t="shared" si="25"/>
        <v>1.0811903500968943E-2</v>
      </c>
      <c r="O81" s="156">
        <f t="shared" ref="O81:Q81" si="53">LOG(O62)</f>
        <v>0.80888377680680856</v>
      </c>
      <c r="P81" s="156">
        <f t="shared" si="53"/>
        <v>0.79856163702634064</v>
      </c>
      <c r="Q81" s="156">
        <f t="shared" si="53"/>
        <v>0.79351952950695814</v>
      </c>
      <c r="R81" s="94">
        <f t="shared" si="27"/>
        <v>0.80032164778003578</v>
      </c>
      <c r="S81" s="55">
        <f t="shared" si="28"/>
        <v>7.8318741155985212E-3</v>
      </c>
      <c r="T81" s="220">
        <f t="shared" ref="T81:V81" si="54">LOG(T62)</f>
        <v>1.1415732710717368</v>
      </c>
      <c r="U81" s="220">
        <f t="shared" si="54"/>
        <v>1.1341687213395024</v>
      </c>
      <c r="V81" s="220">
        <f t="shared" si="54"/>
        <v>1.1288875108343812</v>
      </c>
      <c r="W81" s="220">
        <f t="shared" si="30"/>
        <v>1.1348765010818735</v>
      </c>
      <c r="X81" s="221">
        <f t="shared" si="31"/>
        <v>6.3724282909030086E-3</v>
      </c>
      <c r="Y81" s="222">
        <f t="shared" ref="Y81:AA81" si="55">LOG(Y62)</f>
        <v>-0.53351941505681155</v>
      </c>
      <c r="Z81" s="222">
        <f t="shared" si="55"/>
        <v>-0.53764992689494639</v>
      </c>
      <c r="AA81" s="222">
        <f t="shared" si="55"/>
        <v>-0.53873714265507011</v>
      </c>
      <c r="AB81" s="222">
        <f t="shared" si="33"/>
        <v>-0.53663549486894269</v>
      </c>
      <c r="AC81" s="223">
        <f t="shared" si="34"/>
        <v>2.752812121076146E-3</v>
      </c>
    </row>
    <row r="82" spans="1:37" x14ac:dyDescent="0.35">
      <c r="A82" s="79">
        <v>0.67708333333333337</v>
      </c>
      <c r="B82">
        <v>16</v>
      </c>
      <c r="C82">
        <v>15</v>
      </c>
      <c r="D82" s="152">
        <f t="shared" si="16"/>
        <v>7.15</v>
      </c>
      <c r="E82" s="153">
        <f t="shared" ref="E82:G82" si="56">LOG(E63)</f>
        <v>1.608163203376594</v>
      </c>
      <c r="F82" s="153">
        <f t="shared" si="56"/>
        <v>1.5953273652907527</v>
      </c>
      <c r="G82" s="154">
        <f t="shared" si="56"/>
        <v>1.5924670822725659</v>
      </c>
      <c r="H82" s="49">
        <f>AVERAGE(E82:G82)</f>
        <v>1.598652550313304</v>
      </c>
      <c r="I82" s="49">
        <f t="shared" si="41"/>
        <v>8.3597066936424037E-3</v>
      </c>
      <c r="J82" s="151">
        <f t="shared" ref="J82:L82" si="57">LOG(J63)</f>
        <v>2.2250487432311337</v>
      </c>
      <c r="K82" s="151">
        <f t="shared" si="57"/>
        <v>2.2168543981109705</v>
      </c>
      <c r="L82" s="151">
        <f t="shared" si="57"/>
        <v>2.2146403598996804</v>
      </c>
      <c r="M82" s="89">
        <f t="shared" si="24"/>
        <v>2.2188478337472617</v>
      </c>
      <c r="N82" s="89">
        <f t="shared" si="25"/>
        <v>5.4830602878907474E-3</v>
      </c>
      <c r="O82" s="156">
        <f t="shared" ref="O82:Q82" si="58">LOG(O63)</f>
        <v>0.86651984596148268</v>
      </c>
      <c r="P82" s="156">
        <f t="shared" si="58"/>
        <v>0.85708644717585103</v>
      </c>
      <c r="Q82" s="156">
        <f t="shared" si="58"/>
        <v>0.85515521344611978</v>
      </c>
      <c r="R82" s="94">
        <f t="shared" si="27"/>
        <v>0.85958716886115116</v>
      </c>
      <c r="S82" s="55">
        <f t="shared" si="28"/>
        <v>6.0810299097117338E-3</v>
      </c>
      <c r="T82" s="220">
        <f t="shared" ref="T82:V82" si="59">LOG(T63)</f>
        <v>1.1302249238764401</v>
      </c>
      <c r="U82" s="220">
        <f t="shared" si="59"/>
        <v>1.1226339762896318</v>
      </c>
      <c r="V82" s="220">
        <f t="shared" si="59"/>
        <v>1.1191527155836132</v>
      </c>
      <c r="W82" s="220">
        <f t="shared" si="30"/>
        <v>1.1240038719165619</v>
      </c>
      <c r="X82" s="221">
        <f t="shared" si="31"/>
        <v>5.6617938536693271E-3</v>
      </c>
      <c r="Y82" s="222">
        <f t="shared" ref="Y82:AA82" si="60">LOG(Y63)</f>
        <v>-0.53323763099329291</v>
      </c>
      <c r="Z82" s="222">
        <f t="shared" si="60"/>
        <v>-0.54059394075026312</v>
      </c>
      <c r="AA82" s="222">
        <f t="shared" si="60"/>
        <v>-0.54468452841762471</v>
      </c>
      <c r="AB82" s="222">
        <f t="shared" si="33"/>
        <v>-0.53950536672039362</v>
      </c>
      <c r="AC82" s="223">
        <f t="shared" si="34"/>
        <v>5.8005698189637651E-3</v>
      </c>
    </row>
    <row r="83" spans="1:37" x14ac:dyDescent="0.35">
      <c r="A83" s="79">
        <v>0.71875</v>
      </c>
      <c r="B83">
        <v>17</v>
      </c>
      <c r="C83">
        <v>15</v>
      </c>
      <c r="D83" s="152">
        <f t="shared" si="16"/>
        <v>8.15</v>
      </c>
      <c r="E83" s="153">
        <f t="shared" ref="E83:G83" si="61">LOG(E64)</f>
        <v>1.5863259292716694</v>
      </c>
      <c r="F83" s="153">
        <f t="shared" si="61"/>
        <v>1.5727296669008484</v>
      </c>
      <c r="G83" s="154">
        <f t="shared" si="61"/>
        <v>1.5664062713691533</v>
      </c>
      <c r="H83" s="49">
        <f>AVERAGE(E83:G83)</f>
        <v>1.5751539558472238</v>
      </c>
      <c r="I83" s="49">
        <f t="shared" si="41"/>
        <v>1.0178706961591715E-2</v>
      </c>
      <c r="J83" s="151">
        <f t="shared" ref="J83:L83" si="62">LOG(J64)</f>
        <v>2.217961168960688</v>
      </c>
      <c r="K83" s="151">
        <f t="shared" si="62"/>
        <v>2.2027957317740872</v>
      </c>
      <c r="L83" s="151">
        <f t="shared" si="62"/>
        <v>2.1996808665102265</v>
      </c>
      <c r="M83" s="89">
        <f t="shared" si="24"/>
        <v>2.2068125890816668</v>
      </c>
      <c r="N83" s="89">
        <f t="shared" si="25"/>
        <v>9.7797608044461349E-3</v>
      </c>
      <c r="O83" s="156">
        <f t="shared" ref="O83:Q83" si="63">LOG(O64)</f>
        <v>0.99504195570297971</v>
      </c>
      <c r="P83" s="156">
        <f t="shared" si="63"/>
        <v>0.97952593102359276</v>
      </c>
      <c r="Q83" s="156">
        <f t="shared" si="63"/>
        <v>0.97551025017409509</v>
      </c>
      <c r="R83" s="94">
        <f t="shared" si="27"/>
        <v>0.98335937896688919</v>
      </c>
      <c r="S83" s="55">
        <f t="shared" si="28"/>
        <v>1.0314716310555427E-2</v>
      </c>
      <c r="T83" s="220">
        <f t="shared" ref="T83:V83" si="64">LOG(T64)</f>
        <v>1.0925086726906688</v>
      </c>
      <c r="U83" s="220">
        <f t="shared" si="64"/>
        <v>1.0755674712862782</v>
      </c>
      <c r="V83" s="220">
        <f t="shared" si="64"/>
        <v>1.0734484175080685</v>
      </c>
      <c r="W83" s="220">
        <f t="shared" si="30"/>
        <v>1.0805081871616717</v>
      </c>
      <c r="X83" s="221">
        <f t="shared" si="31"/>
        <v>1.0446594513404114E-2</v>
      </c>
      <c r="Y83" s="222">
        <f t="shared" ref="Y83:AA83" si="65">LOG(Y64)</f>
        <v>-0.54257685149112411</v>
      </c>
      <c r="Z83" s="222">
        <f t="shared" si="65"/>
        <v>-0.55372852346735391</v>
      </c>
      <c r="AA83" s="222">
        <f t="shared" si="65"/>
        <v>-0.55888640709968651</v>
      </c>
      <c r="AB83" s="222">
        <f t="shared" si="33"/>
        <v>-0.55173059401938829</v>
      </c>
      <c r="AC83" s="223">
        <f t="shared" si="34"/>
        <v>8.3363176880733008E-3</v>
      </c>
    </row>
    <row r="84" spans="1:37" x14ac:dyDescent="0.35">
      <c r="A84" s="79">
        <v>0.72916666666666663</v>
      </c>
      <c r="B84">
        <v>17</v>
      </c>
      <c r="C84">
        <v>30</v>
      </c>
      <c r="D84" s="155">
        <f t="shared" si="16"/>
        <v>8.4</v>
      </c>
      <c r="E84" s="153">
        <f t="shared" ref="E84:G84" si="66">LOG(E65)</f>
        <v>1.5765554955864434</v>
      </c>
      <c r="F84" s="153">
        <f t="shared" si="66"/>
        <v>1.5696418720802707</v>
      </c>
      <c r="G84" s="154">
        <f t="shared" si="66"/>
        <v>1.5587849132725953</v>
      </c>
      <c r="H84" s="49">
        <f>AVERAGE(E84:G84)</f>
        <v>1.5683274269797698</v>
      </c>
      <c r="I84" s="49">
        <f t="shared" si="41"/>
        <v>8.9579140085728585E-3</v>
      </c>
      <c r="J84" s="151">
        <f t="shared" ref="J84:L84" si="67">LOG(J65)</f>
        <v>2.2214243269206797</v>
      </c>
      <c r="K84" s="151">
        <f t="shared" si="67"/>
        <v>2.2113420470615721</v>
      </c>
      <c r="L84" s="151">
        <f t="shared" si="67"/>
        <v>2.2033704360897022</v>
      </c>
      <c r="M84" s="89">
        <f t="shared" si="24"/>
        <v>2.2120456033573181</v>
      </c>
      <c r="N84" s="89">
        <f t="shared" si="25"/>
        <v>9.047485127380777E-3</v>
      </c>
      <c r="O84" s="156">
        <f t="shared" ref="O84:Q84" si="68">LOG(O65)</f>
        <v>1.0262946434322429</v>
      </c>
      <c r="P84" s="156">
        <f t="shared" si="68"/>
        <v>1.016414362847389</v>
      </c>
      <c r="Q84" s="156">
        <f t="shared" si="68"/>
        <v>1.0118590034208279</v>
      </c>
      <c r="R84" s="94">
        <f t="shared" si="27"/>
        <v>1.01818933656682</v>
      </c>
      <c r="S84" s="55">
        <f t="shared" si="28"/>
        <v>7.3796899943896002E-3</v>
      </c>
      <c r="T84" s="220">
        <f t="shared" ref="T84:V84" si="69">LOG(T65)</f>
        <v>1.0786874621466389</v>
      </c>
      <c r="U84" s="220">
        <f t="shared" si="69"/>
        <v>1.0697874190189955</v>
      </c>
      <c r="V84" s="220">
        <f t="shared" si="69"/>
        <v>1.0661735414167726</v>
      </c>
      <c r="W84" s="220">
        <f t="shared" si="30"/>
        <v>1.0715494741941356</v>
      </c>
      <c r="X84" s="221">
        <f t="shared" si="31"/>
        <v>6.4403557229801558E-3</v>
      </c>
      <c r="Y84" s="222">
        <f t="shared" ref="Y84:AA84" si="70">LOG(Y65)</f>
        <v>-0.54101787306347227</v>
      </c>
      <c r="Z84" s="222">
        <f t="shared" si="70"/>
        <v>-0.54687438265418753</v>
      </c>
      <c r="AA84" s="222">
        <f t="shared" si="70"/>
        <v>-0.55498147722058433</v>
      </c>
      <c r="AB84" s="222">
        <f t="shared" si="33"/>
        <v>-0.54762457764608141</v>
      </c>
      <c r="AC84" s="223">
        <f t="shared" si="34"/>
        <v>7.0119651067675941E-3</v>
      </c>
    </row>
    <row r="85" spans="1:37" x14ac:dyDescent="0.35">
      <c r="A85" s="79">
        <v>0.77083333333333337</v>
      </c>
      <c r="B85">
        <v>18</v>
      </c>
      <c r="C85">
        <v>30</v>
      </c>
      <c r="D85">
        <f t="shared" si="16"/>
        <v>9.4</v>
      </c>
      <c r="E85" s="49">
        <f t="shared" ref="E85:G85" si="71">LOG(E66)</f>
        <v>-1.2795512634064541</v>
      </c>
      <c r="F85" s="90">
        <f t="shared" si="71"/>
        <v>-1.3257268860686555</v>
      </c>
      <c r="G85" s="64" t="e">
        <f t="shared" si="71"/>
        <v>#NUM!</v>
      </c>
      <c r="H85" s="49">
        <f>AVERAGE(E85:F85)</f>
        <v>-1.3026390747375549</v>
      </c>
      <c r="I85" s="49" t="e">
        <f t="shared" si="41"/>
        <v>#NUM!</v>
      </c>
      <c r="J85" s="89">
        <f t="shared" ref="J85:L85" si="72">LOG(J66)</f>
        <v>-1.6452386884484114</v>
      </c>
      <c r="K85" s="89">
        <f t="shared" si="72"/>
        <v>-1.7252419456479915</v>
      </c>
      <c r="L85" s="89" t="e">
        <f t="shared" si="72"/>
        <v>#NUM!</v>
      </c>
      <c r="M85" s="89" t="e">
        <f t="shared" si="24"/>
        <v>#NUM!</v>
      </c>
      <c r="N85" s="89" t="e">
        <f t="shared" si="25"/>
        <v>#NUM!</v>
      </c>
      <c r="O85" s="94">
        <f t="shared" ref="O85:Q85" si="73">LOG(O66)</f>
        <v>5.4546794700633276E-2</v>
      </c>
      <c r="P85" s="94">
        <f t="shared" si="73"/>
        <v>5.2346059307096716E-2</v>
      </c>
      <c r="Q85" s="94" t="e">
        <f t="shared" si="73"/>
        <v>#NUM!</v>
      </c>
      <c r="R85" s="94" t="e">
        <f t="shared" si="27"/>
        <v>#NUM!</v>
      </c>
      <c r="S85" s="55" t="e">
        <f t="shared" si="28"/>
        <v>#NUM!</v>
      </c>
      <c r="T85" s="181">
        <f t="shared" ref="T85:V85" si="74">LOG(T66)</f>
        <v>0.85667005429398191</v>
      </c>
      <c r="U85" s="181">
        <f t="shared" si="74"/>
        <v>0.85144150895993709</v>
      </c>
      <c r="V85" s="181" t="e">
        <f t="shared" si="74"/>
        <v>#NUM!</v>
      </c>
      <c r="W85" s="181" t="e">
        <f t="shared" si="30"/>
        <v>#NUM!</v>
      </c>
      <c r="X85" s="182" t="e">
        <f t="shared" si="31"/>
        <v>#NUM!</v>
      </c>
      <c r="Y85" s="204">
        <f t="shared" ref="Y85:AA85" si="75">LOG(Y66)</f>
        <v>-0.59830485933368205</v>
      </c>
      <c r="Z85" s="204">
        <f t="shared" si="75"/>
        <v>-0.60754575680939216</v>
      </c>
      <c r="AA85" s="204" t="e">
        <f t="shared" si="75"/>
        <v>#NUM!</v>
      </c>
      <c r="AB85" s="204" t="e">
        <f t="shared" si="33"/>
        <v>#NUM!</v>
      </c>
      <c r="AC85" s="205" t="e">
        <f t="shared" si="34"/>
        <v>#NUM!</v>
      </c>
    </row>
    <row r="86" spans="1:37" x14ac:dyDescent="0.35">
      <c r="A86" s="79">
        <v>0.78125</v>
      </c>
      <c r="B86">
        <v>18</v>
      </c>
      <c r="C86">
        <v>45</v>
      </c>
      <c r="D86">
        <f t="shared" si="16"/>
        <v>9.65</v>
      </c>
      <c r="E86" s="49">
        <f t="shared" ref="E86:G86" si="76">LOG(E67)</f>
        <v>-1.6288766994180504</v>
      </c>
      <c r="F86" s="90">
        <f t="shared" si="76"/>
        <v>-1.5299130715911669</v>
      </c>
      <c r="G86" s="64">
        <f t="shared" si="76"/>
        <v>-1.5848095590569518</v>
      </c>
      <c r="H86" s="49">
        <f>AVERAGE(E86:G86)</f>
        <v>-1.5811997766887229</v>
      </c>
      <c r="I86" s="49">
        <f t="shared" si="41"/>
        <v>4.9580467976048384E-2</v>
      </c>
      <c r="J86" s="89">
        <f t="shared" ref="J86:L86" si="77">LOG(J67)</f>
        <v>-1.9622946868644628</v>
      </c>
      <c r="K86" s="89">
        <f t="shared" si="77"/>
        <v>-1.7230100106317692</v>
      </c>
      <c r="L86" s="89">
        <f t="shared" si="77"/>
        <v>-1.6930391371168063</v>
      </c>
      <c r="M86" s="89">
        <f t="shared" si="24"/>
        <v>-1.7927812782043462</v>
      </c>
      <c r="N86" s="89">
        <f t="shared" si="25"/>
        <v>0.14756578228536343</v>
      </c>
      <c r="O86" s="94">
        <f t="shared" ref="O86:Q86" si="78">LOG(O67)</f>
        <v>7.1823484021948908E-2</v>
      </c>
      <c r="P86" s="94">
        <f t="shared" si="78"/>
        <v>6.1056457256413912E-2</v>
      </c>
      <c r="Q86" s="94">
        <f t="shared" si="78"/>
        <v>6.414151287803467E-2</v>
      </c>
      <c r="R86" s="94">
        <f t="shared" si="27"/>
        <v>6.5673818052132502E-2</v>
      </c>
      <c r="S86" s="55">
        <f t="shared" si="28"/>
        <v>5.5446537946351503E-3</v>
      </c>
      <c r="T86" s="181">
        <f t="shared" ref="T86:V86" si="79">LOG(T67)</f>
        <v>0.80065220413487292</v>
      </c>
      <c r="U86" s="181">
        <f t="shared" si="79"/>
        <v>0.78631442416795838</v>
      </c>
      <c r="V86" s="181">
        <f t="shared" si="79"/>
        <v>0.7934605587485094</v>
      </c>
      <c r="W86" s="181">
        <f t="shared" si="30"/>
        <v>0.79347572901711361</v>
      </c>
      <c r="X86" s="182">
        <f t="shared" si="31"/>
        <v>7.1689020217674294E-3</v>
      </c>
      <c r="Y86" s="204">
        <f t="shared" ref="Y86:AA86" si="80">LOG(Y67)</f>
        <v>-0.60563763891696354</v>
      </c>
      <c r="Z86" s="204">
        <f t="shared" si="80"/>
        <v>-0.62419195000053329</v>
      </c>
      <c r="AA86" s="204">
        <f t="shared" si="80"/>
        <v>-0.61261907322954323</v>
      </c>
      <c r="AB86" s="204">
        <f t="shared" si="33"/>
        <v>-0.61414955404901328</v>
      </c>
      <c r="AC86" s="205">
        <f t="shared" si="34"/>
        <v>9.3713602854945399E-3</v>
      </c>
    </row>
    <row r="87" spans="1:37" x14ac:dyDescent="0.35">
      <c r="A87" s="79">
        <v>0.79166666666666663</v>
      </c>
      <c r="B87">
        <v>19</v>
      </c>
      <c r="C87">
        <v>0</v>
      </c>
      <c r="D87" s="155">
        <f t="shared" si="16"/>
        <v>9.9</v>
      </c>
      <c r="E87" s="153">
        <f t="shared" ref="E87:G87" si="81">LOG(E68)</f>
        <v>1.5085025023309571</v>
      </c>
      <c r="F87" s="153">
        <f t="shared" si="81"/>
        <v>1.5034492396962198</v>
      </c>
      <c r="G87" s="154">
        <f t="shared" si="81"/>
        <v>1.4963110157598292</v>
      </c>
      <c r="H87" s="49">
        <f t="shared" ref="H87:H88" si="82">AVERAGE(E87:G87)</f>
        <v>1.5027542525956685</v>
      </c>
      <c r="I87" s="49">
        <f t="shared" si="41"/>
        <v>6.1253850087931048E-3</v>
      </c>
      <c r="J87" s="151">
        <f t="shared" ref="J87:L87" si="83">LOG(J68)</f>
        <v>2.1962550419985862</v>
      </c>
      <c r="K87" s="151">
        <f t="shared" si="83"/>
        <v>2.180849565483435</v>
      </c>
      <c r="L87" s="151">
        <f t="shared" si="83"/>
        <v>2.1779738666656208</v>
      </c>
      <c r="M87" s="89">
        <f t="shared" si="24"/>
        <v>2.1850261580492139</v>
      </c>
      <c r="N87" s="89">
        <f t="shared" si="25"/>
        <v>9.8302231400943588E-3</v>
      </c>
      <c r="O87" s="156">
        <f t="shared" ref="O87:Q87" si="84">LOG(O68)</f>
        <v>1.1814007533146611</v>
      </c>
      <c r="P87" s="156">
        <f t="shared" si="84"/>
        <v>1.1738124250452697</v>
      </c>
      <c r="Q87" s="156">
        <f t="shared" si="84"/>
        <v>1.1644255196654532</v>
      </c>
      <c r="R87" s="94">
        <f t="shared" si="27"/>
        <v>1.1732128993417945</v>
      </c>
      <c r="S87" s="55">
        <f t="shared" si="28"/>
        <v>8.5034823844790698E-3</v>
      </c>
      <c r="T87" s="220">
        <f t="shared" ref="T87:V87" si="85">LOG(T68)</f>
        <v>0.96513836375617634</v>
      </c>
      <c r="U87" s="220">
        <f t="shared" si="85"/>
        <v>0.96123129201392488</v>
      </c>
      <c r="V87" s="220">
        <f t="shared" si="85"/>
        <v>0.95131930136342258</v>
      </c>
      <c r="W87" s="220">
        <f t="shared" si="30"/>
        <v>0.95922965237784119</v>
      </c>
      <c r="X87" s="221">
        <f t="shared" si="31"/>
        <v>7.1236607357636752E-3</v>
      </c>
      <c r="Y87" s="222">
        <f t="shared" ref="Y87:AA87" si="86">LOG(Y68)</f>
        <v>-0.55839126064312117</v>
      </c>
      <c r="Z87" s="222">
        <f t="shared" si="86"/>
        <v>-0.56369579285006166</v>
      </c>
      <c r="AA87" s="222">
        <f t="shared" si="86"/>
        <v>-0.57751357590847863</v>
      </c>
      <c r="AB87" s="222">
        <f t="shared" si="33"/>
        <v>-0.56653354313388715</v>
      </c>
      <c r="AC87" s="223">
        <f t="shared" si="34"/>
        <v>9.8719478970436467E-3</v>
      </c>
    </row>
    <row r="88" spans="1:37" ht="15" thickBot="1" x14ac:dyDescent="0.4">
      <c r="A88" s="80">
        <v>0.82291666666666663</v>
      </c>
      <c r="B88" s="5">
        <v>19</v>
      </c>
      <c r="C88" s="5">
        <v>45</v>
      </c>
      <c r="D88" s="5">
        <f t="shared" si="16"/>
        <v>10.65</v>
      </c>
      <c r="E88" s="50" t="e">
        <f t="shared" ref="E88:G88" si="87">LOG(E69)</f>
        <v>#NUM!</v>
      </c>
      <c r="F88" s="88" t="e">
        <f t="shared" si="87"/>
        <v>#NUM!</v>
      </c>
      <c r="G88" s="68" t="e">
        <f t="shared" si="87"/>
        <v>#NUM!</v>
      </c>
      <c r="H88" s="50" t="e">
        <f t="shared" si="82"/>
        <v>#NUM!</v>
      </c>
      <c r="I88" s="50" t="e">
        <f t="shared" si="41"/>
        <v>#NUM!</v>
      </c>
      <c r="J88" s="92" t="e">
        <f t="shared" ref="J88:L88" si="88">LOG(J69)</f>
        <v>#NUM!</v>
      </c>
      <c r="K88" s="92" t="e">
        <f t="shared" si="88"/>
        <v>#NUM!</v>
      </c>
      <c r="L88" s="92" t="e">
        <f t="shared" si="88"/>
        <v>#NUM!</v>
      </c>
      <c r="M88" s="92" t="e">
        <f t="shared" si="24"/>
        <v>#NUM!</v>
      </c>
      <c r="N88" s="92" t="e">
        <f t="shared" si="25"/>
        <v>#NUM!</v>
      </c>
      <c r="O88" s="95" t="e">
        <f t="shared" ref="O88:Q88" si="89">LOG(O69)</f>
        <v>#NUM!</v>
      </c>
      <c r="P88" s="95" t="e">
        <f t="shared" si="89"/>
        <v>#NUM!</v>
      </c>
      <c r="Q88" s="95" t="e">
        <f t="shared" si="89"/>
        <v>#NUM!</v>
      </c>
      <c r="R88" s="95" t="e">
        <f t="shared" si="27"/>
        <v>#NUM!</v>
      </c>
      <c r="S88" s="96" t="e">
        <f t="shared" si="28"/>
        <v>#NUM!</v>
      </c>
      <c r="T88" s="183" t="e">
        <f t="shared" ref="T88:V88" si="90">LOG(T69)</f>
        <v>#NUM!</v>
      </c>
      <c r="U88" s="183" t="e">
        <f t="shared" si="90"/>
        <v>#NUM!</v>
      </c>
      <c r="V88" s="183" t="e">
        <f t="shared" si="90"/>
        <v>#NUM!</v>
      </c>
      <c r="W88" s="183" t="e">
        <f t="shared" si="30"/>
        <v>#NUM!</v>
      </c>
      <c r="X88" s="184" t="e">
        <f t="shared" si="31"/>
        <v>#NUM!</v>
      </c>
      <c r="Y88" s="206" t="e">
        <f t="shared" ref="Y88:AA88" si="91">LOG(Y69)</f>
        <v>#NUM!</v>
      </c>
      <c r="Z88" s="206" t="e">
        <f t="shared" si="91"/>
        <v>#NUM!</v>
      </c>
      <c r="AA88" s="206" t="e">
        <f t="shared" si="91"/>
        <v>#NUM!</v>
      </c>
      <c r="AB88" s="206" t="e">
        <f t="shared" si="33"/>
        <v>#NUM!</v>
      </c>
      <c r="AC88" s="207" t="e">
        <f t="shared" si="34"/>
        <v>#NUM!</v>
      </c>
    </row>
    <row r="90" spans="1:37" ht="15" thickBot="1" x14ac:dyDescent="0.4">
      <c r="R90" s="7"/>
      <c r="S90" s="7"/>
      <c r="AE90" s="139"/>
      <c r="AG90" s="49" t="s">
        <v>74</v>
      </c>
      <c r="AH90" s="89" t="s">
        <v>73</v>
      </c>
      <c r="AI90" s="94" t="s">
        <v>83</v>
      </c>
      <c r="AJ90" s="181" t="s">
        <v>280</v>
      </c>
      <c r="AK90" s="204" t="s">
        <v>281</v>
      </c>
    </row>
    <row r="91" spans="1:37" ht="15" thickBot="1" x14ac:dyDescent="0.4">
      <c r="E91" s="284" t="s">
        <v>262</v>
      </c>
      <c r="F91" s="285"/>
      <c r="G91" s="285"/>
      <c r="H91" s="285"/>
      <c r="I91" s="285"/>
      <c r="J91" s="285"/>
      <c r="K91" s="285"/>
      <c r="L91" s="285"/>
      <c r="M91" s="285"/>
      <c r="N91" s="285"/>
      <c r="O91" s="285"/>
      <c r="P91" s="285"/>
      <c r="Q91" s="285"/>
      <c r="R91" s="285"/>
      <c r="S91" s="286"/>
      <c r="AE91" s="132"/>
      <c r="AF91" t="s">
        <v>254</v>
      </c>
      <c r="AG91" s="49">
        <v>-3.1199999999999999E-2</v>
      </c>
      <c r="AH91" s="89">
        <v>-1.0999999999999999E-2</v>
      </c>
      <c r="AI91" s="94">
        <v>0.11559999999999999</v>
      </c>
      <c r="AJ91" s="181">
        <v>-5.4199999999999998E-2</v>
      </c>
      <c r="AK91" s="204">
        <v>-9.1999999999999998E-3</v>
      </c>
    </row>
    <row r="92" spans="1:37" ht="15" thickBot="1" x14ac:dyDescent="0.4">
      <c r="E92" s="309" t="s">
        <v>74</v>
      </c>
      <c r="F92" s="310"/>
      <c r="G92" s="310"/>
      <c r="H92" s="310"/>
      <c r="I92" s="311"/>
      <c r="J92" s="312" t="s">
        <v>73</v>
      </c>
      <c r="K92" s="313"/>
      <c r="L92" s="313"/>
      <c r="M92" s="313"/>
      <c r="N92" s="314"/>
      <c r="O92" s="315" t="s">
        <v>83</v>
      </c>
      <c r="P92" s="316"/>
      <c r="Q92" s="316"/>
      <c r="R92" s="316"/>
      <c r="S92" s="317"/>
      <c r="T92" s="318" t="s">
        <v>280</v>
      </c>
      <c r="U92" s="319"/>
      <c r="V92" s="319"/>
      <c r="W92" s="319"/>
      <c r="X92" s="320"/>
      <c r="Y92" s="321" t="s">
        <v>281</v>
      </c>
      <c r="Z92" s="322"/>
      <c r="AA92" s="322"/>
      <c r="AB92" s="322"/>
      <c r="AC92" s="323"/>
      <c r="AF92" t="s">
        <v>255</v>
      </c>
      <c r="AG92" s="49">
        <v>1.8211999999999999</v>
      </c>
      <c r="AH92" s="89">
        <v>2.2974999999999999</v>
      </c>
      <c r="AI92" s="94">
        <v>3.56E-2</v>
      </c>
      <c r="AJ92" s="181">
        <v>1.5103</v>
      </c>
      <c r="AK92" s="204">
        <v>-0.47449999999999998</v>
      </c>
    </row>
    <row r="93" spans="1:37" ht="15" thickBot="1" x14ac:dyDescent="0.4">
      <c r="A93" s="1" t="s">
        <v>4</v>
      </c>
      <c r="B93" s="1" t="s">
        <v>5</v>
      </c>
      <c r="C93" s="1" t="s">
        <v>6</v>
      </c>
      <c r="D93" s="1" t="s">
        <v>7</v>
      </c>
      <c r="E93" s="98" t="s">
        <v>265</v>
      </c>
      <c r="F93" s="99" t="s">
        <v>266</v>
      </c>
      <c r="G93" s="99"/>
      <c r="H93" s="99"/>
      <c r="I93" s="100"/>
      <c r="J93" s="101" t="s">
        <v>265</v>
      </c>
      <c r="K93" s="102" t="s">
        <v>266</v>
      </c>
      <c r="L93" s="102"/>
      <c r="M93" s="102"/>
      <c r="N93" s="103"/>
      <c r="O93" s="104" t="s">
        <v>265</v>
      </c>
      <c r="P93" s="104" t="s">
        <v>266</v>
      </c>
      <c r="Q93" s="104"/>
      <c r="R93" s="104"/>
      <c r="S93" s="105"/>
      <c r="T93" s="177">
        <v>1</v>
      </c>
      <c r="U93" s="177">
        <v>2</v>
      </c>
      <c r="V93" s="177"/>
      <c r="W93" s="177"/>
      <c r="X93" s="178"/>
      <c r="Y93" s="200">
        <v>1</v>
      </c>
      <c r="Z93" s="200">
        <v>2</v>
      </c>
      <c r="AA93" s="200"/>
      <c r="AB93" s="200"/>
      <c r="AC93" s="201"/>
    </row>
    <row r="94" spans="1:37" x14ac:dyDescent="0.35">
      <c r="A94" s="78">
        <v>0.42638888888888887</v>
      </c>
      <c r="B94" s="58">
        <v>10</v>
      </c>
      <c r="C94" s="18">
        <v>14</v>
      </c>
      <c r="D94" s="15">
        <f t="shared" ref="D94:D106" si="92">B94+(C94/60)-$B$45</f>
        <v>1.1333333333333329</v>
      </c>
      <c r="E94" s="72">
        <f>$AG$91*D94+$AG$92</f>
        <v>1.7858399999999999</v>
      </c>
      <c r="F94" s="72">
        <f>10^E94</f>
        <v>61.071698700175446</v>
      </c>
      <c r="G94" s="72"/>
      <c r="H94" s="72"/>
      <c r="I94" s="72"/>
      <c r="J94" s="91">
        <f>$AH$91*D94+$AH$92</f>
        <v>2.2850333333333332</v>
      </c>
      <c r="K94" s="91">
        <f>10^J94</f>
        <v>192.76728618729877</v>
      </c>
      <c r="L94" s="91"/>
      <c r="M94" s="91"/>
      <c r="N94" s="91"/>
      <c r="O94" s="93">
        <f t="shared" ref="O94:O106" si="93">$AI$91*D94+$AI$92</f>
        <v>0.16661333333333325</v>
      </c>
      <c r="P94" s="93">
        <f>10^O94</f>
        <v>1.4676190262781561</v>
      </c>
      <c r="Q94" s="93"/>
      <c r="R94" s="93"/>
      <c r="S94" s="27"/>
      <c r="T94" s="242">
        <f>$AJ$91*D94+$AJ$92</f>
        <v>1.4488733333333332</v>
      </c>
      <c r="U94" s="242">
        <f>10^T94</f>
        <v>28.110808288007988</v>
      </c>
      <c r="V94" s="242"/>
      <c r="W94" s="242"/>
      <c r="X94" s="185"/>
      <c r="Y94" s="246">
        <f>$AK$91*D94+$AK$92</f>
        <v>-0.48492666666666662</v>
      </c>
      <c r="Z94" s="246">
        <f>10^Y94</f>
        <v>0.32739597306472645</v>
      </c>
      <c r="AA94" s="246"/>
      <c r="AB94" s="246"/>
      <c r="AC94" s="208"/>
    </row>
    <row r="95" spans="1:37" x14ac:dyDescent="0.35">
      <c r="A95" s="79">
        <v>0.4680555555555555</v>
      </c>
      <c r="B95" s="60">
        <v>11</v>
      </c>
      <c r="C95">
        <v>14</v>
      </c>
      <c r="D95" s="7">
        <f t="shared" si="92"/>
        <v>2.1333333333333329</v>
      </c>
      <c r="E95" s="49">
        <f t="shared" ref="E95:E106" si="94">$AG$91*D95+$AG$92</f>
        <v>1.75464</v>
      </c>
      <c r="F95" s="90">
        <f t="shared" ref="F95:F106" si="95">10^E95</f>
        <v>56.838158660634981</v>
      </c>
      <c r="G95" s="49"/>
      <c r="H95" s="49"/>
      <c r="I95" s="49"/>
      <c r="J95" s="89">
        <f t="shared" ref="J95:J106" si="96">$AH$91*D95+$AH$92</f>
        <v>2.2740333333333331</v>
      </c>
      <c r="K95" s="89">
        <f t="shared" ref="K95:K106" si="97">10^J95</f>
        <v>187.94610652351815</v>
      </c>
      <c r="L95" s="89"/>
      <c r="M95" s="89"/>
      <c r="N95" s="89"/>
      <c r="O95" s="94">
        <f t="shared" si="93"/>
        <v>0.28221333333333326</v>
      </c>
      <c r="P95" s="94">
        <f t="shared" ref="P95:P106" si="98">10^O95</f>
        <v>1.9151964732695475</v>
      </c>
      <c r="Q95" s="94"/>
      <c r="R95" s="94"/>
      <c r="S95" s="55"/>
      <c r="T95" s="220">
        <f t="shared" ref="T95:T106" si="99">$AJ$91*D95+$AJ$92</f>
        <v>1.3946733333333334</v>
      </c>
      <c r="U95" s="220">
        <f t="shared" ref="U95:U106" si="100">10^T95</f>
        <v>24.812660499734687</v>
      </c>
      <c r="V95" s="220"/>
      <c r="W95" s="220"/>
      <c r="X95" s="221"/>
      <c r="Y95" s="222">
        <f t="shared" ref="Y95:Y106" si="101">$AK$91*D95+$AK$92</f>
        <v>-0.49412666666666666</v>
      </c>
      <c r="Z95" s="222">
        <f t="shared" ref="Z95:Z106" si="102">10^Y95</f>
        <v>0.32053343178573851</v>
      </c>
      <c r="AA95" s="222"/>
      <c r="AB95" s="222"/>
      <c r="AC95" s="223"/>
    </row>
    <row r="96" spans="1:37" x14ac:dyDescent="0.35">
      <c r="A96" s="79">
        <v>0.55486111111111114</v>
      </c>
      <c r="B96">
        <v>13</v>
      </c>
      <c r="C96">
        <v>19</v>
      </c>
      <c r="D96" s="7">
        <f t="shared" si="92"/>
        <v>4.2166666666666668</v>
      </c>
      <c r="E96" s="49">
        <f t="shared" si="94"/>
        <v>1.6896399999999998</v>
      </c>
      <c r="F96" s="90">
        <f t="shared" si="95"/>
        <v>48.937299492483739</v>
      </c>
      <c r="G96" s="49"/>
      <c r="H96" s="49"/>
      <c r="I96" s="49"/>
      <c r="J96" s="89">
        <f t="shared" si="96"/>
        <v>2.2511166666666664</v>
      </c>
      <c r="K96" s="89">
        <f t="shared" si="97"/>
        <v>178.28576409572838</v>
      </c>
      <c r="L96" s="89"/>
      <c r="M96" s="89"/>
      <c r="N96" s="89"/>
      <c r="O96" s="94">
        <f t="shared" si="93"/>
        <v>0.52304666666666666</v>
      </c>
      <c r="P96" s="94">
        <f t="shared" si="98"/>
        <v>3.3346224268032376</v>
      </c>
      <c r="Q96" s="94"/>
      <c r="R96" s="94"/>
      <c r="S96" s="55"/>
      <c r="T96" s="220">
        <f t="shared" si="99"/>
        <v>1.2817566666666667</v>
      </c>
      <c r="U96" s="220">
        <f t="shared" si="100"/>
        <v>19.131836760624793</v>
      </c>
      <c r="V96" s="220"/>
      <c r="W96" s="220"/>
      <c r="X96" s="221"/>
      <c r="Y96" s="222">
        <f t="shared" si="101"/>
        <v>-0.51329333333333327</v>
      </c>
      <c r="Z96" s="222">
        <f t="shared" si="102"/>
        <v>0.30669497942201435</v>
      </c>
      <c r="AA96" s="222"/>
      <c r="AB96" s="222"/>
      <c r="AC96" s="223"/>
    </row>
    <row r="97" spans="1:29" x14ac:dyDescent="0.35">
      <c r="A97" s="79">
        <v>0.59375</v>
      </c>
      <c r="B97">
        <v>14</v>
      </c>
      <c r="C97">
        <v>15</v>
      </c>
      <c r="D97" s="7">
        <f t="shared" si="92"/>
        <v>5.15</v>
      </c>
      <c r="E97" s="49">
        <f t="shared" si="94"/>
        <v>1.66052</v>
      </c>
      <c r="F97" s="90">
        <f t="shared" si="95"/>
        <v>45.763580930892417</v>
      </c>
      <c r="G97" s="49"/>
      <c r="H97" s="49"/>
      <c r="I97" s="49"/>
      <c r="J97" s="89">
        <f t="shared" si="96"/>
        <v>2.24085</v>
      </c>
      <c r="K97" s="89">
        <f t="shared" si="97"/>
        <v>174.1205378490852</v>
      </c>
      <c r="L97" s="89"/>
      <c r="M97" s="89"/>
      <c r="N97" s="89"/>
      <c r="O97" s="94">
        <f t="shared" si="93"/>
        <v>0.63093999999999995</v>
      </c>
      <c r="P97" s="94">
        <f t="shared" si="98"/>
        <v>4.2750382023613085</v>
      </c>
      <c r="Q97" s="94"/>
      <c r="R97" s="94"/>
      <c r="S97" s="55"/>
      <c r="T97" s="181">
        <f t="shared" si="99"/>
        <v>1.2311700000000001</v>
      </c>
      <c r="U97" s="181">
        <f t="shared" si="100"/>
        <v>17.028249308357125</v>
      </c>
      <c r="V97" s="181"/>
      <c r="W97" s="181"/>
      <c r="X97" s="182"/>
      <c r="Y97" s="204">
        <f t="shared" si="101"/>
        <v>-0.52188000000000001</v>
      </c>
      <c r="Z97" s="204">
        <f t="shared" si="102"/>
        <v>0.3006907026969694</v>
      </c>
      <c r="AA97" s="204"/>
      <c r="AB97" s="204"/>
      <c r="AC97" s="205"/>
    </row>
    <row r="98" spans="1:29" x14ac:dyDescent="0.35">
      <c r="A98" s="79">
        <v>0.61458333333333337</v>
      </c>
      <c r="B98">
        <v>14</v>
      </c>
      <c r="C98">
        <v>45</v>
      </c>
      <c r="D98" s="7">
        <f t="shared" si="92"/>
        <v>5.65</v>
      </c>
      <c r="E98" s="49">
        <f t="shared" si="94"/>
        <v>1.6449199999999999</v>
      </c>
      <c r="F98" s="90">
        <f t="shared" si="95"/>
        <v>44.14891145622029</v>
      </c>
      <c r="G98" s="49"/>
      <c r="H98" s="49"/>
      <c r="I98" s="49"/>
      <c r="J98" s="89">
        <f t="shared" si="96"/>
        <v>2.2353499999999999</v>
      </c>
      <c r="K98" s="89">
        <f t="shared" si="97"/>
        <v>171.92934157684061</v>
      </c>
      <c r="L98" s="89"/>
      <c r="M98" s="89"/>
      <c r="N98" s="89"/>
      <c r="O98" s="94">
        <f t="shared" si="93"/>
        <v>0.68874000000000002</v>
      </c>
      <c r="P98" s="94">
        <f t="shared" si="98"/>
        <v>4.8835990434794248</v>
      </c>
      <c r="Q98" s="94"/>
      <c r="R98" s="94"/>
      <c r="S98" s="55"/>
      <c r="T98" s="181">
        <f t="shared" si="99"/>
        <v>1.20407</v>
      </c>
      <c r="U98" s="181">
        <f t="shared" si="100"/>
        <v>15.998158676865298</v>
      </c>
      <c r="V98" s="181"/>
      <c r="W98" s="181"/>
      <c r="X98" s="182"/>
      <c r="Y98" s="204">
        <f t="shared" si="101"/>
        <v>-0.52647999999999995</v>
      </c>
      <c r="Z98" s="204">
        <f t="shared" si="102"/>
        <v>0.29752262699592041</v>
      </c>
      <c r="AA98" s="204"/>
      <c r="AB98" s="204"/>
      <c r="AC98" s="205"/>
    </row>
    <row r="99" spans="1:29" x14ac:dyDescent="0.35">
      <c r="A99" s="79">
        <v>0.65625</v>
      </c>
      <c r="B99">
        <v>15</v>
      </c>
      <c r="C99">
        <v>45</v>
      </c>
      <c r="D99" s="7">
        <f t="shared" si="92"/>
        <v>6.65</v>
      </c>
      <c r="E99" s="49">
        <f t="shared" si="94"/>
        <v>1.6137199999999998</v>
      </c>
      <c r="F99" s="90">
        <f t="shared" si="95"/>
        <v>41.088472851595405</v>
      </c>
      <c r="G99" s="49"/>
      <c r="H99" s="49"/>
      <c r="I99" s="49"/>
      <c r="J99" s="89">
        <f t="shared" si="96"/>
        <v>2.2243499999999998</v>
      </c>
      <c r="K99" s="89">
        <f t="shared" si="97"/>
        <v>167.62932645699274</v>
      </c>
      <c r="L99" s="89"/>
      <c r="M99" s="89"/>
      <c r="N99" s="89"/>
      <c r="O99" s="94">
        <f t="shared" si="93"/>
        <v>0.80433999999999994</v>
      </c>
      <c r="P99" s="94">
        <f t="shared" si="98"/>
        <v>6.372942499017217</v>
      </c>
      <c r="Q99" s="94"/>
      <c r="R99" s="94"/>
      <c r="S99" s="55"/>
      <c r="T99" s="220">
        <f t="shared" si="99"/>
        <v>1.1498699999999999</v>
      </c>
      <c r="U99" s="220">
        <f t="shared" si="100"/>
        <v>14.121147844734296</v>
      </c>
      <c r="V99" s="220"/>
      <c r="W99" s="220"/>
      <c r="X99" s="221"/>
      <c r="Y99" s="222">
        <f t="shared" si="101"/>
        <v>-0.53567999999999993</v>
      </c>
      <c r="Z99" s="222">
        <f t="shared" si="102"/>
        <v>0.29128626040264899</v>
      </c>
      <c r="AA99" s="222"/>
      <c r="AB99" s="222"/>
      <c r="AC99" s="223"/>
    </row>
    <row r="100" spans="1:29" x14ac:dyDescent="0.35">
      <c r="A100" s="79">
        <v>0.67708333333333337</v>
      </c>
      <c r="B100">
        <v>16</v>
      </c>
      <c r="C100">
        <v>15</v>
      </c>
      <c r="D100" s="7">
        <f t="shared" si="92"/>
        <v>7.15</v>
      </c>
      <c r="E100" s="49">
        <f t="shared" si="94"/>
        <v>1.59812</v>
      </c>
      <c r="F100" s="90">
        <f t="shared" si="95"/>
        <v>39.638754505154132</v>
      </c>
      <c r="G100" s="64"/>
      <c r="H100" s="49"/>
      <c r="I100" s="49"/>
      <c r="J100" s="89">
        <f t="shared" si="96"/>
        <v>2.2188499999999998</v>
      </c>
      <c r="K100" s="89">
        <f t="shared" si="97"/>
        <v>165.51981795335033</v>
      </c>
      <c r="L100" s="89"/>
      <c r="M100" s="89"/>
      <c r="N100" s="89"/>
      <c r="O100" s="94">
        <f t="shared" si="93"/>
        <v>0.86214000000000002</v>
      </c>
      <c r="P100" s="94">
        <f t="shared" si="98"/>
        <v>7.2801445084535583</v>
      </c>
      <c r="Q100" s="94"/>
      <c r="R100" s="94"/>
      <c r="S100" s="55"/>
      <c r="T100" s="220">
        <f t="shared" si="99"/>
        <v>1.12277</v>
      </c>
      <c r="U100" s="220">
        <f t="shared" si="100"/>
        <v>13.266916629454126</v>
      </c>
      <c r="V100" s="220"/>
      <c r="W100" s="220"/>
      <c r="X100" s="221"/>
      <c r="Y100" s="222">
        <f t="shared" si="101"/>
        <v>-0.54027999999999998</v>
      </c>
      <c r="Z100" s="222">
        <f t="shared" si="102"/>
        <v>0.28821726985736734</v>
      </c>
      <c r="AA100" s="222"/>
      <c r="AB100" s="222"/>
      <c r="AC100" s="223"/>
    </row>
    <row r="101" spans="1:29" x14ac:dyDescent="0.35">
      <c r="A101" s="79">
        <v>0.71875</v>
      </c>
      <c r="B101">
        <v>17</v>
      </c>
      <c r="C101">
        <v>15</v>
      </c>
      <c r="D101" s="7">
        <f t="shared" si="92"/>
        <v>8.15</v>
      </c>
      <c r="E101" s="49">
        <f t="shared" si="94"/>
        <v>1.5669199999999999</v>
      </c>
      <c r="F101" s="90">
        <f t="shared" si="95"/>
        <v>36.890963664441792</v>
      </c>
      <c r="G101" s="64"/>
      <c r="H101" s="49"/>
      <c r="I101" s="49"/>
      <c r="J101" s="89">
        <f t="shared" si="96"/>
        <v>2.2078500000000001</v>
      </c>
      <c r="K101" s="89">
        <f t="shared" si="97"/>
        <v>161.38010734138493</v>
      </c>
      <c r="L101" s="89"/>
      <c r="M101" s="89"/>
      <c r="N101" s="89"/>
      <c r="O101" s="94">
        <f t="shared" si="93"/>
        <v>0.97773999999999994</v>
      </c>
      <c r="P101" s="94">
        <f t="shared" si="98"/>
        <v>9.5003586338354911</v>
      </c>
      <c r="Q101" s="94"/>
      <c r="R101" s="94"/>
      <c r="S101" s="55"/>
      <c r="T101" s="220">
        <f t="shared" si="99"/>
        <v>1.06857</v>
      </c>
      <c r="U101" s="220">
        <f t="shared" si="100"/>
        <v>11.71035335705235</v>
      </c>
      <c r="V101" s="220"/>
      <c r="W101" s="220"/>
      <c r="X101" s="221"/>
      <c r="Y101" s="222">
        <f t="shared" si="101"/>
        <v>-0.54947999999999997</v>
      </c>
      <c r="Z101" s="222">
        <f t="shared" si="102"/>
        <v>0.28217595269271678</v>
      </c>
      <c r="AA101" s="222"/>
      <c r="AB101" s="222"/>
      <c r="AC101" s="223"/>
    </row>
    <row r="102" spans="1:29" x14ac:dyDescent="0.35">
      <c r="A102" s="79">
        <v>0.72916666666666663</v>
      </c>
      <c r="B102">
        <v>17</v>
      </c>
      <c r="C102">
        <v>30</v>
      </c>
      <c r="D102">
        <f t="shared" si="92"/>
        <v>8.4</v>
      </c>
      <c r="E102" s="49">
        <f t="shared" si="94"/>
        <v>1.5591200000000001</v>
      </c>
      <c r="F102" s="90">
        <f t="shared" si="95"/>
        <v>36.234310368549934</v>
      </c>
      <c r="G102" s="64"/>
      <c r="H102" s="49"/>
      <c r="I102" s="49"/>
      <c r="J102" s="89">
        <f t="shared" si="96"/>
        <v>2.2050999999999998</v>
      </c>
      <c r="K102" s="89">
        <f t="shared" si="97"/>
        <v>160.36145940882241</v>
      </c>
      <c r="L102" s="89"/>
      <c r="M102" s="89"/>
      <c r="N102" s="89"/>
      <c r="O102" s="94">
        <f t="shared" si="93"/>
        <v>1.00664</v>
      </c>
      <c r="P102" s="94">
        <f t="shared" si="98"/>
        <v>10.154066422469381</v>
      </c>
      <c r="Q102" s="94"/>
      <c r="R102" s="94"/>
      <c r="S102" s="55"/>
      <c r="T102" s="220">
        <f t="shared" si="99"/>
        <v>1.0550199999999998</v>
      </c>
      <c r="U102" s="220">
        <f t="shared" si="100"/>
        <v>11.350630860555667</v>
      </c>
      <c r="V102" s="220"/>
      <c r="W102" s="220"/>
      <c r="X102" s="221"/>
      <c r="Y102" s="222">
        <f t="shared" si="101"/>
        <v>-0.55177999999999994</v>
      </c>
      <c r="Z102" s="222">
        <f t="shared" si="102"/>
        <v>0.28068551428945943</v>
      </c>
      <c r="AA102" s="222"/>
      <c r="AB102" s="222"/>
      <c r="AC102" s="223"/>
    </row>
    <row r="103" spans="1:29" x14ac:dyDescent="0.35">
      <c r="A103" s="79">
        <v>0.77083333333333337</v>
      </c>
      <c r="B103">
        <v>18</v>
      </c>
      <c r="C103">
        <v>30</v>
      </c>
      <c r="D103">
        <f t="shared" si="92"/>
        <v>9.4</v>
      </c>
      <c r="E103" s="49">
        <f t="shared" si="94"/>
        <v>1.5279199999999999</v>
      </c>
      <c r="F103" s="90">
        <f t="shared" si="95"/>
        <v>33.722518376264112</v>
      </c>
      <c r="G103" s="64"/>
      <c r="H103" s="49"/>
      <c r="I103" s="49"/>
      <c r="J103" s="89">
        <f t="shared" si="96"/>
        <v>2.1940999999999997</v>
      </c>
      <c r="K103" s="89">
        <f t="shared" si="97"/>
        <v>156.35076121283913</v>
      </c>
      <c r="L103" s="89"/>
      <c r="M103" s="89"/>
      <c r="N103" s="89"/>
      <c r="O103" s="94">
        <f t="shared" si="93"/>
        <v>1.1222400000000001</v>
      </c>
      <c r="P103" s="94">
        <f t="shared" si="98"/>
        <v>13.250735956302821</v>
      </c>
      <c r="Q103" s="94"/>
      <c r="R103" s="94"/>
      <c r="S103" s="55"/>
      <c r="T103" s="181">
        <f t="shared" si="99"/>
        <v>1.00082</v>
      </c>
      <c r="U103" s="181">
        <f t="shared" si="100"/>
        <v>10.018899033967866</v>
      </c>
      <c r="V103" s="181"/>
      <c r="W103" s="181"/>
      <c r="X103" s="182"/>
      <c r="Y103" s="204">
        <f t="shared" si="101"/>
        <v>-0.56098000000000003</v>
      </c>
      <c r="Z103" s="204">
        <f t="shared" si="102"/>
        <v>0.27480207012185331</v>
      </c>
      <c r="AA103" s="204"/>
      <c r="AB103" s="204"/>
      <c r="AC103" s="205"/>
    </row>
    <row r="104" spans="1:29" x14ac:dyDescent="0.35">
      <c r="A104" s="79">
        <v>0.78125</v>
      </c>
      <c r="B104">
        <v>18</v>
      </c>
      <c r="C104">
        <v>45</v>
      </c>
      <c r="D104">
        <f t="shared" si="92"/>
        <v>9.65</v>
      </c>
      <c r="E104" s="49">
        <f t="shared" si="94"/>
        <v>1.5201199999999999</v>
      </c>
      <c r="F104" s="90">
        <f t="shared" si="95"/>
        <v>33.122262903434269</v>
      </c>
      <c r="G104" s="64"/>
      <c r="H104" s="49"/>
      <c r="I104" s="49"/>
      <c r="J104" s="89">
        <f t="shared" si="96"/>
        <v>2.1913499999999999</v>
      </c>
      <c r="K104" s="89">
        <f t="shared" si="97"/>
        <v>155.36385903333385</v>
      </c>
      <c r="L104" s="89"/>
      <c r="M104" s="89"/>
      <c r="N104" s="89"/>
      <c r="O104" s="94">
        <f t="shared" si="93"/>
        <v>1.1511400000000001</v>
      </c>
      <c r="P104" s="94">
        <f t="shared" si="98"/>
        <v>14.162502515189999</v>
      </c>
      <c r="Q104" s="94"/>
      <c r="R104" s="94"/>
      <c r="S104" s="55"/>
      <c r="T104" s="181">
        <f t="shared" si="99"/>
        <v>0.98726999999999998</v>
      </c>
      <c r="U104" s="181">
        <f t="shared" si="100"/>
        <v>9.7111351892093634</v>
      </c>
      <c r="V104" s="181"/>
      <c r="W104" s="181"/>
      <c r="X104" s="182"/>
      <c r="Y104" s="204">
        <f t="shared" si="101"/>
        <v>-0.56328</v>
      </c>
      <c r="Z104" s="204">
        <f t="shared" si="102"/>
        <v>0.27335058017490438</v>
      </c>
      <c r="AA104" s="204"/>
      <c r="AB104" s="204"/>
      <c r="AC104" s="205"/>
    </row>
    <row r="105" spans="1:29" x14ac:dyDescent="0.35">
      <c r="A105" s="79">
        <v>0.79166666666666663</v>
      </c>
      <c r="B105">
        <v>19</v>
      </c>
      <c r="C105">
        <v>0</v>
      </c>
      <c r="D105">
        <f t="shared" si="92"/>
        <v>9.9</v>
      </c>
      <c r="E105" s="49">
        <f t="shared" si="94"/>
        <v>1.5123199999999999</v>
      </c>
      <c r="F105" s="90">
        <f t="shared" si="95"/>
        <v>32.532691882715682</v>
      </c>
      <c r="G105" s="64"/>
      <c r="H105" s="49"/>
      <c r="I105" s="49"/>
      <c r="J105" s="89">
        <f t="shared" si="96"/>
        <v>2.1886000000000001</v>
      </c>
      <c r="K105" s="89">
        <f t="shared" si="97"/>
        <v>154.38318628248203</v>
      </c>
      <c r="L105" s="89"/>
      <c r="M105" s="89"/>
      <c r="N105" s="89"/>
      <c r="O105" s="94">
        <f t="shared" si="93"/>
        <v>1.18004</v>
      </c>
      <c r="P105" s="94">
        <f t="shared" si="98"/>
        <v>15.13700658998923</v>
      </c>
      <c r="Q105" s="94"/>
      <c r="R105" s="94"/>
      <c r="S105" s="55"/>
      <c r="T105" s="220">
        <f t="shared" si="99"/>
        <v>0.97372000000000003</v>
      </c>
      <c r="U105" s="220">
        <f t="shared" si="100"/>
        <v>9.4128253357346772</v>
      </c>
      <c r="V105" s="220"/>
      <c r="W105" s="220"/>
      <c r="X105" s="221"/>
      <c r="Y105" s="222">
        <f t="shared" si="101"/>
        <v>-0.56557999999999997</v>
      </c>
      <c r="Z105" s="222">
        <f t="shared" si="102"/>
        <v>0.27190675692080502</v>
      </c>
      <c r="AA105" s="222"/>
      <c r="AB105" s="222"/>
      <c r="AC105" s="223"/>
    </row>
    <row r="106" spans="1:29" ht="15" thickBot="1" x14ac:dyDescent="0.4">
      <c r="A106" s="80">
        <v>0.82291666666666663</v>
      </c>
      <c r="B106" s="5">
        <v>19</v>
      </c>
      <c r="C106" s="5">
        <v>45</v>
      </c>
      <c r="D106" s="5">
        <f t="shared" si="92"/>
        <v>10.65</v>
      </c>
      <c r="E106" s="50">
        <f t="shared" si="94"/>
        <v>1.4889199999999998</v>
      </c>
      <c r="F106" s="88">
        <f t="shared" si="95"/>
        <v>30.826200583466846</v>
      </c>
      <c r="G106" s="68"/>
      <c r="H106" s="50"/>
      <c r="I106" s="50"/>
      <c r="J106" s="92">
        <f t="shared" si="96"/>
        <v>2.1803499999999998</v>
      </c>
      <c r="K106" s="92">
        <f t="shared" si="97"/>
        <v>151.47815263328525</v>
      </c>
      <c r="L106" s="92"/>
      <c r="M106" s="92"/>
      <c r="N106" s="92"/>
      <c r="O106" s="95">
        <f t="shared" si="93"/>
        <v>1.26674</v>
      </c>
      <c r="P106" s="95">
        <f t="shared" si="98"/>
        <v>18.481618447362781</v>
      </c>
      <c r="Q106" s="95"/>
      <c r="R106" s="95"/>
      <c r="S106" s="96"/>
      <c r="T106" s="183">
        <f t="shared" si="99"/>
        <v>0.93306999999999995</v>
      </c>
      <c r="U106" s="183">
        <f t="shared" si="100"/>
        <v>8.571759945432488</v>
      </c>
      <c r="V106" s="183"/>
      <c r="W106" s="183"/>
      <c r="X106" s="184"/>
      <c r="Y106" s="206">
        <f t="shared" si="101"/>
        <v>-0.57247999999999999</v>
      </c>
      <c r="Z106" s="206">
        <f t="shared" si="102"/>
        <v>0.26762088343329316</v>
      </c>
      <c r="AA106" s="206"/>
      <c r="AB106" s="206"/>
      <c r="AC106" s="207"/>
    </row>
    <row r="107" spans="1:29" ht="15" thickBot="1" x14ac:dyDescent="0.4"/>
    <row r="108" spans="1:29" ht="15" thickBot="1" x14ac:dyDescent="0.4">
      <c r="E108" s="2" t="s">
        <v>8</v>
      </c>
      <c r="F108" s="13"/>
      <c r="G108" s="14"/>
    </row>
    <row r="109" spans="1:29" ht="15" thickBot="1" x14ac:dyDescent="0.4">
      <c r="A109" s="1" t="s">
        <v>4</v>
      </c>
      <c r="B109" s="1" t="s">
        <v>5</v>
      </c>
      <c r="C109" s="1" t="s">
        <v>6</v>
      </c>
      <c r="D109" s="1" t="s">
        <v>7</v>
      </c>
      <c r="E109" s="48" t="str">
        <f>E55</f>
        <v>Glucose</v>
      </c>
      <c r="F109" s="51" t="str">
        <f>J55</f>
        <v>Methanol</v>
      </c>
      <c r="G109" s="54" t="str">
        <f>O55</f>
        <v>Acetate</v>
      </c>
      <c r="H109" s="181" t="s">
        <v>280</v>
      </c>
      <c r="I109" s="204" t="s">
        <v>281</v>
      </c>
    </row>
    <row r="110" spans="1:29" x14ac:dyDescent="0.35">
      <c r="A110" s="78">
        <v>0.42638888888888887</v>
      </c>
      <c r="B110" s="58">
        <v>10</v>
      </c>
      <c r="C110" s="18">
        <v>14</v>
      </c>
      <c r="D110" s="15">
        <f t="shared" ref="D110:D122" si="103">B110+(C110/60)-$B$45</f>
        <v>1.1333333333333329</v>
      </c>
      <c r="E110" s="72">
        <f>F94</f>
        <v>61.071698700175446</v>
      </c>
      <c r="F110" s="73">
        <f>K94</f>
        <v>192.76728618729877</v>
      </c>
      <c r="G110" s="27">
        <f>P94</f>
        <v>1.4676190262781561</v>
      </c>
      <c r="H110" s="181">
        <f>U94</f>
        <v>28.110808288007988</v>
      </c>
      <c r="I110" s="204">
        <f>Z94</f>
        <v>0.32739597306472645</v>
      </c>
    </row>
    <row r="111" spans="1:29" x14ac:dyDescent="0.35">
      <c r="A111" s="79">
        <v>0.4680555555555555</v>
      </c>
      <c r="B111" s="60">
        <v>11</v>
      </c>
      <c r="C111">
        <v>14</v>
      </c>
      <c r="D111" s="7">
        <f t="shared" si="103"/>
        <v>2.1333333333333329</v>
      </c>
      <c r="E111" s="49">
        <f t="shared" ref="E111:E122" si="104">F95</f>
        <v>56.838158660634981</v>
      </c>
      <c r="F111" s="52">
        <f>K95</f>
        <v>187.94610652351815</v>
      </c>
      <c r="G111" s="55">
        <f t="shared" ref="G111:G122" si="105">P95</f>
        <v>1.9151964732695475</v>
      </c>
      <c r="H111" s="181">
        <f t="shared" ref="H111:H122" si="106">U95</f>
        <v>24.812660499734687</v>
      </c>
      <c r="I111" s="204">
        <f t="shared" ref="I111:I122" si="107">Z95</f>
        <v>0.32053343178573851</v>
      </c>
    </row>
    <row r="112" spans="1:29" x14ac:dyDescent="0.35">
      <c r="A112" s="79">
        <v>0.55486111111111114</v>
      </c>
      <c r="B112">
        <v>13</v>
      </c>
      <c r="C112">
        <v>19</v>
      </c>
      <c r="D112" s="7">
        <f t="shared" si="103"/>
        <v>4.2166666666666668</v>
      </c>
      <c r="E112" s="49">
        <f t="shared" si="104"/>
        <v>48.937299492483739</v>
      </c>
      <c r="F112" s="52">
        <f t="shared" ref="F112:F122" si="108">K96</f>
        <v>178.28576409572838</v>
      </c>
      <c r="G112" s="55">
        <f t="shared" si="105"/>
        <v>3.3346224268032376</v>
      </c>
      <c r="H112" s="181">
        <f t="shared" si="106"/>
        <v>19.131836760624793</v>
      </c>
      <c r="I112" s="204">
        <f t="shared" si="107"/>
        <v>0.30669497942201435</v>
      </c>
    </row>
    <row r="113" spans="1:19" x14ac:dyDescent="0.35">
      <c r="A113" s="79">
        <v>0.59375</v>
      </c>
      <c r="B113">
        <v>14</v>
      </c>
      <c r="C113">
        <v>15</v>
      </c>
      <c r="D113" s="7">
        <f t="shared" si="103"/>
        <v>5.15</v>
      </c>
      <c r="E113" s="49">
        <f t="shared" si="104"/>
        <v>45.763580930892417</v>
      </c>
      <c r="F113" s="52">
        <f t="shared" si="108"/>
        <v>174.1205378490852</v>
      </c>
      <c r="G113" s="55">
        <f t="shared" si="105"/>
        <v>4.2750382023613085</v>
      </c>
      <c r="H113" s="181">
        <f t="shared" si="106"/>
        <v>17.028249308357125</v>
      </c>
      <c r="I113" s="204">
        <f t="shared" si="107"/>
        <v>0.3006907026969694</v>
      </c>
    </row>
    <row r="114" spans="1:19" x14ac:dyDescent="0.35">
      <c r="A114" s="79">
        <v>0.61458333333333337</v>
      </c>
      <c r="B114">
        <v>14</v>
      </c>
      <c r="C114">
        <v>45</v>
      </c>
      <c r="D114" s="7">
        <f t="shared" si="103"/>
        <v>5.65</v>
      </c>
      <c r="E114" s="49">
        <f t="shared" si="104"/>
        <v>44.14891145622029</v>
      </c>
      <c r="F114" s="52">
        <f t="shared" si="108"/>
        <v>171.92934157684061</v>
      </c>
      <c r="G114" s="55">
        <f t="shared" si="105"/>
        <v>4.8835990434794248</v>
      </c>
      <c r="H114" s="181">
        <f t="shared" si="106"/>
        <v>15.998158676865298</v>
      </c>
      <c r="I114" s="204">
        <f t="shared" si="107"/>
        <v>0.29752262699592041</v>
      </c>
    </row>
    <row r="115" spans="1:19" x14ac:dyDescent="0.35">
      <c r="A115" s="265">
        <v>0.65625</v>
      </c>
      <c r="B115" s="8">
        <v>15</v>
      </c>
      <c r="C115" s="8">
        <v>45</v>
      </c>
      <c r="D115" s="149">
        <f t="shared" si="103"/>
        <v>6.65</v>
      </c>
      <c r="E115" s="144">
        <f t="shared" si="104"/>
        <v>41.088472851595405</v>
      </c>
      <c r="F115" s="266">
        <f t="shared" si="108"/>
        <v>167.62932645699274</v>
      </c>
      <c r="G115" s="164">
        <f t="shared" si="105"/>
        <v>6.372942499017217</v>
      </c>
      <c r="H115" s="220">
        <f t="shared" si="106"/>
        <v>14.121147844734296</v>
      </c>
      <c r="I115" s="222">
        <f t="shared" si="107"/>
        <v>0.29128626040264899</v>
      </c>
      <c r="J115" s="7"/>
      <c r="K115" s="10"/>
    </row>
    <row r="116" spans="1:19" x14ac:dyDescent="0.35">
      <c r="A116" s="265">
        <v>0.67708333333333337</v>
      </c>
      <c r="B116" s="8">
        <v>16</v>
      </c>
      <c r="C116" s="8">
        <v>15</v>
      </c>
      <c r="D116" s="149">
        <f t="shared" si="103"/>
        <v>7.15</v>
      </c>
      <c r="E116" s="144">
        <f t="shared" si="104"/>
        <v>39.638754505154132</v>
      </c>
      <c r="F116" s="266">
        <f t="shared" si="108"/>
        <v>165.51981795335033</v>
      </c>
      <c r="G116" s="267">
        <f t="shared" si="105"/>
        <v>7.2801445084535583</v>
      </c>
      <c r="H116" s="220">
        <f t="shared" si="106"/>
        <v>13.266916629454126</v>
      </c>
      <c r="I116" s="222">
        <f t="shared" si="107"/>
        <v>0.28821726985736734</v>
      </c>
      <c r="J116" s="7"/>
      <c r="K116" s="7"/>
    </row>
    <row r="117" spans="1:19" x14ac:dyDescent="0.35">
      <c r="A117" s="265">
        <v>0.71875</v>
      </c>
      <c r="B117" s="8">
        <v>17</v>
      </c>
      <c r="C117" s="8">
        <v>15</v>
      </c>
      <c r="D117" s="149">
        <f t="shared" si="103"/>
        <v>8.15</v>
      </c>
      <c r="E117" s="144">
        <f t="shared" si="104"/>
        <v>36.890963664441792</v>
      </c>
      <c r="F117" s="266">
        <f t="shared" si="108"/>
        <v>161.38010734138493</v>
      </c>
      <c r="G117" s="267">
        <f t="shared" si="105"/>
        <v>9.5003586338354911</v>
      </c>
      <c r="H117" s="220">
        <f t="shared" si="106"/>
        <v>11.71035335705235</v>
      </c>
      <c r="I117" s="222">
        <f t="shared" si="107"/>
        <v>0.28217595269271678</v>
      </c>
      <c r="J117" s="7"/>
      <c r="K117" s="7"/>
    </row>
    <row r="118" spans="1:19" x14ac:dyDescent="0.35">
      <c r="A118" s="265">
        <v>0.72916666666666663</v>
      </c>
      <c r="B118" s="8">
        <v>17</v>
      </c>
      <c r="C118" s="8">
        <v>30</v>
      </c>
      <c r="D118" s="149">
        <f t="shared" si="103"/>
        <v>8.4</v>
      </c>
      <c r="E118" s="144">
        <f t="shared" si="104"/>
        <v>36.234310368549934</v>
      </c>
      <c r="F118" s="266">
        <f t="shared" si="108"/>
        <v>160.36145940882241</v>
      </c>
      <c r="G118" s="267">
        <f t="shared" si="105"/>
        <v>10.154066422469381</v>
      </c>
      <c r="H118" s="220">
        <f t="shared" si="106"/>
        <v>11.350630860555667</v>
      </c>
      <c r="I118" s="222">
        <f t="shared" si="107"/>
        <v>0.28068551428945943</v>
      </c>
    </row>
    <row r="119" spans="1:19" x14ac:dyDescent="0.35">
      <c r="A119" s="79">
        <v>0.77083333333333337</v>
      </c>
      <c r="B119">
        <v>18</v>
      </c>
      <c r="C119">
        <v>30</v>
      </c>
      <c r="D119" s="7">
        <f t="shared" si="103"/>
        <v>9.4</v>
      </c>
      <c r="E119" s="49">
        <f t="shared" si="104"/>
        <v>33.722518376264112</v>
      </c>
      <c r="F119" s="52">
        <f t="shared" si="108"/>
        <v>156.35076121283913</v>
      </c>
      <c r="G119" s="76">
        <f t="shared" si="105"/>
        <v>13.250735956302821</v>
      </c>
      <c r="H119" s="181">
        <f t="shared" si="106"/>
        <v>10.018899033967866</v>
      </c>
      <c r="I119" s="204">
        <f t="shared" si="107"/>
        <v>0.27480207012185331</v>
      </c>
    </row>
    <row r="120" spans="1:19" x14ac:dyDescent="0.35">
      <c r="A120" s="79">
        <v>0.78125</v>
      </c>
      <c r="B120">
        <v>18</v>
      </c>
      <c r="C120">
        <v>45</v>
      </c>
      <c r="D120" s="7">
        <f t="shared" si="103"/>
        <v>9.65</v>
      </c>
      <c r="E120" s="49">
        <f t="shared" si="104"/>
        <v>33.122262903434269</v>
      </c>
      <c r="F120" s="52">
        <f t="shared" si="108"/>
        <v>155.36385903333385</v>
      </c>
      <c r="G120" s="76">
        <f t="shared" si="105"/>
        <v>14.162502515189999</v>
      </c>
      <c r="H120" s="181">
        <f t="shared" si="106"/>
        <v>9.7111351892093634</v>
      </c>
      <c r="I120" s="204">
        <f t="shared" si="107"/>
        <v>0.27335058017490438</v>
      </c>
    </row>
    <row r="121" spans="1:19" x14ac:dyDescent="0.35">
      <c r="A121" s="79">
        <v>0.79166666666666663</v>
      </c>
      <c r="B121">
        <v>19</v>
      </c>
      <c r="C121">
        <v>0</v>
      </c>
      <c r="D121" s="7">
        <f t="shared" si="103"/>
        <v>9.9</v>
      </c>
      <c r="E121" s="49">
        <f t="shared" si="104"/>
        <v>32.532691882715682</v>
      </c>
      <c r="F121" s="52">
        <f t="shared" si="108"/>
        <v>154.38318628248203</v>
      </c>
      <c r="G121" s="76">
        <f t="shared" si="105"/>
        <v>15.13700658998923</v>
      </c>
      <c r="H121" s="181">
        <f t="shared" si="106"/>
        <v>9.4128253357346772</v>
      </c>
      <c r="I121" s="204">
        <f t="shared" si="107"/>
        <v>0.27190675692080502</v>
      </c>
    </row>
    <row r="122" spans="1:19" ht="15" thickBot="1" x14ac:dyDescent="0.4">
      <c r="A122" s="80">
        <v>0.82291666666666663</v>
      </c>
      <c r="B122" s="5">
        <v>19</v>
      </c>
      <c r="C122" s="5">
        <v>45</v>
      </c>
      <c r="D122" s="4">
        <f t="shared" si="103"/>
        <v>10.65</v>
      </c>
      <c r="E122" s="50">
        <f t="shared" si="104"/>
        <v>30.826200583466846</v>
      </c>
      <c r="F122" s="53">
        <f t="shared" si="108"/>
        <v>151.47815263328525</v>
      </c>
      <c r="G122" s="56">
        <f t="shared" si="105"/>
        <v>18.481618447362781</v>
      </c>
      <c r="H122" s="181">
        <f t="shared" si="106"/>
        <v>8.571759945432488</v>
      </c>
      <c r="I122" s="204">
        <f t="shared" si="107"/>
        <v>0.26762088343329316</v>
      </c>
    </row>
    <row r="125" spans="1:19" ht="15" thickBot="1" x14ac:dyDescent="0.4"/>
    <row r="126" spans="1:19" ht="15" thickBot="1" x14ac:dyDescent="0.4">
      <c r="E126" s="33" t="str">
        <f>E109</f>
        <v>Glucose</v>
      </c>
      <c r="F126" s="34"/>
      <c r="G126" s="35"/>
      <c r="H126" s="36" t="str">
        <f>F109</f>
        <v>Methanol</v>
      </c>
      <c r="I126" s="37"/>
      <c r="J126" s="38"/>
      <c r="K126" s="39" t="s">
        <v>17</v>
      </c>
      <c r="L126" s="40"/>
      <c r="M126" s="41"/>
      <c r="N126" s="174"/>
      <c r="O126" s="175" t="s">
        <v>280</v>
      </c>
      <c r="P126" s="176"/>
      <c r="Q126" s="197"/>
      <c r="R126" s="198" t="s">
        <v>281</v>
      </c>
      <c r="S126" s="199"/>
    </row>
    <row r="127" spans="1:19" ht="15" thickBot="1" x14ac:dyDescent="0.4">
      <c r="A127" s="16" t="s">
        <v>31</v>
      </c>
      <c r="B127" s="17" t="s">
        <v>9</v>
      </c>
      <c r="C127" s="16" t="s">
        <v>10</v>
      </c>
      <c r="D127" s="16" t="s">
        <v>11</v>
      </c>
      <c r="E127" s="42" t="s">
        <v>29</v>
      </c>
      <c r="F127" s="43" t="s">
        <v>12</v>
      </c>
      <c r="G127" s="42" t="s">
        <v>13</v>
      </c>
      <c r="H127" s="44" t="s">
        <v>29</v>
      </c>
      <c r="I127" s="45" t="s">
        <v>12</v>
      </c>
      <c r="J127" s="44" t="s">
        <v>13</v>
      </c>
      <c r="K127" s="46" t="s">
        <v>29</v>
      </c>
      <c r="L127" s="47" t="s">
        <v>12</v>
      </c>
      <c r="M127" s="46" t="s">
        <v>13</v>
      </c>
      <c r="N127" s="185" t="s">
        <v>29</v>
      </c>
      <c r="O127" s="186" t="s">
        <v>12</v>
      </c>
      <c r="P127" s="185" t="s">
        <v>13</v>
      </c>
      <c r="Q127" s="208" t="s">
        <v>29</v>
      </c>
      <c r="R127" s="209" t="s">
        <v>12</v>
      </c>
      <c r="S127" s="208" t="s">
        <v>13</v>
      </c>
    </row>
    <row r="128" spans="1:19" x14ac:dyDescent="0.35">
      <c r="A128" s="57">
        <f>(A57+A58)/2</f>
        <v>0.44722222222222219</v>
      </c>
      <c r="B128" s="15">
        <f t="shared" ref="B128:B139" si="109">(D110+D111)/2</f>
        <v>1.6333333333333329</v>
      </c>
      <c r="C128" s="15">
        <f>$C$50*B128+$C$51</f>
        <v>-1.2625531032888819</v>
      </c>
      <c r="D128" s="97">
        <f t="shared" ref="D128:D139" si="110">10^C128</f>
        <v>5.4631974463752488E-2</v>
      </c>
      <c r="E128" s="65">
        <f>((E111-E110)/(D111-D110))/D128</f>
        <v>-77.491983057455784</v>
      </c>
      <c r="F128" s="65">
        <f>AVERAGE(E137:E139)</f>
        <v>-1.2880219095250764</v>
      </c>
      <c r="G128" s="82">
        <f>STDEV(E137:E139)</f>
        <v>0.23723685502840161</v>
      </c>
      <c r="H128" s="66">
        <f>((F111-F110)/(D111-D110))/D128</f>
        <v>-88.248314491715718</v>
      </c>
      <c r="I128" s="283">
        <f>AVERAGE(H137:H139)</f>
        <v>-2.1462464772436127</v>
      </c>
      <c r="J128" s="84">
        <f>STDEV(H137:H139)</f>
        <v>0.35989874939657024</v>
      </c>
      <c r="K128" s="67">
        <f>((G111-G110)/(D111-D110))/D128</f>
        <v>8.1925914518859724</v>
      </c>
      <c r="L128" s="67">
        <f>AVERAGE(K137:K139)</f>
        <v>2.1676512438583395</v>
      </c>
      <c r="M128" s="86">
        <f>STDEV(K137:K139)</f>
        <v>0.13067413043398379</v>
      </c>
      <c r="N128" s="187">
        <f>((H111-H110)/(D111-D110))/D128</f>
        <v>-60.370283531699435</v>
      </c>
      <c r="O128" s="187">
        <f>AVERAGE(N137:N139)</f>
        <v>-0.65057065927988644</v>
      </c>
      <c r="P128" s="248">
        <f>STDEV(N137:N139)</f>
        <v>0.1319068256239776</v>
      </c>
      <c r="Q128" s="210">
        <f>((I111-I110)/(D111-D110))/D128</f>
        <v>-0.12561400803006192</v>
      </c>
      <c r="R128" s="256">
        <f>AVERAGE(Q137:Q139)</f>
        <v>-3.1604040334394512E-3</v>
      </c>
      <c r="S128" s="252">
        <f>STDEV(Q137:Q139)</f>
        <v>5.2528638904364802E-4</v>
      </c>
    </row>
    <row r="129" spans="1:19" x14ac:dyDescent="0.35">
      <c r="A129" s="106">
        <f t="shared" ref="A129:A139" si="111">(A58+A59)/2</f>
        <v>0.51145833333333335</v>
      </c>
      <c r="B129" s="7">
        <f t="shared" si="109"/>
        <v>3.1749999999999998</v>
      </c>
      <c r="C129" s="10">
        <f t="shared" ref="C129:C139" si="112">$C$50*B129+$C$51</f>
        <v>-0.97618972312335084</v>
      </c>
      <c r="D129" s="10">
        <f t="shared" si="110"/>
        <v>0.10563559354699917</v>
      </c>
      <c r="E129" s="64">
        <f t="shared" ref="E129:E139" si="113">((E112-E111)/(D112-D111))/D129</f>
        <v>-35.900895459306369</v>
      </c>
      <c r="F129" s="108"/>
      <c r="G129" s="64"/>
      <c r="H129" s="117">
        <f t="shared" ref="H129:H139" si="114">((F112-F111)/(D112-D111))/D129</f>
        <v>-43.895851858644789</v>
      </c>
      <c r="I129" s="112"/>
      <c r="J129" s="117"/>
      <c r="K129" s="118">
        <f t="shared" ref="K129:K139" si="115">((G112-G111)/(D112-D111))/D129</f>
        <v>6.4497621949086472</v>
      </c>
      <c r="L129" s="115"/>
      <c r="M129" s="76"/>
      <c r="N129" s="190">
        <f t="shared" ref="N129:N139" si="116">((H112-H111)/(D112-D111))/D129</f>
        <v>-25.81322547839472</v>
      </c>
      <c r="O129" s="193"/>
      <c r="P129" s="249"/>
      <c r="Q129" s="213">
        <f t="shared" ref="Q129:Q138" si="117">((I112-I111)/(D112-D111))/D129</f>
        <v>-6.2880861568996138E-2</v>
      </c>
      <c r="R129" s="216"/>
      <c r="S129" s="253"/>
    </row>
    <row r="130" spans="1:19" x14ac:dyDescent="0.35">
      <c r="A130" s="106">
        <f t="shared" si="111"/>
        <v>0.57430555555555562</v>
      </c>
      <c r="B130" s="7">
        <f t="shared" si="109"/>
        <v>4.6833333333333336</v>
      </c>
      <c r="C130" s="10">
        <f t="shared" si="112"/>
        <v>-0.69601798361004752</v>
      </c>
      <c r="D130" s="10">
        <f t="shared" si="110"/>
        <v>0.20136408656993782</v>
      </c>
      <c r="E130" s="64">
        <f t="shared" si="113"/>
        <v>-16.886887838269502</v>
      </c>
      <c r="F130" s="108"/>
      <c r="G130" s="64"/>
      <c r="H130" s="117">
        <f t="shared" si="114"/>
        <v>-22.162553825444427</v>
      </c>
      <c r="I130" s="112"/>
      <c r="J130" s="117"/>
      <c r="K130" s="118">
        <f t="shared" si="115"/>
        <v>5.0038134809362838</v>
      </c>
      <c r="L130" s="115"/>
      <c r="M130" s="76"/>
      <c r="N130" s="190">
        <f t="shared" si="116"/>
        <v>-11.192878219996839</v>
      </c>
      <c r="O130" s="193"/>
      <c r="P130" s="249"/>
      <c r="Q130" s="213">
        <f t="shared" si="117"/>
        <v>-3.1947869868753184E-2</v>
      </c>
      <c r="R130" s="216"/>
      <c r="S130" s="253"/>
    </row>
    <row r="131" spans="1:19" x14ac:dyDescent="0.35">
      <c r="A131" s="106">
        <f t="shared" si="111"/>
        <v>0.60416666666666674</v>
      </c>
      <c r="B131" s="7">
        <f t="shared" si="109"/>
        <v>5.4</v>
      </c>
      <c r="C131" s="10">
        <f t="shared" si="112"/>
        <v>-0.56289770958715213</v>
      </c>
      <c r="D131" s="10">
        <f t="shared" si="110"/>
        <v>0.27359130465353154</v>
      </c>
      <c r="E131" s="64">
        <f t="shared" si="113"/>
        <v>-11.803514565032682</v>
      </c>
      <c r="F131" s="108"/>
      <c r="G131" s="64"/>
      <c r="H131" s="117">
        <f t="shared" si="114"/>
        <v>-16.018025682646986</v>
      </c>
      <c r="I131" s="112"/>
      <c r="J131" s="117"/>
      <c r="K131" s="118">
        <f t="shared" si="115"/>
        <v>4.4486855449502016</v>
      </c>
      <c r="L131" s="115"/>
      <c r="M131" s="76"/>
      <c r="N131" s="190">
        <f t="shared" si="116"/>
        <v>-7.5301415942023855</v>
      </c>
      <c r="O131" s="193"/>
      <c r="P131" s="249"/>
      <c r="Q131" s="213">
        <f t="shared" si="117"/>
        <v>-2.3159184134605101E-2</v>
      </c>
      <c r="R131" s="216"/>
      <c r="S131" s="253"/>
    </row>
    <row r="132" spans="1:19" x14ac:dyDescent="0.35">
      <c r="A132" s="106">
        <f t="shared" si="111"/>
        <v>0.63541666666666674</v>
      </c>
      <c r="B132" s="7">
        <f t="shared" si="109"/>
        <v>6.15</v>
      </c>
      <c r="C132" s="10">
        <f t="shared" si="112"/>
        <v>-0.42358579491202897</v>
      </c>
      <c r="D132" s="10">
        <f t="shared" si="110"/>
        <v>0.3770632487762392</v>
      </c>
      <c r="E132" s="108">
        <f t="shared" si="113"/>
        <v>-8.1165125865688434</v>
      </c>
      <c r="F132" s="108"/>
      <c r="G132" s="64"/>
      <c r="H132" s="112">
        <f t="shared" si="114"/>
        <v>-11.403962422229142</v>
      </c>
      <c r="I132" s="112"/>
      <c r="J132" s="117"/>
      <c r="K132" s="115">
        <f t="shared" si="115"/>
        <v>3.9498504836296413</v>
      </c>
      <c r="L132" s="115"/>
      <c r="M132" s="76"/>
      <c r="N132" s="193">
        <f t="shared" si="116"/>
        <v>-4.9779734254739791</v>
      </c>
      <c r="O132" s="193"/>
      <c r="P132" s="249"/>
      <c r="Q132" s="216">
        <f t="shared" si="117"/>
        <v>-1.6539311676520018E-2</v>
      </c>
      <c r="R132" s="216"/>
      <c r="S132" s="253"/>
    </row>
    <row r="133" spans="1:19" x14ac:dyDescent="0.35">
      <c r="A133" s="106">
        <f t="shared" si="111"/>
        <v>0.66666666666666674</v>
      </c>
      <c r="B133" s="7">
        <f t="shared" si="109"/>
        <v>6.9</v>
      </c>
      <c r="C133" s="10">
        <f t="shared" si="112"/>
        <v>-0.28427388023690581</v>
      </c>
      <c r="D133" s="10">
        <f t="shared" si="110"/>
        <v>0.51966817351063355</v>
      </c>
      <c r="E133" s="64">
        <f t="shared" si="113"/>
        <v>-5.5794001647153344</v>
      </c>
      <c r="F133" s="108"/>
      <c r="G133" s="64"/>
      <c r="H133" s="117">
        <f t="shared" si="114"/>
        <v>-8.1186749975145496</v>
      </c>
      <c r="I133" s="112"/>
      <c r="J133" s="117"/>
      <c r="K133" s="118">
        <f t="shared" si="115"/>
        <v>3.4914664998924665</v>
      </c>
      <c r="L133" s="115"/>
      <c r="M133" s="76"/>
      <c r="N133" s="190">
        <f t="shared" si="116"/>
        <v>-3.2876025849702715</v>
      </c>
      <c r="O133" s="193"/>
      <c r="P133" s="249"/>
      <c r="Q133" s="213">
        <f t="shared" si="117"/>
        <v>-1.1811346939139995E-2</v>
      </c>
      <c r="R133" s="216"/>
      <c r="S133" s="253"/>
    </row>
    <row r="134" spans="1:19" x14ac:dyDescent="0.35">
      <c r="A134" s="106">
        <f t="shared" si="111"/>
        <v>0.69791666666666674</v>
      </c>
      <c r="B134" s="7">
        <f t="shared" si="109"/>
        <v>7.65</v>
      </c>
      <c r="C134" s="10">
        <f t="shared" si="112"/>
        <v>-0.14496196556178265</v>
      </c>
      <c r="D134" s="10">
        <f t="shared" si="110"/>
        <v>0.71620613103065045</v>
      </c>
      <c r="E134" s="64">
        <f t="shared" si="113"/>
        <v>-3.8365921787881869</v>
      </c>
      <c r="F134" s="108"/>
      <c r="G134" s="64"/>
      <c r="H134" s="117">
        <f t="shared" si="114"/>
        <v>-5.7800546973930294</v>
      </c>
      <c r="I134" s="112"/>
      <c r="J134" s="117"/>
      <c r="K134" s="118">
        <f t="shared" si="115"/>
        <v>3.0999652602623664</v>
      </c>
      <c r="L134" s="115"/>
      <c r="M134" s="76"/>
      <c r="N134" s="190">
        <f t="shared" si="116"/>
        <v>-2.1733453610091513</v>
      </c>
      <c r="O134" s="193"/>
      <c r="P134" s="249"/>
      <c r="Q134" s="213">
        <f t="shared" si="117"/>
        <v>-8.4351653845197525E-3</v>
      </c>
      <c r="R134" s="216"/>
      <c r="S134" s="253"/>
    </row>
    <row r="135" spans="1:19" x14ac:dyDescent="0.35">
      <c r="A135" s="106">
        <f t="shared" si="111"/>
        <v>0.72395833333333326</v>
      </c>
      <c r="B135" s="7">
        <f t="shared" si="109"/>
        <v>8.2750000000000004</v>
      </c>
      <c r="C135" s="11">
        <f t="shared" si="112"/>
        <v>-2.8868703332513235E-2</v>
      </c>
      <c r="D135" s="10">
        <f t="shared" si="110"/>
        <v>0.935688510378897</v>
      </c>
      <c r="E135" s="64">
        <f t="shared" si="113"/>
        <v>-2.8071448504842813</v>
      </c>
      <c r="F135" s="108"/>
      <c r="G135" s="64"/>
      <c r="H135" s="117">
        <f t="shared" si="114"/>
        <v>-4.3546454670049339</v>
      </c>
      <c r="I135" s="112"/>
      <c r="J135" s="117"/>
      <c r="K135" s="118">
        <f t="shared" si="115"/>
        <v>2.79455302221966</v>
      </c>
      <c r="L135" s="115"/>
      <c r="M135" s="76"/>
      <c r="N135" s="190">
        <f t="shared" si="116"/>
        <v>-1.5377873833291709</v>
      </c>
      <c r="O135" s="193"/>
      <c r="P135" s="249"/>
      <c r="Q135" s="213">
        <f t="shared" si="117"/>
        <v>-6.3715152498936547E-3</v>
      </c>
      <c r="R135" s="216"/>
      <c r="S135" s="253"/>
    </row>
    <row r="136" spans="1:19" x14ac:dyDescent="0.35">
      <c r="A136" s="106">
        <f t="shared" si="111"/>
        <v>0.75</v>
      </c>
      <c r="B136" s="7">
        <f t="shared" si="109"/>
        <v>8.9</v>
      </c>
      <c r="C136" s="11">
        <f t="shared" si="112"/>
        <v>8.7224558896755955E-2</v>
      </c>
      <c r="D136" s="7">
        <f t="shared" si="110"/>
        <v>1.2224315745456957</v>
      </c>
      <c r="E136" s="64">
        <f t="shared" si="113"/>
        <v>-2.0547505844810203</v>
      </c>
      <c r="F136" s="108"/>
      <c r="G136" s="64"/>
      <c r="H136" s="117">
        <f t="shared" si="114"/>
        <v>-3.2809183593558733</v>
      </c>
      <c r="I136" s="112"/>
      <c r="J136" s="117"/>
      <c r="K136" s="118">
        <f t="shared" si="115"/>
        <v>2.5332048012456534</v>
      </c>
      <c r="L136" s="115"/>
      <c r="M136" s="76"/>
      <c r="N136" s="190">
        <f t="shared" si="116"/>
        <v>-1.0894121636891825</v>
      </c>
      <c r="O136" s="193"/>
      <c r="P136" s="249"/>
      <c r="Q136" s="262">
        <f t="shared" si="117"/>
        <v>-4.8129026524798601E-3</v>
      </c>
      <c r="R136" s="216"/>
      <c r="S136" s="253"/>
    </row>
    <row r="137" spans="1:19" x14ac:dyDescent="0.35">
      <c r="A137" s="106">
        <f t="shared" si="111"/>
        <v>0.77604166666666674</v>
      </c>
      <c r="B137" s="7">
        <f t="shared" si="109"/>
        <v>9.5250000000000004</v>
      </c>
      <c r="C137" s="10">
        <f t="shared" si="112"/>
        <v>0.20331782112602537</v>
      </c>
      <c r="D137" s="7">
        <f t="shared" si="110"/>
        <v>1.5970474552916685</v>
      </c>
      <c r="E137" s="64">
        <f t="shared" si="113"/>
        <v>-1.5034129908687501</v>
      </c>
      <c r="F137" s="108"/>
      <c r="G137" s="64"/>
      <c r="H137" s="117">
        <f t="shared" si="114"/>
        <v>-2.4718167922569116</v>
      </c>
      <c r="I137" s="112"/>
      <c r="J137" s="117"/>
      <c r="K137" s="118">
        <f t="shared" si="115"/>
        <v>2.2836304728857608</v>
      </c>
      <c r="L137" s="115"/>
      <c r="M137" s="76"/>
      <c r="N137" s="190">
        <f t="shared" si="116"/>
        <v>-0.77083205947013234</v>
      </c>
      <c r="O137" s="193"/>
      <c r="P137" s="249"/>
      <c r="Q137" s="262">
        <f t="shared" si="117"/>
        <v>-3.635433479799386E-3</v>
      </c>
      <c r="R137" s="216"/>
      <c r="S137" s="253"/>
    </row>
    <row r="138" spans="1:19" x14ac:dyDescent="0.35">
      <c r="A138" s="106">
        <f t="shared" si="111"/>
        <v>0.78645833333333326</v>
      </c>
      <c r="B138" s="7">
        <f t="shared" si="109"/>
        <v>9.7750000000000004</v>
      </c>
      <c r="C138" s="10">
        <f t="shared" si="112"/>
        <v>0.24975512601773309</v>
      </c>
      <c r="D138" s="7">
        <f t="shared" si="110"/>
        <v>1.7772770219406544</v>
      </c>
      <c r="E138" s="64">
        <f t="shared" si="113"/>
        <v>-1.3269085537938692</v>
      </c>
      <c r="F138" s="108"/>
      <c r="G138" s="64"/>
      <c r="H138" s="117">
        <f t="shared" si="114"/>
        <v>-2.2071353846256376</v>
      </c>
      <c r="I138" s="112"/>
      <c r="J138" s="117"/>
      <c r="K138" s="118">
        <f t="shared" si="115"/>
        <v>2.1932519528894718</v>
      </c>
      <c r="L138" s="115"/>
      <c r="M138" s="76"/>
      <c r="N138" s="190">
        <f t="shared" si="116"/>
        <v>-0.67138628315568727</v>
      </c>
      <c r="O138" s="193"/>
      <c r="P138" s="249"/>
      <c r="Q138" s="262">
        <f t="shared" si="117"/>
        <v>-3.2495176301166957E-3</v>
      </c>
      <c r="R138" s="216"/>
      <c r="S138" s="253"/>
    </row>
    <row r="139" spans="1:19" ht="15" thickBot="1" x14ac:dyDescent="0.4">
      <c r="A139" s="107">
        <f t="shared" si="111"/>
        <v>0.80729166666666663</v>
      </c>
      <c r="B139" s="4">
        <f t="shared" si="109"/>
        <v>10.275</v>
      </c>
      <c r="C139" s="3">
        <f t="shared" si="112"/>
        <v>0.34262973580114853</v>
      </c>
      <c r="D139" s="4">
        <f t="shared" si="110"/>
        <v>2.2010491258291127</v>
      </c>
      <c r="E139" s="68">
        <f t="shared" si="113"/>
        <v>-1.0337441839126102</v>
      </c>
      <c r="F139" s="81"/>
      <c r="G139" s="68"/>
      <c r="H139" s="69">
        <f t="shared" si="114"/>
        <v>-1.7597872548482894</v>
      </c>
      <c r="I139" s="83"/>
      <c r="J139" s="69"/>
      <c r="K139" s="70">
        <f t="shared" si="115"/>
        <v>2.0260713057997859</v>
      </c>
      <c r="L139" s="85"/>
      <c r="M139" s="56"/>
      <c r="N139" s="194">
        <f t="shared" si="116"/>
        <v>-0.50949363521383972</v>
      </c>
      <c r="O139" s="250"/>
      <c r="P139" s="251"/>
      <c r="Q139" s="282">
        <f>((I122-I121)/(D122-D121))/D139</f>
        <v>-2.5962609904022719E-3</v>
      </c>
      <c r="R139" s="254"/>
      <c r="S139" s="255"/>
    </row>
    <row r="142" spans="1:19" x14ac:dyDescent="0.35">
      <c r="A142" t="s">
        <v>36</v>
      </c>
      <c r="I142" s="165"/>
    </row>
    <row r="143" spans="1:19" x14ac:dyDescent="0.35">
      <c r="A143" s="7">
        <f>D45-B137</f>
        <v>1.125</v>
      </c>
    </row>
  </sheetData>
  <mergeCells count="18">
    <mergeCell ref="T55:X55"/>
    <mergeCell ref="Y55:AC55"/>
    <mergeCell ref="T74:X74"/>
    <mergeCell ref="Y74:AC74"/>
    <mergeCell ref="T92:X92"/>
    <mergeCell ref="Y92:AC92"/>
    <mergeCell ref="E54:S54"/>
    <mergeCell ref="E55:I55"/>
    <mergeCell ref="J55:N55"/>
    <mergeCell ref="O55:S55"/>
    <mergeCell ref="E73:S73"/>
    <mergeCell ref="E74:I74"/>
    <mergeCell ref="J74:N74"/>
    <mergeCell ref="O74:S74"/>
    <mergeCell ref="E91:S91"/>
    <mergeCell ref="E92:I92"/>
    <mergeCell ref="J92:N92"/>
    <mergeCell ref="O92:S9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CF6D-9C11-4FC9-886F-2E279D0FC9B9}">
  <dimension ref="A4:N12"/>
  <sheetViews>
    <sheetView workbookViewId="0">
      <selection activeCell="G25" sqref="G25"/>
    </sheetView>
  </sheetViews>
  <sheetFormatPr defaultRowHeight="14.5" x14ac:dyDescent="0.35"/>
  <sheetData>
    <row r="4" spans="1:14" ht="15" thickBot="1" x14ac:dyDescent="0.4"/>
    <row r="5" spans="1:14" ht="15" thickBot="1" x14ac:dyDescent="0.4">
      <c r="A5" t="s">
        <v>268</v>
      </c>
      <c r="F5" s="33" t="s">
        <v>74</v>
      </c>
      <c r="G5" s="34"/>
      <c r="H5" s="35"/>
      <c r="I5" s="36" t="s">
        <v>73</v>
      </c>
      <c r="J5" s="37"/>
      <c r="K5" s="38"/>
      <c r="L5" s="39" t="s">
        <v>17</v>
      </c>
      <c r="M5" s="40"/>
      <c r="N5" s="41"/>
    </row>
    <row r="6" spans="1:14" ht="15" thickBot="1" x14ac:dyDescent="0.4">
      <c r="B6" s="109" t="s">
        <v>30</v>
      </c>
      <c r="C6" s="16" t="s">
        <v>9</v>
      </c>
      <c r="D6" s="16" t="s">
        <v>10</v>
      </c>
      <c r="E6" s="16" t="s">
        <v>11</v>
      </c>
      <c r="F6" s="42" t="s">
        <v>29</v>
      </c>
      <c r="G6" s="43" t="s">
        <v>12</v>
      </c>
      <c r="H6" s="42" t="s">
        <v>13</v>
      </c>
      <c r="I6" s="44" t="s">
        <v>29</v>
      </c>
      <c r="J6" s="45" t="s">
        <v>12</v>
      </c>
      <c r="K6" s="44" t="s">
        <v>13</v>
      </c>
      <c r="L6" s="46" t="s">
        <v>29</v>
      </c>
      <c r="M6" s="47" t="s">
        <v>12</v>
      </c>
      <c r="N6" s="46" t="s">
        <v>13</v>
      </c>
    </row>
    <row r="7" spans="1:14" x14ac:dyDescent="0.35">
      <c r="B7" s="57">
        <v>0.45451388888888888</v>
      </c>
      <c r="C7" s="15">
        <v>2.0916666666666668</v>
      </c>
      <c r="D7" s="15">
        <v>-0.24114913216385081</v>
      </c>
      <c r="E7" s="15">
        <v>0.57391935048892284</v>
      </c>
      <c r="F7" s="82">
        <v>-16.152401302380177</v>
      </c>
      <c r="G7" s="19">
        <v>-2.9905267124083306</v>
      </c>
      <c r="H7" s="20">
        <v>0.51136129294699295</v>
      </c>
      <c r="I7" s="66">
        <v>0</v>
      </c>
      <c r="J7" s="23">
        <v>0</v>
      </c>
      <c r="K7" s="24">
        <v>0</v>
      </c>
      <c r="L7" s="67">
        <v>3.1164389776539481</v>
      </c>
      <c r="M7" s="28">
        <v>3.7865164643109561</v>
      </c>
      <c r="N7" s="29">
        <v>0.17407633205166917</v>
      </c>
    </row>
    <row r="8" spans="1:14" x14ac:dyDescent="0.35">
      <c r="B8" s="106">
        <v>0.4927083333333333</v>
      </c>
      <c r="C8" s="7">
        <v>3.0083333333333337</v>
      </c>
      <c r="D8" s="7">
        <v>8.5870665539729107E-2</v>
      </c>
      <c r="E8" s="7">
        <v>1.218626633482554</v>
      </c>
      <c r="F8" s="64">
        <v>-6.2374562830707037</v>
      </c>
      <c r="G8" s="110"/>
      <c r="H8" s="111"/>
      <c r="I8" s="117">
        <v>0</v>
      </c>
      <c r="J8" s="113"/>
      <c r="K8" s="114"/>
      <c r="L8" s="118">
        <v>3.3479068442855473</v>
      </c>
      <c r="M8" s="116"/>
      <c r="N8" s="30"/>
    </row>
    <row r="9" spans="1:14" x14ac:dyDescent="0.35">
      <c r="B9" s="106">
        <v>0.50347222222222221</v>
      </c>
      <c r="C9" s="7">
        <v>3.2666666666666666</v>
      </c>
      <c r="D9" s="7">
        <v>0.17803079034710156</v>
      </c>
      <c r="E9" s="7">
        <v>1.5067138844884094</v>
      </c>
      <c r="F9" s="64">
        <v>-4.7747628643548161</v>
      </c>
      <c r="G9" s="110"/>
      <c r="H9" s="111"/>
      <c r="I9" s="117">
        <v>0</v>
      </c>
      <c r="J9" s="113"/>
      <c r="K9" s="114"/>
      <c r="L9" s="118">
        <v>3.4839219323636867</v>
      </c>
      <c r="M9" s="116"/>
      <c r="N9" s="30"/>
    </row>
    <row r="10" spans="1:14" x14ac:dyDescent="0.35">
      <c r="B10" s="106">
        <v>0.51215277777777768</v>
      </c>
      <c r="C10" s="7">
        <v>3.4749999999999996</v>
      </c>
      <c r="D10" s="7">
        <v>0.25235347164336963</v>
      </c>
      <c r="E10" s="7">
        <v>1.787942186348054</v>
      </c>
      <c r="F10" s="64">
        <v>-3.8498970005754671</v>
      </c>
      <c r="G10" s="110"/>
      <c r="H10" s="111"/>
      <c r="I10" s="117">
        <v>0</v>
      </c>
      <c r="J10" s="113"/>
      <c r="K10" s="114"/>
      <c r="L10" s="118">
        <v>3.6139888374994857</v>
      </c>
      <c r="M10" s="116"/>
      <c r="N10" s="30"/>
    </row>
    <row r="11" spans="1:14" x14ac:dyDescent="0.35">
      <c r="B11" s="106">
        <v>0.52326388888888886</v>
      </c>
      <c r="C11" s="7">
        <v>3.7416666666666663</v>
      </c>
      <c r="D11" s="7">
        <v>0.34748650370259282</v>
      </c>
      <c r="E11" s="7">
        <v>2.2258018738684728</v>
      </c>
      <c r="F11" s="64">
        <v>-2.9224286062039018</v>
      </c>
      <c r="G11" s="110"/>
      <c r="H11" s="111"/>
      <c r="I11" s="112">
        <v>0</v>
      </c>
      <c r="J11" s="113"/>
      <c r="K11" s="114"/>
      <c r="L11" s="115">
        <v>3.7834593234525071</v>
      </c>
      <c r="M11" s="116"/>
      <c r="N11" s="30"/>
    </row>
    <row r="12" spans="1:14" ht="15" thickBot="1" x14ac:dyDescent="0.4">
      <c r="B12" s="107">
        <v>0.53472222222222221</v>
      </c>
      <c r="C12" s="4">
        <v>4.0166666666666666</v>
      </c>
      <c r="D12" s="4">
        <v>0.44559244301366696</v>
      </c>
      <c r="E12" s="4">
        <v>2.7899244506151213</v>
      </c>
      <c r="F12" s="68">
        <v>-2.1992545304456228</v>
      </c>
      <c r="G12" s="21"/>
      <c r="H12" s="22"/>
      <c r="I12" s="69">
        <v>0</v>
      </c>
      <c r="J12" s="25"/>
      <c r="K12" s="26"/>
      <c r="L12" s="70">
        <v>3.9621012319808755</v>
      </c>
      <c r="M12" s="31"/>
      <c r="N12" s="3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B2E8B9-E21B-4B6E-8FA1-57B17A81C9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WT_Glucose</vt:lpstr>
      <vt:lpstr>WT_Methanol</vt:lpstr>
      <vt:lpstr>Mutant_Glucose</vt:lpstr>
      <vt:lpstr>Mutant_Methanol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 Sandvik</dc:creator>
  <cp:lastModifiedBy>Linn Sandvik</cp:lastModifiedBy>
  <dcterms:created xsi:type="dcterms:W3CDTF">2023-03-16T12:18:16Z</dcterms:created>
  <dcterms:modified xsi:type="dcterms:W3CDTF">2023-06-10T12:23:36Z</dcterms:modified>
</cp:coreProperties>
</file>