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o P\Documents\000 - USFQ\TesisDev\data\xml\"/>
    </mc:Choice>
  </mc:AlternateContent>
  <xr:revisionPtr revIDLastSave="0" documentId="13_ncr:1_{2E9EE5C0-96D4-470E-975F-5C3B2E107A71}" xr6:coauthVersionLast="44" xr6:coauthVersionMax="44" xr10:uidLastSave="{00000000-0000-0000-0000-000000000000}"/>
  <bookViews>
    <workbookView xWindow="-20610" yWindow="-120" windowWidth="20730" windowHeight="11160" firstSheet="1" activeTab="5" xr2:uid="{845932E1-EE8E-4C56-88B7-317A2E5E8A0C}"/>
  </bookViews>
  <sheets>
    <sheet name="Ref" sheetId="1" state="hidden" r:id="rId1"/>
    <sheet name="Zero" sheetId="4" r:id="rId2"/>
    <sheet name="Ref (2)" sheetId="3" r:id="rId3"/>
    <sheet name="Ref (3)" sheetId="5" r:id="rId4"/>
    <sheet name="Ref (4)" sheetId="6" r:id="rId5"/>
    <sheet name="Mic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2" l="1"/>
  <c r="C3" i="6"/>
  <c r="C11" i="6" s="1"/>
  <c r="C13" i="6" s="1"/>
  <c r="H15" i="2" l="1"/>
  <c r="H16" i="2"/>
  <c r="H17" i="2"/>
  <c r="H18" i="2"/>
  <c r="C11" i="5"/>
  <c r="C3" i="5"/>
  <c r="H4" i="2"/>
  <c r="C3" i="3"/>
  <c r="C13" i="5" l="1"/>
  <c r="H14" i="2"/>
  <c r="H13" i="2"/>
  <c r="C12" i="4" l="1"/>
  <c r="C13" i="4" s="1"/>
  <c r="C15" i="4" s="1"/>
  <c r="C11" i="3" l="1"/>
  <c r="C13" i="3" l="1"/>
  <c r="H3" i="2"/>
  <c r="K3" i="2" s="1"/>
  <c r="H5" i="2"/>
  <c r="K5" i="2" s="1"/>
  <c r="C11" i="1"/>
  <c r="I3" i="2" l="1"/>
  <c r="K13" i="2"/>
  <c r="H9" i="2"/>
  <c r="K9" i="2" s="1"/>
  <c r="K16" i="2"/>
  <c r="H12" i="2"/>
  <c r="K12" i="2" s="1"/>
  <c r="H8" i="2"/>
  <c r="K8" i="2" s="1"/>
  <c r="K17" i="2"/>
  <c r="K4" i="2"/>
  <c r="K15" i="2"/>
  <c r="H11" i="2"/>
  <c r="K11" i="2" s="1"/>
  <c r="H7" i="2"/>
  <c r="K7" i="2" s="1"/>
  <c r="K18" i="2"/>
  <c r="K14" i="2"/>
  <c r="H10" i="2"/>
  <c r="K10" i="2" s="1"/>
  <c r="H6" i="2"/>
  <c r="K6" i="2" s="1"/>
  <c r="I6" i="2" l="1"/>
  <c r="I17" i="2"/>
  <c r="I9" i="2"/>
  <c r="I10" i="2"/>
  <c r="I11" i="2"/>
  <c r="I8" i="2"/>
  <c r="I13" i="2"/>
  <c r="I14" i="2"/>
  <c r="I7" i="2"/>
  <c r="I15" i="2"/>
  <c r="I12" i="2"/>
  <c r="I18" i="2"/>
  <c r="I4" i="2"/>
  <c r="I16" i="2"/>
</calcChain>
</file>

<file path=xl/sharedStrings.xml><?xml version="1.0" encoding="utf-8"?>
<sst xmlns="http://schemas.openxmlformats.org/spreadsheetml/2006/main" count="66" uniqueCount="28">
  <si>
    <t>Reference microphone</t>
  </si>
  <si>
    <t>model:</t>
  </si>
  <si>
    <t>sensitivity (mv/Pa):</t>
  </si>
  <si>
    <t>GRAS 40PP</t>
  </si>
  <si>
    <t>Experiment desc:</t>
  </si>
  <si>
    <t>Ref source Pressure (Pa)</t>
  </si>
  <si>
    <t>source: white noise, maxell speakers, 0.63 m z dist</t>
  </si>
  <si>
    <t>mic position: (x="-0.055" y="-0.078" z="0.085")  [mic 1, underbrink x16]</t>
  </si>
  <si>
    <t>Mic</t>
  </si>
  <si>
    <t>Measured Vrms (mV)</t>
  </si>
  <si>
    <t>S (mV/Pa)</t>
  </si>
  <si>
    <t>S (V/Pa)</t>
  </si>
  <si>
    <t>rms (mV)</t>
  </si>
  <si>
    <t>ECM8000 (label 1)</t>
  </si>
  <si>
    <t>mic position: (x="0.050" y="0.000" z="0.085")  [mic 1, underbrink x16]</t>
  </si>
  <si>
    <t>amp:</t>
  </si>
  <si>
    <t>Measured Pressure [Pa]</t>
  </si>
  <si>
    <t>Nominal Sensitivity (mv/Pa):</t>
  </si>
  <si>
    <t>source: 1Khz sine wave, phone, z=0.55m, sampling rate: 25.6k, samples: 256000</t>
  </si>
  <si>
    <t>Calibration SPL dB:</t>
  </si>
  <si>
    <t>Calibration Pressure [Pa]:</t>
  </si>
  <si>
    <t>Calc Sensitivity (mv/Pa):</t>
  </si>
  <si>
    <t>Calibrated reading [SPL db]</t>
  </si>
  <si>
    <t>(Suggested bedroom SPL)</t>
  </si>
  <si>
    <t>source: white noise, maxell speakers,  z dist=0.4m, rate: 51.2k, samples: 512000</t>
  </si>
  <si>
    <t>phone vol:  +2</t>
  </si>
  <si>
    <t>DIFFERENT AMP GAIN</t>
  </si>
  <si>
    <t>ORIGINAL AMP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</si>
</sst>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"/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0" fontId="0" fillId="2" borderId="0" xfId="0" applyFill="1"/>
    <xf numFmtId="2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168" fontId="0" fillId="0" borderId="0" xfId="0" applyNumberFormat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6D38-719E-43CB-92F9-7A259F169867}">
  <dimension ref="B3:G11"/>
  <sheetViews>
    <sheetView workbookViewId="0">
      <selection activeCell="C13" sqref="C13"/>
    </sheetView>
  </sheetViews>
  <sheetFormatPr defaultRowHeight="15" x14ac:dyDescent="0.25"/>
  <cols>
    <col min="2" max="2" width="23.140625" customWidth="1"/>
  </cols>
  <sheetData>
    <row r="3" spans="2:7" x14ac:dyDescent="0.25">
      <c r="B3" s="17" t="s">
        <v>0</v>
      </c>
      <c r="C3" s="17"/>
      <c r="D3" s="17"/>
    </row>
    <row r="4" spans="2:7" x14ac:dyDescent="0.25">
      <c r="B4" t="s">
        <v>1</v>
      </c>
      <c r="C4" t="s">
        <v>3</v>
      </c>
    </row>
    <row r="5" spans="2:7" x14ac:dyDescent="0.25">
      <c r="B5" t="s">
        <v>2</v>
      </c>
      <c r="C5">
        <v>44.05</v>
      </c>
    </row>
    <row r="7" spans="2:7" x14ac:dyDescent="0.25">
      <c r="B7" t="s">
        <v>4</v>
      </c>
      <c r="C7" t="s">
        <v>6</v>
      </c>
    </row>
    <row r="8" spans="2:7" x14ac:dyDescent="0.25">
      <c r="C8" t="s">
        <v>7</v>
      </c>
    </row>
    <row r="10" spans="2:7" x14ac:dyDescent="0.25">
      <c r="B10" t="s">
        <v>9</v>
      </c>
      <c r="C10" s="2"/>
      <c r="D10" s="2"/>
      <c r="E10" s="2"/>
      <c r="F10" s="2"/>
      <c r="G10" s="2"/>
    </row>
    <row r="11" spans="2:7" x14ac:dyDescent="0.25">
      <c r="B11" t="s">
        <v>5</v>
      </c>
      <c r="C11" t="e">
        <f>AVERAGE(C10:G10)/C5</f>
        <v>#DIV/0!</v>
      </c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33C4-10EB-4661-B9E2-0D991F2F70B0}">
  <dimension ref="B2:G15"/>
  <sheetViews>
    <sheetView workbookViewId="0">
      <selection activeCell="E15" sqref="E15"/>
    </sheetView>
  </sheetViews>
  <sheetFormatPr defaultRowHeight="15" x14ac:dyDescent="0.25"/>
  <cols>
    <col min="2" max="2" width="35.5703125" customWidth="1"/>
    <col min="3" max="3" width="10.7109375" customWidth="1"/>
  </cols>
  <sheetData>
    <row r="2" spans="2:7" x14ac:dyDescent="0.25">
      <c r="B2" t="s">
        <v>1</v>
      </c>
      <c r="C2" t="s">
        <v>13</v>
      </c>
    </row>
    <row r="3" spans="2:7" x14ac:dyDescent="0.25">
      <c r="B3" t="s">
        <v>17</v>
      </c>
      <c r="C3">
        <v>0.316</v>
      </c>
    </row>
    <row r="6" spans="2:7" x14ac:dyDescent="0.25">
      <c r="B6" t="s">
        <v>4</v>
      </c>
      <c r="C6" t="s">
        <v>18</v>
      </c>
    </row>
    <row r="7" spans="2:7" x14ac:dyDescent="0.25">
      <c r="C7" t="s">
        <v>14</v>
      </c>
    </row>
    <row r="10" spans="2:7" x14ac:dyDescent="0.25">
      <c r="B10" t="s">
        <v>9</v>
      </c>
      <c r="C10" s="2">
        <v>10.39</v>
      </c>
      <c r="D10" s="2">
        <v>8.23</v>
      </c>
      <c r="E10" s="2">
        <v>9.15</v>
      </c>
      <c r="F10" s="2">
        <v>9.0399999999999991</v>
      </c>
      <c r="G10" s="2">
        <v>8.6300000000000008</v>
      </c>
    </row>
    <row r="11" spans="2:7" x14ac:dyDescent="0.25">
      <c r="B11" t="s">
        <v>19</v>
      </c>
      <c r="C11">
        <v>40</v>
      </c>
      <c r="D11" t="s">
        <v>23</v>
      </c>
    </row>
    <row r="12" spans="2:7" x14ac:dyDescent="0.25">
      <c r="B12" t="s">
        <v>20</v>
      </c>
      <c r="C12" s="6">
        <f>(0.00002)*(10^(C11/20))</f>
        <v>2E-3</v>
      </c>
    </row>
    <row r="13" spans="2:7" x14ac:dyDescent="0.25">
      <c r="B13" t="s">
        <v>21</v>
      </c>
      <c r="C13" s="7">
        <f>AVERAGE(C10:G10)/C12</f>
        <v>4544</v>
      </c>
    </row>
    <row r="15" spans="2:7" x14ac:dyDescent="0.25">
      <c r="B15" t="s">
        <v>22</v>
      </c>
      <c r="C15" s="7">
        <f>20*LOG10((AVERAGE(C10:G10)/C13)/0.00002)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DA2F-E12C-4207-8C6A-A008657749AC}">
  <dimension ref="B2:J13"/>
  <sheetViews>
    <sheetView workbookViewId="0">
      <selection activeCell="E8" sqref="E8"/>
    </sheetView>
  </sheetViews>
  <sheetFormatPr defaultRowHeight="15" x14ac:dyDescent="0.25"/>
  <cols>
    <col min="2" max="2" width="27.42578125" customWidth="1"/>
  </cols>
  <sheetData>
    <row r="2" spans="2:10" x14ac:dyDescent="0.25">
      <c r="B2" t="s">
        <v>1</v>
      </c>
      <c r="C2" t="s">
        <v>13</v>
      </c>
    </row>
    <row r="3" spans="2:10" x14ac:dyDescent="0.25">
      <c r="B3" t="s">
        <v>2</v>
      </c>
      <c r="C3" s="7">
        <f>Zero!C13</f>
        <v>4544</v>
      </c>
      <c r="D3" s="3"/>
    </row>
    <row r="4" spans="2:10" x14ac:dyDescent="0.25">
      <c r="B4" t="s">
        <v>15</v>
      </c>
    </row>
    <row r="6" spans="2:10" x14ac:dyDescent="0.25">
      <c r="B6" t="s">
        <v>4</v>
      </c>
      <c r="C6" s="10" t="s">
        <v>24</v>
      </c>
      <c r="D6" s="10"/>
      <c r="E6" s="10"/>
      <c r="F6" s="10"/>
      <c r="G6" s="10"/>
      <c r="H6" s="10"/>
      <c r="I6" s="10"/>
      <c r="J6" s="10"/>
    </row>
    <row r="7" spans="2:10" x14ac:dyDescent="0.25">
      <c r="C7" t="s">
        <v>14</v>
      </c>
    </row>
    <row r="8" spans="2:10" x14ac:dyDescent="0.25">
      <c r="C8" t="s">
        <v>25</v>
      </c>
      <c r="E8" t="s">
        <v>27</v>
      </c>
    </row>
    <row r="10" spans="2:10" x14ac:dyDescent="0.25">
      <c r="B10" t="s">
        <v>9</v>
      </c>
      <c r="C10" s="2">
        <v>65.150000000000006</v>
      </c>
      <c r="D10" s="2">
        <v>64.66</v>
      </c>
      <c r="E10" s="2">
        <v>64.34</v>
      </c>
      <c r="F10" s="2">
        <v>64</v>
      </c>
      <c r="G10" s="2">
        <v>64.89</v>
      </c>
    </row>
    <row r="11" spans="2:10" x14ac:dyDescent="0.25">
      <c r="B11" t="s">
        <v>20</v>
      </c>
      <c r="C11" s="8">
        <f>AVERAGE(C10:G10)/(C3)</f>
        <v>1.4218309859154928E-2</v>
      </c>
    </row>
    <row r="12" spans="2:10" x14ac:dyDescent="0.25">
      <c r="C12" s="7"/>
    </row>
    <row r="13" spans="2:10" x14ac:dyDescent="0.25">
      <c r="B13" t="s">
        <v>22</v>
      </c>
      <c r="C13" s="7">
        <f>20*LOG10(C11/0.00002)</f>
        <v>57.036359577932032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D199-C11F-4C0A-BE8F-E12631300E8B}">
  <dimension ref="B2:J13"/>
  <sheetViews>
    <sheetView workbookViewId="0">
      <selection activeCell="E18" sqref="E18"/>
    </sheetView>
  </sheetViews>
  <sheetFormatPr defaultRowHeight="15" x14ac:dyDescent="0.25"/>
  <cols>
    <col min="2" max="2" width="27.42578125" customWidth="1"/>
  </cols>
  <sheetData>
    <row r="2" spans="2:10" x14ac:dyDescent="0.25">
      <c r="B2" t="s">
        <v>1</v>
      </c>
      <c r="C2" t="s">
        <v>13</v>
      </c>
    </row>
    <row r="3" spans="2:10" x14ac:dyDescent="0.25">
      <c r="B3" t="s">
        <v>2</v>
      </c>
      <c r="C3" s="7">
        <f>Zero!C13</f>
        <v>4544</v>
      </c>
      <c r="D3" s="3"/>
    </row>
    <row r="4" spans="2:10" x14ac:dyDescent="0.25">
      <c r="B4" t="s">
        <v>15</v>
      </c>
    </row>
    <row r="6" spans="2:10" x14ac:dyDescent="0.25">
      <c r="B6" t="s">
        <v>4</v>
      </c>
      <c r="C6" s="10" t="s">
        <v>24</v>
      </c>
      <c r="D6" s="10"/>
      <c r="E6" s="10"/>
      <c r="F6" s="10"/>
      <c r="G6" s="10"/>
      <c r="H6" s="10"/>
      <c r="I6" s="10"/>
      <c r="J6" s="10"/>
    </row>
    <row r="7" spans="2:10" x14ac:dyDescent="0.25">
      <c r="C7" t="s">
        <v>14</v>
      </c>
    </row>
    <row r="8" spans="2:10" x14ac:dyDescent="0.25">
      <c r="C8" t="s">
        <v>25</v>
      </c>
      <c r="E8" t="s">
        <v>26</v>
      </c>
    </row>
    <row r="10" spans="2:10" x14ac:dyDescent="0.25">
      <c r="B10" t="s">
        <v>9</v>
      </c>
      <c r="C10" s="2">
        <v>63.6</v>
      </c>
      <c r="D10" s="2">
        <v>63.82</v>
      </c>
      <c r="E10" s="2">
        <v>63.7</v>
      </c>
      <c r="F10" s="2">
        <v>64.05</v>
      </c>
      <c r="G10" s="2">
        <v>64.27</v>
      </c>
    </row>
    <row r="11" spans="2:10" x14ac:dyDescent="0.25">
      <c r="B11" t="s">
        <v>20</v>
      </c>
      <c r="C11" s="18">
        <f>AVERAGE(C10:G10)/(C3)</f>
        <v>1.4059859154929577E-2</v>
      </c>
    </row>
    <row r="12" spans="2:10" x14ac:dyDescent="0.25">
      <c r="C12" s="7"/>
    </row>
    <row r="13" spans="2:10" x14ac:dyDescent="0.25">
      <c r="B13" t="s">
        <v>22</v>
      </c>
      <c r="C13" s="7">
        <f>20*LOG10(C11/0.00002)</f>
        <v>56.939019489666371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FED9-92EC-489F-9EF8-6013EA1C4885}">
  <dimension ref="B2:J13"/>
  <sheetViews>
    <sheetView workbookViewId="0">
      <selection activeCell="E19" sqref="E19"/>
    </sheetView>
  </sheetViews>
  <sheetFormatPr defaultRowHeight="15" x14ac:dyDescent="0.25"/>
  <cols>
    <col min="2" max="2" width="27.42578125" customWidth="1"/>
  </cols>
  <sheetData>
    <row r="2" spans="2:10" x14ac:dyDescent="0.25">
      <c r="B2" t="s">
        <v>1</v>
      </c>
      <c r="C2" t="s">
        <v>13</v>
      </c>
    </row>
    <row r="3" spans="2:10" x14ac:dyDescent="0.25">
      <c r="B3" t="s">
        <v>2</v>
      </c>
      <c r="C3" s="7">
        <f>Zero!C13</f>
        <v>4544</v>
      </c>
      <c r="D3" s="3"/>
    </row>
    <row r="4" spans="2:10" x14ac:dyDescent="0.25">
      <c r="B4" t="s">
        <v>15</v>
      </c>
    </row>
    <row r="6" spans="2:10" x14ac:dyDescent="0.25">
      <c r="B6" t="s">
        <v>4</v>
      </c>
      <c r="C6" s="10" t="s">
        <v>24</v>
      </c>
      <c r="D6" s="10"/>
      <c r="E6" s="10"/>
      <c r="F6" s="10"/>
      <c r="G6" s="10"/>
      <c r="H6" s="10"/>
      <c r="I6" s="10"/>
      <c r="J6" s="10"/>
    </row>
    <row r="7" spans="2:10" x14ac:dyDescent="0.25">
      <c r="C7" t="s">
        <v>14</v>
      </c>
    </row>
    <row r="8" spans="2:10" x14ac:dyDescent="0.25">
      <c r="C8" t="s">
        <v>25</v>
      </c>
      <c r="E8" t="s">
        <v>26</v>
      </c>
    </row>
    <row r="10" spans="2:10" x14ac:dyDescent="0.25">
      <c r="B10" t="s">
        <v>9</v>
      </c>
      <c r="C10" s="2">
        <v>67.819999999999993</v>
      </c>
      <c r="D10" s="2">
        <v>67.37</v>
      </c>
      <c r="E10" s="2">
        <v>67.540000000000006</v>
      </c>
      <c r="F10" s="2">
        <v>67.77</v>
      </c>
      <c r="G10" s="2">
        <v>67.75</v>
      </c>
    </row>
    <row r="11" spans="2:10" x14ac:dyDescent="0.25">
      <c r="B11" t="s">
        <v>20</v>
      </c>
      <c r="C11" s="18">
        <f>AVERAGE(C10:G10)/(C3)</f>
        <v>1.4887764084507043E-2</v>
      </c>
    </row>
    <row r="12" spans="2:10" x14ac:dyDescent="0.25">
      <c r="C12" s="7"/>
    </row>
    <row r="13" spans="2:10" x14ac:dyDescent="0.25">
      <c r="B13" t="s">
        <v>22</v>
      </c>
      <c r="C13" s="7">
        <f>20*LOG10(C11/0.00002)</f>
        <v>57.435989651333955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FAB6-95D2-406E-9524-C2555CA8C2DC}">
  <dimension ref="B2:K19"/>
  <sheetViews>
    <sheetView tabSelected="1" topLeftCell="A7" workbookViewId="0">
      <selection activeCell="I18" sqref="I18"/>
    </sheetView>
  </sheetViews>
  <sheetFormatPr defaultRowHeight="15" x14ac:dyDescent="0.25"/>
  <cols>
    <col min="3" max="7" width="17.7109375" style="1" customWidth="1"/>
    <col min="8" max="8" width="14.7109375" bestFit="1" customWidth="1"/>
    <col min="9" max="9" width="11.5703125" bestFit="1" customWidth="1"/>
    <col min="11" max="11" width="23" style="4" customWidth="1"/>
  </cols>
  <sheetData>
    <row r="2" spans="2:11" x14ac:dyDescent="0.25">
      <c r="B2" s="1" t="s">
        <v>8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10</v>
      </c>
      <c r="I2" s="1" t="s">
        <v>11</v>
      </c>
      <c r="K2" s="4" t="s">
        <v>16</v>
      </c>
    </row>
    <row r="3" spans="2:11" x14ac:dyDescent="0.25">
      <c r="B3" s="1">
        <v>1</v>
      </c>
      <c r="C3" s="11">
        <v>65.150000000000006</v>
      </c>
      <c r="D3" s="11">
        <v>64.66</v>
      </c>
      <c r="E3" s="11">
        <v>64.34</v>
      </c>
      <c r="F3" s="11">
        <v>64</v>
      </c>
      <c r="G3" s="11">
        <v>64.89</v>
      </c>
      <c r="H3" s="12">
        <f>AVERAGE(C3:G3)/'Ref (2)'!$C$11</f>
        <v>4544</v>
      </c>
      <c r="I3" s="12">
        <f>H3/1000</f>
        <v>4.5439999999999996</v>
      </c>
      <c r="K3" s="12">
        <f>AVERAGE(C3:G3)/H3</f>
        <v>1.4218309859154928E-2</v>
      </c>
    </row>
    <row r="4" spans="2:11" x14ac:dyDescent="0.25">
      <c r="B4" s="1">
        <v>2</v>
      </c>
      <c r="C4" s="9">
        <v>58</v>
      </c>
      <c r="D4" s="9">
        <v>59</v>
      </c>
      <c r="E4" s="9">
        <v>57.9</v>
      </c>
      <c r="F4" s="9">
        <v>57.82</v>
      </c>
      <c r="G4" s="9">
        <v>58.43</v>
      </c>
      <c r="H4" s="12">
        <f>AVERAGE(C4:G4)/'Ref (2)'!$C$11</f>
        <v>4095.4234769687969</v>
      </c>
      <c r="I4" s="12">
        <f t="shared" ref="I4:I18" si="0">H4/1000</f>
        <v>4.0954234769687972</v>
      </c>
      <c r="K4" s="12">
        <f t="shared" ref="K4:K18" si="1">AVERAGE(C4:G4)/H4</f>
        <v>1.4218309859154928E-2</v>
      </c>
    </row>
    <row r="5" spans="2:11" x14ac:dyDescent="0.25">
      <c r="B5" s="1">
        <v>3</v>
      </c>
      <c r="C5" s="9">
        <v>57.68</v>
      </c>
      <c r="D5" s="9">
        <v>57.78</v>
      </c>
      <c r="E5" s="9">
        <v>57.32</v>
      </c>
      <c r="F5" s="9">
        <v>58.43</v>
      </c>
      <c r="G5" s="9">
        <v>57.61</v>
      </c>
      <c r="H5" s="12">
        <f>AVERAGE(C5:G5)/'Ref (2)'!$C$11</f>
        <v>4062.6488360574544</v>
      </c>
      <c r="I5" s="12">
        <f t="shared" si="0"/>
        <v>4.0626488360574546</v>
      </c>
      <c r="K5" s="12">
        <f t="shared" si="1"/>
        <v>1.4218309859154928E-2</v>
      </c>
    </row>
    <row r="6" spans="2:11" x14ac:dyDescent="0.25">
      <c r="B6" s="1">
        <v>4</v>
      </c>
      <c r="C6" s="9">
        <v>58.08</v>
      </c>
      <c r="D6" s="9">
        <v>57.89</v>
      </c>
      <c r="E6" s="9">
        <v>58.76</v>
      </c>
      <c r="F6" s="9">
        <v>57.89</v>
      </c>
      <c r="G6" s="9">
        <v>58.15</v>
      </c>
      <c r="H6" s="12">
        <f>AVERAGE(C6:G6)/'Ref (2)'!$C$11</f>
        <v>4090.078256562655</v>
      </c>
      <c r="I6" s="12">
        <f t="shared" si="0"/>
        <v>4.0900782565626548</v>
      </c>
      <c r="K6" s="12">
        <f t="shared" si="1"/>
        <v>1.4218309859154928E-2</v>
      </c>
    </row>
    <row r="7" spans="2:11" x14ac:dyDescent="0.25">
      <c r="B7" s="1">
        <v>5</v>
      </c>
      <c r="C7" s="9">
        <v>67.81</v>
      </c>
      <c r="D7" s="9">
        <v>67.150000000000006</v>
      </c>
      <c r="E7" s="9">
        <v>66.81</v>
      </c>
      <c r="F7" s="9">
        <v>66.91</v>
      </c>
      <c r="G7" s="9">
        <v>66.73</v>
      </c>
      <c r="H7" s="12">
        <f>AVERAGE(C7:G7)/'Ref (2)'!$C$11</f>
        <v>4718.0009905894021</v>
      </c>
      <c r="I7" s="12">
        <f t="shared" si="0"/>
        <v>4.7180009905894025</v>
      </c>
      <c r="K7" s="12">
        <f t="shared" si="1"/>
        <v>1.4218309859154926E-2</v>
      </c>
    </row>
    <row r="8" spans="2:11" x14ac:dyDescent="0.25">
      <c r="B8" s="1">
        <v>6</v>
      </c>
      <c r="C8" s="9">
        <v>49.3</v>
      </c>
      <c r="D8" s="9">
        <v>48.74</v>
      </c>
      <c r="E8" s="9">
        <v>48.8</v>
      </c>
      <c r="F8" s="9">
        <v>48.83</v>
      </c>
      <c r="G8" s="9">
        <v>48.77</v>
      </c>
      <c r="H8" s="12">
        <f>AVERAGE(C8:G8)/'Ref (2)'!$C$11</f>
        <v>3438.3833580980681</v>
      </c>
      <c r="I8" s="12">
        <f t="shared" si="0"/>
        <v>3.4383833580980681</v>
      </c>
      <c r="K8" s="12">
        <f t="shared" si="1"/>
        <v>1.4218309859154928E-2</v>
      </c>
    </row>
    <row r="9" spans="2:11" x14ac:dyDescent="0.25">
      <c r="B9" s="1">
        <v>7</v>
      </c>
      <c r="C9" s="9">
        <v>55.47</v>
      </c>
      <c r="D9" s="9">
        <v>56</v>
      </c>
      <c r="E9" s="9">
        <v>55.68</v>
      </c>
      <c r="F9" s="9">
        <v>55.82</v>
      </c>
      <c r="G9" s="9">
        <v>55.9</v>
      </c>
      <c r="H9" s="12">
        <f>AVERAGE(C9:G9)/'Ref (2)'!$C$11</f>
        <v>3922.6884596334826</v>
      </c>
      <c r="I9" s="12">
        <f t="shared" si="0"/>
        <v>3.9226884596334828</v>
      </c>
      <c r="K9" s="12">
        <f t="shared" si="1"/>
        <v>1.4218309859154928E-2</v>
      </c>
    </row>
    <row r="10" spans="2:11" x14ac:dyDescent="0.25">
      <c r="B10" s="1">
        <v>8</v>
      </c>
      <c r="C10" s="9">
        <v>53.34</v>
      </c>
      <c r="D10" s="9">
        <v>53.07</v>
      </c>
      <c r="E10" s="9">
        <v>52.86</v>
      </c>
      <c r="F10" s="9">
        <v>52.96</v>
      </c>
      <c r="G10" s="9">
        <v>53.3</v>
      </c>
      <c r="H10" s="12">
        <f>AVERAGE(C10:G10)/'Ref (2)'!$C$11</f>
        <v>3735.0430906389302</v>
      </c>
      <c r="I10" s="12">
        <f t="shared" si="0"/>
        <v>3.7350430906389303</v>
      </c>
      <c r="K10" s="12">
        <f t="shared" si="1"/>
        <v>1.4218309859154928E-2</v>
      </c>
    </row>
    <row r="11" spans="2:11" x14ac:dyDescent="0.25">
      <c r="B11" s="1">
        <v>9</v>
      </c>
      <c r="C11" s="9">
        <v>59.97</v>
      </c>
      <c r="D11" s="9">
        <v>60.2</v>
      </c>
      <c r="E11" s="9">
        <v>60.21</v>
      </c>
      <c r="F11" s="9">
        <v>61.25</v>
      </c>
      <c r="G11" s="9">
        <v>60.57</v>
      </c>
      <c r="H11" s="12">
        <f>AVERAGE(C11:G11)/'Ref (2)'!$C$11</f>
        <v>4250.8568598316006</v>
      </c>
      <c r="I11" s="12">
        <f t="shared" si="0"/>
        <v>4.2508568598316003</v>
      </c>
      <c r="K11" s="12">
        <f t="shared" si="1"/>
        <v>1.4218309859154926E-2</v>
      </c>
    </row>
    <row r="12" spans="2:11" x14ac:dyDescent="0.25">
      <c r="B12" s="1">
        <v>10</v>
      </c>
      <c r="C12" s="9">
        <v>67.2</v>
      </c>
      <c r="D12" s="9">
        <v>67.14</v>
      </c>
      <c r="E12" s="9">
        <v>67.16</v>
      </c>
      <c r="F12" s="9">
        <v>67.239999999999995</v>
      </c>
      <c r="G12" s="9">
        <v>67.260000000000005</v>
      </c>
      <c r="H12" s="12">
        <f>AVERAGE(C12:G12)/'Ref (2)'!$C$11</f>
        <v>4726.3001485884106</v>
      </c>
      <c r="I12" s="12">
        <f t="shared" si="0"/>
        <v>4.7263001485884102</v>
      </c>
      <c r="K12" s="12">
        <f t="shared" si="1"/>
        <v>1.4218309859154928E-2</v>
      </c>
    </row>
    <row r="13" spans="2:11" x14ac:dyDescent="0.25">
      <c r="B13" s="19">
        <v>11</v>
      </c>
      <c r="C13" s="20">
        <v>77.239999999999995</v>
      </c>
      <c r="D13" s="20">
        <v>77.06</v>
      </c>
      <c r="E13" s="20">
        <v>77.22</v>
      </c>
      <c r="F13" s="20">
        <v>76.989999999999995</v>
      </c>
      <c r="G13" s="20">
        <v>77.25</v>
      </c>
      <c r="H13" s="21">
        <f>AVERAGE(C13:G13)/'Ref (3)'!$C$11</f>
        <v>5487.3949411470076</v>
      </c>
      <c r="I13" s="21">
        <f t="shared" si="0"/>
        <v>5.4873949411470075</v>
      </c>
      <c r="J13" s="22"/>
      <c r="K13" s="21">
        <f t="shared" si="1"/>
        <v>1.4059859154929577E-2</v>
      </c>
    </row>
    <row r="14" spans="2:11" x14ac:dyDescent="0.25">
      <c r="B14" s="19">
        <v>12</v>
      </c>
      <c r="C14" s="20">
        <v>53.33</v>
      </c>
      <c r="D14" s="20">
        <v>53.21</v>
      </c>
      <c r="E14" s="20">
        <v>53.58</v>
      </c>
      <c r="F14" s="20">
        <v>53.54</v>
      </c>
      <c r="G14" s="20">
        <v>53.46</v>
      </c>
      <c r="H14" s="21">
        <f>AVERAGE(C14:G14)/'Ref (3)'!$C$11</f>
        <v>3799.7535687453042</v>
      </c>
      <c r="I14" s="21">
        <f t="shared" si="0"/>
        <v>3.7997535687453041</v>
      </c>
      <c r="J14" s="22"/>
      <c r="K14" s="21">
        <f t="shared" si="1"/>
        <v>1.4059859154929577E-2</v>
      </c>
    </row>
    <row r="15" spans="2:11" x14ac:dyDescent="0.25">
      <c r="B15" s="13">
        <v>13</v>
      </c>
      <c r="C15" s="14">
        <v>72.819999999999993</v>
      </c>
      <c r="D15" s="14">
        <v>72.37</v>
      </c>
      <c r="E15" s="14">
        <v>72.58</v>
      </c>
      <c r="F15" s="14">
        <v>72.319999999999993</v>
      </c>
      <c r="G15" s="14">
        <v>73.11</v>
      </c>
      <c r="H15" s="15">
        <f>AVERAGE(C15:G15)/'Ref (4)'!$C$11</f>
        <v>4879.1745750184773</v>
      </c>
      <c r="I15" s="15">
        <f t="shared" si="0"/>
        <v>4.8791745750184772</v>
      </c>
      <c r="J15" s="16"/>
      <c r="K15" s="15">
        <f t="shared" si="1"/>
        <v>1.4887764084507043E-2</v>
      </c>
    </row>
    <row r="16" spans="2:11" x14ac:dyDescent="0.25">
      <c r="B16" s="13">
        <v>14</v>
      </c>
      <c r="C16" s="14">
        <v>69.06</v>
      </c>
      <c r="D16" s="14">
        <v>68.83</v>
      </c>
      <c r="E16" s="14">
        <v>68.83</v>
      </c>
      <c r="F16" s="14">
        <v>69.180000000000007</v>
      </c>
      <c r="G16" s="14">
        <v>69.27</v>
      </c>
      <c r="H16" s="15">
        <f>AVERAGE(C16:G16)/'Ref (4)'!$C$11</f>
        <v>4636.9622468588313</v>
      </c>
      <c r="I16" s="15">
        <f t="shared" si="0"/>
        <v>4.6369622468588316</v>
      </c>
      <c r="J16" s="16"/>
      <c r="K16" s="15">
        <f t="shared" si="1"/>
        <v>1.4887764084507043E-2</v>
      </c>
    </row>
    <row r="17" spans="2:11" x14ac:dyDescent="0.25">
      <c r="B17" s="13">
        <v>15</v>
      </c>
      <c r="C17" s="14">
        <v>75.55</v>
      </c>
      <c r="D17" s="14">
        <v>75.09</v>
      </c>
      <c r="E17" s="14">
        <v>74.760000000000005</v>
      </c>
      <c r="F17" s="14">
        <v>75.459999999999994</v>
      </c>
      <c r="G17" s="14">
        <v>74.959999999999994</v>
      </c>
      <c r="H17" s="15">
        <f>AVERAGE(C17:G17)/'Ref (4)'!$C$11</f>
        <v>5048.7097708795254</v>
      </c>
      <c r="I17" s="15">
        <f t="shared" si="0"/>
        <v>5.0487097708795252</v>
      </c>
      <c r="J17" s="16"/>
      <c r="K17" s="15">
        <f t="shared" si="1"/>
        <v>1.4887764084507045E-2</v>
      </c>
    </row>
    <row r="18" spans="2:11" x14ac:dyDescent="0.25">
      <c r="B18" s="13">
        <v>16</v>
      </c>
      <c r="C18" s="14">
        <v>59.52</v>
      </c>
      <c r="D18" s="14">
        <v>59.02</v>
      </c>
      <c r="E18" s="14">
        <v>59.48</v>
      </c>
      <c r="F18" s="14">
        <v>59</v>
      </c>
      <c r="G18" s="14">
        <v>58.79</v>
      </c>
      <c r="H18" s="15">
        <f>AVERAGE(C18:G18)/'Ref (4)'!$C$11</f>
        <v>3973.8673762010344</v>
      </c>
      <c r="I18" s="15">
        <f t="shared" si="0"/>
        <v>3.9738673762010346</v>
      </c>
      <c r="J18" s="16"/>
      <c r="K18" s="15">
        <f t="shared" si="1"/>
        <v>1.4887764084507043E-2</v>
      </c>
    </row>
    <row r="19" spans="2:11" x14ac:dyDescent="0.25">
      <c r="C19" s="5"/>
      <c r="D19" s="5"/>
      <c r="E19" s="5"/>
      <c r="F19" s="5"/>
      <c r="G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</vt:lpstr>
      <vt:lpstr>Zero</vt:lpstr>
      <vt:lpstr>Ref (2)</vt:lpstr>
      <vt:lpstr>Ref (3)</vt:lpstr>
      <vt:lpstr>Ref (4)</vt:lpstr>
      <vt:lpstr>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LinoMP</dc:creator>
  <cp:lastModifiedBy>LinoMP</cp:lastModifiedBy>
  <dcterms:created xsi:type="dcterms:W3CDTF">2019-08-31T18:44:45Z</dcterms:created>
  <dcterms:modified xsi:type="dcterms:W3CDTF">2019-09-08T04:31:33Z</dcterms:modified>
</cp:coreProperties>
</file>