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chyvensjim/Documents/Atom/CryptoScript/"/>
    </mc:Choice>
  </mc:AlternateContent>
  <xr:revisionPtr revIDLastSave="0" documentId="13_ncr:1_{D8C4738F-7A95-1D41-9050-4FA17D2E14DF}" xr6:coauthVersionLast="45" xr6:coauthVersionMax="45" xr10:uidLastSave="{00000000-0000-0000-0000-000000000000}"/>
  <bookViews>
    <workbookView xWindow="15340" yWindow="460" windowWidth="15960" windowHeight="16240" activeTab="1" xr2:uid="{00000000-000D-0000-FFFF-FFFF00000000}"/>
  </bookViews>
  <sheets>
    <sheet name="Staking" sheetId="1" r:id="rId1"/>
    <sheet name="Total USD" sheetId="2" r:id="rId2"/>
    <sheet name="Total ETH" sheetId="3" r:id="rId3"/>
    <sheet name="ADEL" sheetId="4" r:id="rId4"/>
    <sheet name="Akro" sheetId="5" r:id="rId5"/>
    <sheet name="ANKER" sheetId="6" r:id="rId6"/>
    <sheet name="CARTESI" sheetId="7" r:id="rId7"/>
    <sheet name="CHADS" sheetId="8" r:id="rId8"/>
    <sheet name="HashGard" sheetId="9" r:id="rId9"/>
    <sheet name="Mantra Dao" sheetId="10" r:id="rId10"/>
    <sheet name="Offshift" sheetId="11" r:id="rId11"/>
    <sheet name="Parachute" sheetId="12" r:id="rId12"/>
    <sheet name="Pluton" sheetId="13" r:id="rId13"/>
    <sheet name="Polkadot" sheetId="14" r:id="rId14"/>
    <sheet name="UNISWAP" sheetId="15" r:id="rId15"/>
    <sheet name="Tendies" sheetId="16" r:id="rId16"/>
    <sheet name="Trustswap" sheetId="17" r:id="rId17"/>
    <sheet name="SUSHI" sheetId="18" r:id="rId18"/>
    <sheet name="XRP" sheetId="19" r:id="rId19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<sst xmlns="http://schemas.openxmlformats.org/spreadsheetml/2006/main" count="63" uniqueCount="63">
  <si>
    <t>Tabel 1</t>
  </si>
  <si>
    <t>Date</t>
  </si>
  <si>
    <t>Cost in ETH</t>
  </si>
  <si>
    <t>ADEL</t>
  </si>
  <si>
    <t>Current ETH</t>
  </si>
  <si>
    <t>P/L in ETH</t>
  </si>
  <si>
    <t>P/L in %</t>
  </si>
  <si>
    <t>Gas</t>
  </si>
  <si>
    <t>Target Br/E</t>
  </si>
  <si>
    <t>Target 2X</t>
  </si>
  <si>
    <t>Target 3X</t>
  </si>
  <si>
    <t>Par/Eth</t>
  </si>
  <si>
    <t>Total</t>
  </si>
  <si>
    <t>AKRO</t>
  </si>
  <si>
    <t>Cost in USDT</t>
  </si>
  <si>
    <t>ANKR</t>
  </si>
  <si>
    <t>Current USDT</t>
  </si>
  <si>
    <t>P/L in USDT</t>
  </si>
  <si>
    <t>ANKR/USDT</t>
  </si>
  <si>
    <t>CTSI</t>
  </si>
  <si>
    <t>CTSI/USDT</t>
  </si>
  <si>
    <t>CHADS</t>
  </si>
  <si>
    <t>CHADS/Eth</t>
  </si>
  <si>
    <t>Gard</t>
  </si>
  <si>
    <t>GARD/USDT</t>
  </si>
  <si>
    <t>Total + Rewards</t>
  </si>
  <si>
    <t>OM</t>
  </si>
  <si>
    <t>OM/USDT</t>
  </si>
  <si>
    <t>XFT</t>
  </si>
  <si>
    <t>XFT/Eth</t>
  </si>
  <si>
    <t>PAR</t>
  </si>
  <si>
    <t>PLU</t>
  </si>
  <si>
    <t>PLU/Eth</t>
  </si>
  <si>
    <t>DOT</t>
  </si>
  <si>
    <t>DOT/USDT</t>
  </si>
  <si>
    <t>UNI</t>
  </si>
  <si>
    <t>UNI/Eth</t>
  </si>
  <si>
    <t>Tendies</t>
  </si>
  <si>
    <t>Tend/Eth</t>
  </si>
  <si>
    <t>SWAP</t>
  </si>
  <si>
    <t>SWAP/Eth</t>
  </si>
  <si>
    <t>SUSHI</t>
  </si>
  <si>
    <t>SUSHI/Eth</t>
  </si>
  <si>
    <t>Token</t>
  </si>
  <si>
    <t>P/L ETH</t>
  </si>
  <si>
    <t>P/L %</t>
  </si>
  <si>
    <t>Gas in ETH</t>
  </si>
  <si>
    <t>Token/ETH</t>
  </si>
  <si>
    <t>TEND</t>
  </si>
  <si>
    <t>XRP</t>
  </si>
  <si>
    <t>XRP/USDT</t>
  </si>
  <si>
    <t>P/L USDT</t>
  </si>
  <si>
    <t>Token/USDT</t>
  </si>
  <si>
    <t>GARD</t>
  </si>
  <si>
    <t>ANKER</t>
  </si>
  <si>
    <t>BTC</t>
  </si>
  <si>
    <t>ETH</t>
  </si>
  <si>
    <t>Stake Rewards</t>
  </si>
  <si>
    <t>HashGard</t>
  </si>
  <si>
    <t>MantraDAO</t>
  </si>
  <si>
    <t>Akro</t>
  </si>
  <si>
    <t>Delphi</t>
  </si>
  <si>
    <t>Sushi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</si>
</sst>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$-409]\ 0.00"/>
    <numFmt numFmtId="165" formatCode="0.0000000000"/>
    <numFmt numFmtId="166" formatCode="0.0000"/>
    <numFmt numFmtId="167" formatCode="#,##0.00%"/>
    <numFmt numFmtId="168" formatCode="0.0000000"/>
    <numFmt numFmtId="169" formatCode="d/m/yyyy"/>
    <numFmt numFmtId="170" formatCode="0.00000"/>
    <numFmt numFmtId="171" formatCode="[$€-2]\ 0.00"/>
  </numFmts>
  <fonts count="3">
    <font>
      <sz val="10"/>
      <color indexed="8"/>
      <name val="Avenir Next Regular"/>
    </font>
    <font>
      <sz val="12"/>
      <color indexed="8"/>
      <name val="Avenir Next Regular"/>
    </font>
    <font>
      <sz val="10"/>
      <color indexed="8"/>
      <name val="Avenir Next Demi Bold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6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2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</borders>
  <cellStyleXfs count="1">
    <xf numFmtId="0" fontId="0" fillId="0" borderId="0">
      <alignment horizontal="right" vertical="top" wrapText="1"/>
    </xf>
  </cellStyleXfs>
  <cellXfs count="97">
    <xf numFmtId="0" applyNumberFormat="1" fontId="0" applyFont="1" fillId="0" applyFill="1" borderId="0" applyBorder="1" xfId="0" applyProtection="1" applyAlignment="1">
      <alignment horizontal="right" vertical="top" wrapText="1"/>
    </xf>
    <xf numFmtId="0" applyNumberFormat="1" fontId="0" applyFont="1" fillId="0" applyFill="1" borderId="0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49" applyNumberFormat="1" fontId="2" applyFont="1" fillId="3" applyFill="1" borderId="1" applyBorder="1" xfId="0" applyProtection="1" applyAlignment="1">
      <alignment vertical="top" wrapText="1"/>
    </xf>
    <xf numFmtId="49" applyNumberFormat="1" fontId="2" applyFont="1" fillId="3" applyFill="1" borderId="2" applyBorder="1" xfId="0" applyProtection="1" applyAlignment="1">
      <alignment vertical="top" wrapText="1"/>
    </xf>
    <xf numFmtId="0" applyNumberFormat="1" fontId="2" applyFont="1" fillId="3" applyFill="1" borderId="2" applyBorder="1" xfId="0" applyProtection="1" applyAlignment="1">
      <alignment vertical="top" wrapText="1"/>
    </xf>
    <xf numFmtId="0" applyNumberFormat="1" fontId="2" applyFont="1" fillId="3" applyFill="1" borderId="3" applyBorder="1" xfId="0" applyProtection="1" applyAlignment="1">
      <alignment vertical="top" wrapText="1"/>
    </xf>
    <xf numFmtId="49" applyNumberFormat="1" fontId="2" applyFont="1" fillId="2" applyFill="1" borderId="4" applyBorder="1" xfId="0" applyProtection="1" applyAlignment="1">
      <alignment vertical="top" wrapText="1"/>
    </xf>
    <xf numFmtId="0" applyNumberFormat="1" fontId="0" applyFont="1" fillId="2" applyFill="1" borderId="5" applyBorder="1" xfId="0" applyProtection="1" applyAlignment="1">
      <alignment horizontal="right" vertical="top" wrapText="1"/>
    </xf>
    <xf numFmtId="0" applyNumberFormat="1" fontId="0" applyFont="1" fillId="2" applyFill="1" borderId="5" applyBorder="1" xfId="0" applyProtection="1" applyAlignment="1">
      <alignment horizontal="right" vertical="top" wrapText="1"/>
    </xf>
    <xf numFmtId="0" applyNumberFormat="1" fontId="0" applyFont="1" fillId="2" applyFill="1" borderId="6" applyBorder="1" xfId="0" applyProtection="1" applyAlignment="1">
      <alignment horizontal="right" vertical="top" wrapText="1"/>
    </xf>
    <xf numFmtId="49" applyNumberFormat="1" fontId="2" applyFont="1" fillId="2" applyFill="1" borderId="7" applyBorder="1" xfId="0" applyProtection="1" applyAlignment="1">
      <alignment vertical="top" wrapText="1"/>
    </xf>
    <xf numFmtId="0" applyNumberFormat="1" fontId="0" applyFont="1" fillId="4" applyFill="1" borderId="8" applyBorder="1" xfId="0" applyProtection="1" applyAlignment="1">
      <alignment horizontal="right" vertical="top" wrapText="1"/>
    </xf>
    <xf numFmtId="0" applyNumberFormat="1" fontId="0" applyFont="1" fillId="4" applyFill="1" borderId="8" applyBorder="1" xfId="0" applyProtection="1" applyAlignment="1">
      <alignment horizontal="right" vertical="top" wrapText="1"/>
    </xf>
    <xf numFmtId="0" applyNumberFormat="1" fontId="0" applyFont="1" fillId="4" applyFill="1" borderId="9" applyBorder="1" xfId="0" applyProtection="1" applyAlignment="1">
      <alignment horizontal="right" vertical="top" wrapText="1"/>
    </xf>
    <xf numFmtId="0" applyNumberFormat="1" fontId="0" applyFont="1" fillId="2" applyFill="1" borderId="8" applyBorder="1" xfId="0" applyProtection="1" applyAlignment="1">
      <alignment horizontal="right" vertical="top" wrapText="1"/>
    </xf>
    <xf numFmtId="0" applyNumberFormat="1" fontId="0" applyFont="1" fillId="2" applyFill="1" borderId="8" applyBorder="1" xfId="0" applyProtection="1" applyAlignment="1">
      <alignment horizontal="right" vertical="top" wrapText="1"/>
    </xf>
    <xf numFmtId="0" applyNumberFormat="1" fontId="0" applyFont="1" fillId="2" applyFill="1" borderId="9" applyBorder="1" xfId="0" applyProtection="1" applyAlignment="1">
      <alignment horizontal="right" vertical="top" wrapText="1"/>
    </xf>
    <xf numFmtId="0" applyNumberFormat="1" fontId="2" applyFont="1" fillId="2" applyFill="1" borderId="7" applyBorder="1" xfId="0" applyProtection="1" applyAlignment="1">
      <alignment vertical="top" wrapText="1"/>
    </xf>
    <xf numFmtId="0" applyNumberFormat="1" fontId="2" applyFont="1" fillId="2" applyFill="1" borderId="10" applyBorder="1" xfId="0" applyProtection="1" applyAlignment="1">
      <alignment vertical="top" wrapText="1"/>
    </xf>
    <xf numFmtId="0" applyNumberFormat="1" fontId="0" applyFont="1" fillId="2" applyFill="1" borderId="11" applyBorder="1" xfId="0" applyProtection="1" applyAlignment="1">
      <alignment horizontal="right" vertical="top" wrapText="1"/>
    </xf>
    <xf numFmtId="0" applyNumberFormat="1" fontId="0" applyFont="1" fillId="2" applyFill="1" borderId="11" applyBorder="1" xfId="0" applyProtection="1" applyAlignment="1">
      <alignment horizontal="right" vertical="top" wrapText="1"/>
    </xf>
    <xf numFmtId="0" applyNumberFormat="1" fontId="0" applyFont="1" fillId="2" applyFill="1" borderId="12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0" applyNumberFormat="1" fontId="2" applyFont="1" fillId="3" applyFill="1" borderId="2" applyBorder="1" xfId="0" applyProtection="1" applyAlignment="1">
      <alignment vertical="top" wrapText="1"/>
    </xf>
    <xf numFmtId="164" applyNumberFormat="1" fontId="0" applyFont="1" fillId="2" applyFill="1" borderId="5" applyBorder="1" xfId="0" applyProtection="1" applyAlignment="1">
      <alignment horizontal="right" vertical="top" wrapText="1"/>
    </xf>
    <xf numFmtId="10" applyNumberFormat="1" fontId="0" applyFont="1" fillId="2" applyFill="1" borderId="5" applyBorder="1" xfId="0" applyProtection="1" applyAlignment="1">
      <alignment horizontal="right" vertical="top" wrapText="1"/>
    </xf>
    <xf numFmtId="165" applyNumberFormat="1" fontId="0" applyFont="1" fillId="2" applyFill="1" borderId="5" applyBorder="1" xfId="0" applyProtection="1" applyAlignment="1">
      <alignment horizontal="right" vertical="top" wrapText="1"/>
    </xf>
    <xf numFmtId="166" applyNumberFormat="1" fontId="0" applyFont="1" fillId="2" applyFill="1" borderId="5" applyBorder="1" xfId="0" applyProtection="1" applyAlignment="1">
      <alignment horizontal="right" vertical="top" wrapText="1"/>
    </xf>
    <xf numFmtId="166" applyNumberFormat="1" fontId="0" applyFont="1" fillId="2" applyFill="1" borderId="6" applyBorder="1" xfId="0" applyProtection="1" applyAlignment="1">
      <alignment horizontal="right" vertical="top" wrapText="1"/>
    </xf>
    <xf numFmtId="164" applyNumberFormat="1" fontId="0" applyFont="1" fillId="4" applyFill="1" borderId="8" applyBorder="1" xfId="0" applyProtection="1" applyAlignment="1">
      <alignment horizontal="right" vertical="top" wrapText="1"/>
    </xf>
    <xf numFmtId="167" applyNumberFormat="1" fontId="0" applyFont="1" fillId="4" applyFill="1" borderId="8" applyBorder="1" xfId="0" applyProtection="1" applyAlignment="1">
      <alignment horizontal="right" vertical="top" wrapText="1"/>
    </xf>
    <xf numFmtId="165" applyNumberFormat="1" fontId="0" applyFont="1" fillId="4" applyFill="1" borderId="8" applyBorder="1" xfId="0" applyProtection="1" applyAlignment="1">
      <alignment horizontal="right" vertical="top" wrapText="1"/>
    </xf>
    <xf numFmtId="168" applyNumberFormat="1" fontId="0" applyFont="1" fillId="4" applyFill="1" borderId="8" applyBorder="1" xfId="0" applyProtection="1" applyAlignment="1">
      <alignment horizontal="right" vertical="top" wrapText="1"/>
    </xf>
    <xf numFmtId="168" applyNumberFormat="1" fontId="0" applyFont="1" fillId="4" applyFill="1" borderId="9" applyBorder="1" xfId="0" applyProtection="1" applyAlignment="1">
      <alignment horizontal="right" vertical="top" wrapText="1"/>
    </xf>
    <xf numFmtId="164" applyNumberFormat="1" fontId="0" applyFont="1" fillId="2" applyFill="1" borderId="8" applyBorder="1" xfId="0" applyProtection="1" applyAlignment="1">
      <alignment horizontal="right" vertical="top" wrapText="1"/>
    </xf>
    <xf numFmtId="167" applyNumberFormat="1" fontId="0" applyFont="1" fillId="2" applyFill="1" borderId="8" applyBorder="1" xfId="0" applyProtection="1" applyAlignment="1">
      <alignment horizontal="right" vertical="top" wrapText="1"/>
    </xf>
    <xf numFmtId="165" applyNumberFormat="1" fontId="0" applyFont="1" fillId="2" applyFill="1" borderId="8" applyBorder="1" xfId="0" applyProtection="1" applyAlignment="1">
      <alignment horizontal="right" vertical="top" wrapText="1"/>
    </xf>
    <xf numFmtId="168" applyNumberFormat="1" fontId="0" applyFont="1" fillId="2" applyFill="1" borderId="8" applyBorder="1" xfId="0" applyProtection="1" applyAlignment="1">
      <alignment horizontal="right" vertical="top" wrapText="1"/>
    </xf>
    <xf numFmtId="168" applyNumberFormat="1" fontId="0" applyFont="1" fillId="2" applyFill="1" borderId="9" applyBorder="1" xfId="0" applyProtection="1" applyAlignment="1">
      <alignment horizontal="right" vertical="top" wrapText="1"/>
    </xf>
    <xf numFmtId="10" applyNumberFormat="1" fontId="0" applyFont="1" fillId="4" applyFill="1" borderId="8" applyBorder="1" xfId="0" applyProtection="1" applyAlignment="1">
      <alignment horizontal="right" vertical="top" wrapText="1"/>
    </xf>
    <xf numFmtId="0" applyNumberFormat="1" fontId="0" applyFont="1" fillId="4" applyFill="1" borderId="9" applyBorder="1" xfId="0" applyProtection="1" applyAlignment="1">
      <alignment horizontal="right" vertical="top" wrapText="1"/>
    </xf>
    <xf numFmtId="10" applyNumberFormat="1" fontId="0" applyFont="1" fillId="2" applyFill="1" borderId="8" applyBorder="1" xfId="0" applyProtection="1" applyAlignment="1">
      <alignment horizontal="right" vertical="top" wrapText="1"/>
    </xf>
    <xf numFmtId="0" applyNumberFormat="1" fontId="0" applyFont="1" fillId="2" applyFill="1" borderId="9" applyBorder="1" xfId="0" applyProtection="1" applyAlignment="1">
      <alignment horizontal="right" vertical="top" wrapText="1"/>
    </xf>
    <xf numFmtId="0" applyNumberFormat="1" fontId="2" applyFont="1" fillId="2" applyFill="1" borderId="7" applyBorder="1" xfId="0" applyProtection="1" applyAlignment="1">
      <alignment vertical="top" wrapText="1"/>
    </xf>
    <xf numFmtId="0" applyNumberFormat="1" fontId="2" applyFont="1" fillId="2" applyFill="1" borderId="10" applyBorder="1" xfId="0" applyProtection="1" applyAlignment="1">
      <alignment vertical="top" wrapText="1"/>
    </xf>
    <xf numFmtId="0" applyNumberFormat="1" fontId="0" applyFont="1" fillId="4" applyFill="1" borderId="11" applyBorder="1" xfId="0" applyProtection="1" applyAlignment="1">
      <alignment horizontal="right" vertical="top" wrapText="1"/>
    </xf>
    <xf numFmtId="0" applyNumberFormat="1" fontId="0" applyFont="1" fillId="4" applyFill="1" borderId="12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165" applyNumberFormat="1" fontId="0" applyFont="1" fillId="2" applyFill="1" borderId="6" applyBorder="1" xfId="0" applyProtection="1" applyAlignment="1">
      <alignment horizontal="right" vertical="top" wrapText="1"/>
    </xf>
    <xf numFmtId="165" applyNumberFormat="1" fontId="0" applyFont="1" fillId="4" applyFill="1" borderId="9" applyBorder="1" xfId="0" applyProtection="1" applyAlignment="1">
      <alignment horizontal="right" vertical="top" wrapText="1"/>
    </xf>
    <xf numFmtId="165" applyNumberFormat="1" fontId="0" applyFont="1" fillId="2" applyFill="1" borderId="9" applyBorder="1" xfId="0" applyProtection="1" applyAlignment="1">
      <alignment horizontal="right" vertical="top" wrapText="1"/>
    </xf>
    <xf numFmtId="166" applyNumberFormat="1" fontId="0" applyFont="1" fillId="2" applyFill="1" borderId="8" applyBorder="1" xfId="0" applyProtection="1" applyAlignment="1">
      <alignment horizontal="right" vertical="top" wrapText="1"/>
    </xf>
    <xf numFmtId="165" applyNumberFormat="1" fontId="0" applyFont="1" fillId="4" applyFill="1" borderId="11" applyBorder="1" xfId="0" applyProtection="1" applyAlignment="1">
      <alignment horizontal="right" vertical="top" wrapText="1"/>
    </xf>
    <xf numFmtId="10" applyNumberFormat="1" fontId="0" applyFont="1" fillId="4" applyFill="1" borderId="11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49" applyNumberFormat="1" fontId="2" applyFont="1" fillId="3" applyFill="1" borderId="3" applyBorder="1" xfId="0" applyProtection="1" applyAlignment="1">
      <alignment vertical="top" wrapText="1"/>
    </xf>
    <xf numFmtId="169" applyNumberFormat="1" fontId="2" applyFont="1" fillId="2" applyFill="1" borderId="4" applyBorder="1" xfId="0" applyProtection="1" applyAlignment="1">
      <alignment vertical="top" wrapText="1"/>
    </xf>
    <xf numFmtId="2" applyNumberFormat="1" fontId="0" applyFont="1" fillId="2" applyFill="1" borderId="5" applyBorder="1" xfId="0" applyProtection="1" applyAlignment="1">
      <alignment horizontal="right" vertical="top" wrapText="1"/>
    </xf>
    <xf numFmtId="167" applyNumberFormat="1" fontId="0" applyFont="1" fillId="2" applyFill="1" borderId="5" applyBorder="1" xfId="0" applyProtection="1" applyAlignment="1">
      <alignment horizontal="right" vertical="top" wrapText="1"/>
    </xf>
    <xf numFmtId="0" applyNumberFormat="1" fontId="0" applyFont="1" fillId="2" applyFill="1" borderId="6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169" applyNumberFormat="1" fontId="2" applyFont="1" fillId="2" applyFill="1" borderId="7" applyBorder="1" xfId="0" applyProtection="1" applyAlignment="1">
      <alignment vertical="top" wrapText="1"/>
    </xf>
    <xf numFmtId="166" applyNumberFormat="1" fontId="0" applyFont="1" fillId="4" applyFill="1" borderId="8" applyBorder="1" xfId="0" applyProtection="1" applyAlignment="1">
      <alignment horizontal="right" vertical="top" wrapText="1"/>
    </xf>
    <xf numFmtId="164" applyNumberFormat="1" fontId="0" applyFont="1" fillId="2" applyFill="1" borderId="11" applyBorder="1" xfId="0" applyProtection="1" applyAlignment="1">
      <alignment horizontal="right" vertical="top" wrapText="1"/>
    </xf>
    <xf numFmtId="167" applyNumberFormat="1" fontId="0" applyFont="1" fillId="2" applyFill="1" borderId="11" applyBorder="1" xfId="0" applyProtection="1" applyAlignment="1">
      <alignment horizontal="right" vertical="top" wrapText="1"/>
    </xf>
    <xf numFmtId="165" applyNumberFormat="1" fontId="0" applyFont="1" fillId="2" applyFill="1" borderId="11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164" applyNumberFormat="1" fontId="0" applyFont="1" fillId="4" applyFill="1" borderId="11" applyBorder="1" xfId="0" applyProtection="1" applyAlignment="1">
      <alignment horizontal="right" vertical="top" wrapText="1"/>
    </xf>
    <xf numFmtId="0" applyNumberFormat="1" fontId="0" applyFont="1" fillId="4" applyFill="1" borderId="11" applyBorder="1" xfId="0" applyProtection="1" applyAlignment="1">
      <alignment horizontal="right" vertical="top" wrapText="1"/>
    </xf>
    <xf numFmtId="167" applyNumberFormat="1" fontId="0" applyFont="1" fillId="4" applyFill="1" borderId="11" applyBorder="1" xfId="0" applyProtection="1" applyAlignment="1">
      <alignment horizontal="right" vertical="top" wrapText="1"/>
    </xf>
    <xf numFmtId="0" applyNumberFormat="1" fontId="0" applyFont="1" fillId="4" applyFill="1" borderId="12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2" applyNumberFormat="1" fontId="0" applyFont="1" fillId="4" applyFill="1" borderId="8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170" applyNumberFormat="1" fontId="0" applyFont="1" fillId="2" applyFill="1" borderId="5" applyBorder="1" xfId="0" applyProtection="1" applyAlignment="1">
      <alignment horizontal="right" vertical="top" wrapText="1"/>
    </xf>
    <xf numFmtId="170" applyNumberFormat="1" fontId="0" applyFont="1" fillId="4" applyFill="1" borderId="8" applyBorder="1" xfId="0" applyProtection="1" applyAlignment="1">
      <alignment horizontal="right" vertical="top" wrapText="1"/>
    </xf>
    <xf numFmtId="170" applyNumberFormat="1" fontId="0" applyFont="1" fillId="2" applyFill="1" borderId="8" applyBorder="1" xfId="0" applyProtection="1" applyAlignment="1">
      <alignment horizontal="right" vertical="top" wrapText="1"/>
    </xf>
    <xf numFmtId="171" applyNumberFormat="1" fontId="0" applyFont="1" fillId="2" applyFill="1" borderId="8" applyBorder="1" xfId="0" applyProtection="1" applyAlignment="1">
      <alignment horizontal="right" vertical="top" wrapText="1"/>
    </xf>
    <xf numFmtId="9" applyNumberFormat="1" fontId="0" applyFont="1" fillId="2" applyFill="1" borderId="8" applyBorder="1" xfId="0" applyProtection="1" applyAlignment="1">
      <alignment horizontal="right" vertical="top" wrapText="1"/>
    </xf>
    <xf numFmtId="49" applyNumberFormat="1" fontId="2" applyFont="1" fillId="2" applyFill="1" borderId="10" applyBorder="1" xfId="0" applyProtection="1" applyAlignment="1">
      <alignment vertical="top" wrapText="1"/>
    </xf>
    <xf numFmtId="170" applyNumberFormat="1" fontId="0" applyFont="1" fillId="4" applyFill="1" borderId="11" applyBorder="1" xfId="0" applyProtection="1" applyAlignment="1">
      <alignment horizontal="right" vertical="top" wrapText="1"/>
    </xf>
    <xf numFmtId="171" applyNumberFormat="1" fontId="0" applyFont="1" fillId="4" applyFill="1" borderId="11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9" applyNumberFormat="1" fontId="0" applyFont="1" fillId="4" applyFill="1" borderId="8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14" applyNumberFormat="1" fontId="2" applyFont="1" fillId="2" applyFill="1" borderId="4" applyBorder="1" xfId="0" applyProtection="1" applyAlignment="1">
      <alignment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0" applyNumberFormat="1" fontId="0" applyFont="1" fillId="2" applyFill="1" borderId="0" applyBorder="1" xfId="0" applyProtection="1" applyAlignment="1">
      <alignment horizontal="right" vertical="top" wrapText="1"/>
    </xf>
    <xf numFmtId="0" applyNumberFormat="1" fontId="1" applyFont="1" fillId="2" applyFill="1" borderId="0" applyBorder="1" xfId="0" applyProtection="1" applyAlignment="1">
      <alignment horizontal="center" vertical="center"/>
    </xf>
  </cellXfs>
  <cellStyles count="1">
    <cellStyle name="Standaard" xfId="0" builtinId="0"/>
  </cellStyles>
  <dxfs count="35"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BEF"/>
      <rgbColor rgb="FFE6E2DF"/>
      <rgbColor rgb="FFB3AFAA"/>
      <rgbColor rgb="FF9A958E"/>
      <rgbColor rgb="FFCCCAC6"/>
      <rgbColor rgb="00000000"/>
      <rgbColor rgb="E5AFE489"/>
      <rgbColor rgb="FFF0EBE2"/>
      <rgbColor rgb="E5FF9781"/>
      <rgbColor rgb="FF227AAF"/>
      <rgbColor rgb="FFFFC400"/>
      <rgbColor rgb="FFF52720"/>
      <rgbColor rgb="FFF77A00"/>
      <rgbColor rgb="FFB8B8B8"/>
      <rgbColor rgb="FF2E578B"/>
      <rgbColor rgb="FF5D9548"/>
      <rgbColor rgb="FFE7A03C"/>
      <rgbColor rgb="FFBC2C2F"/>
      <rgbColor rgb="FF6F3C78"/>
      <rgbColor rgb="FF7C7F7E"/>
      <rgbColor rgb="FF41689A"/>
      <rgbColor rgb="FF6EA35A"/>
      <rgbColor rgb="FFEAAC54"/>
      <rgbColor rgb="FFC54245"/>
      <rgbColor rgb="FFFEFFFE"/>
      <rgbColor rgb="FF54BBE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1"/>
    <c:view3D>
      <c:rotX val="80"/>
      <c:hPercent val="29"/>
      <c:rotY val="24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000000000000001E-3"/>
          <c:y val="5.0000000000000001E-3"/>
          <c:w val="0.99"/>
          <c:h val="0.98750000000000004"/>
        </c:manualLayout>
      </c:layout>
      <c:pie3DChart>
        <c:varyColors val="0"/>
        <c:ser>
          <c:idx val="0"/>
          <c:order val="0"/>
          <c:tx>
            <c:strRef>
              <c:f>'Total USD'!$B$2</c:f>
              <c:strCache>
                <c:ptCount val="1"/>
                <c:pt idx="0">
                  <c:v>Cost in USDT</c:v>
                </c:pt>
              </c:strCache>
            </c:strRef>
          </c:tx>
          <c:spPr>
            <a:solidFill>
              <a:srgbClr val="227AAF"/>
            </a:solidFill>
            <a:ln w="12700" cap="flat">
              <a:noFill/>
              <a:miter lim="400000"/>
            </a:ln>
            <a:effectLst>
              <a:outerShdw blurRad="127000" dir="7320000" algn="tl">
                <a:srgbClr val="000000">
                  <a:alpha val="55000"/>
                </a:srgbClr>
              </a:outerShdw>
            </a:effectLst>
            <a:sp3d prstMaterial="matte"/>
          </c:spPr>
          <c:dPt>
            <c:idx val="0"/>
            <c:bubble3D val="0"/>
            <c:spPr>
              <a:solidFill>
                <a:srgbClr val="227AAF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1-9773-2B41-AFAC-EAD4D348E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3-9773-2B41-AFAC-EAD4D348E83A}"/>
              </c:ext>
            </c:extLst>
          </c:dPt>
          <c:dPt>
            <c:idx val="2"/>
            <c:bubble3D val="0"/>
            <c:spPr>
              <a:solidFill>
                <a:schemeClr val="accent3">
                  <a:hueOff val="-38674"/>
                  <a:satOff val="-11856"/>
                  <a:lumOff val="-9051"/>
                </a:schemeClr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5-9773-2B41-AFAC-EAD4D348E83A}"/>
              </c:ext>
            </c:extLst>
          </c:dPt>
          <c:dPt>
            <c:idx val="3"/>
            <c:bubble3D val="0"/>
            <c:spPr>
              <a:solidFill>
                <a:srgbClr val="FFC400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7-9773-2B41-AFAC-EAD4D348E83A}"/>
              </c:ext>
            </c:extLst>
          </c:dPt>
          <c:dPt>
            <c:idx val="4"/>
            <c:bubble3D val="0"/>
            <c:spPr>
              <a:solidFill>
                <a:srgbClr val="F52720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9-9773-2B41-AFAC-EAD4D348E83A}"/>
              </c:ext>
            </c:extLst>
          </c:dPt>
          <c:dPt>
            <c:idx val="5"/>
            <c:bubble3D val="0"/>
            <c:spPr>
              <a:solidFill>
                <a:srgbClr val="F77A00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B-9773-2B41-AFAC-EAD4D348E83A}"/>
              </c:ext>
            </c:extLst>
          </c:dPt>
          <c:dLbls>
            <c:dLbl>
              <c:idx val="0"/>
              <c:numFmt formatCode="#,##0%" sourceLinked="0"/>
              <c:spPr/>
              <c:txPr>
                <a:bodyPr/>
                <a:lstStyle/>
                <a:p>
                  <a:pPr>
                    <a:defRPr sz="78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73-2B41-AFAC-EAD4D348E83A}"/>
                </c:ext>
              </c:extLst>
            </c:dLbl>
            <c:dLbl>
              <c:idx val="1"/>
              <c:numFmt formatCode="#,##0%" sourceLinked="0"/>
              <c:spPr/>
              <c:txPr>
                <a:bodyPr/>
                <a:lstStyle/>
                <a:p>
                  <a:pPr>
                    <a:defRPr sz="78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73-2B41-AFAC-EAD4D348E83A}"/>
                </c:ext>
              </c:extLst>
            </c:dLbl>
            <c:dLbl>
              <c:idx val="2"/>
              <c:numFmt formatCode="#,##0%" sourceLinked="0"/>
              <c:spPr/>
              <c:txPr>
                <a:bodyPr/>
                <a:lstStyle/>
                <a:p>
                  <a:pPr>
                    <a:defRPr sz="78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773-2B41-AFAC-EAD4D348E83A}"/>
                </c:ext>
              </c:extLst>
            </c:dLbl>
            <c:dLbl>
              <c:idx val="3"/>
              <c:numFmt formatCode="#,##0%" sourceLinked="0"/>
              <c:spPr/>
              <c:txPr>
                <a:bodyPr/>
                <a:lstStyle/>
                <a:p>
                  <a:pPr>
                    <a:defRPr sz="78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773-2B41-AFAC-EAD4D348E83A}"/>
                </c:ext>
              </c:extLst>
            </c:dLbl>
            <c:dLbl>
              <c:idx val="4"/>
              <c:numFmt formatCode="#,##0%" sourceLinked="0"/>
              <c:spPr/>
              <c:txPr>
                <a:bodyPr/>
                <a:lstStyle/>
                <a:p>
                  <a:pPr>
                    <a:defRPr sz="78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773-2B41-AFAC-EAD4D348E83A}"/>
                </c:ext>
              </c:extLst>
            </c:dLbl>
            <c:dLbl>
              <c:idx val="5"/>
              <c:numFmt formatCode="#,##0%" sourceLinked="0"/>
              <c:spPr/>
              <c:txPr>
                <a:bodyPr/>
                <a:lstStyle/>
                <a:p>
                  <a:pPr>
                    <a:defRPr sz="78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773-2B41-AFAC-EAD4D348E83A}"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80" b="0" i="0" u="none" strike="noStrike">
                    <a:solidFill>
                      <a:srgbClr val="000000"/>
                    </a:solidFill>
                    <a:latin typeface="Avenir Next Regular"/>
                  </a:defRPr>
                </a:pPr>
                <a:endParaRPr lang="nl-B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USD'!$A$3:$A$8</c:f>
              <c:strCache>
                <c:ptCount val="6"/>
                <c:pt idx="0">
                  <c:v>DOT</c:v>
                </c:pt>
                <c:pt idx="1">
                  <c:v>GARD</c:v>
                </c:pt>
                <c:pt idx="2">
                  <c:v>OM</c:v>
                </c:pt>
                <c:pt idx="3">
                  <c:v>ANKER</c:v>
                </c:pt>
                <c:pt idx="4">
                  <c:v>CTSI</c:v>
                </c:pt>
                <c:pt idx="5">
                  <c:v>XRP</c:v>
                </c:pt>
              </c:strCache>
            </c:strRef>
          </c:cat>
          <c:val>
            <c:numRef>
              <c:f>'Total USD'!$B$3:$B$8</c:f>
              <c:numCache>
                <c:formatCode>[$$-409]\ 0.00</c:formatCode>
                <c:ptCount val="6"/>
                <c:pt idx="0">
                  <c:v>109.01300000000001</c:v>
                </c:pt>
                <c:pt idx="1">
                  <c:v>582.10300000000007</c:v>
                </c:pt>
                <c:pt idx="2">
                  <c:v>288.73399999999998</c:v>
                </c:pt>
                <c:pt idx="3">
                  <c:v>1171.503518</c:v>
                </c:pt>
                <c:pt idx="4">
                  <c:v>174.24182100000002</c:v>
                </c:pt>
                <c:pt idx="5">
                  <c:v>482.27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73-2B41-AFAC-EAD4D348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5837000000000001"/>
          <c:y val="4.2590000000000003E-2"/>
          <c:w val="0.83238299999999998"/>
          <c:h val="0.88610500000000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USD'!$C$2</c:f>
              <c:strCache>
                <c:ptCount val="1"/>
                <c:pt idx="0">
                  <c:v>Current USDT</c:v>
                </c:pt>
              </c:strCache>
            </c:strRef>
          </c:tx>
          <c:spPr>
            <a:solidFill>
              <a:srgbClr val="227AA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 u="none" strike="noStrike">
                    <a:solidFill>
                      <a:srgbClr val="000000"/>
                    </a:solidFill>
                    <a:latin typeface="Avenir Next Regular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USD'!$A$3:$A$11</c:f>
              <c:strCache>
                <c:ptCount val="9"/>
                <c:pt idx="0">
                  <c:v>DOT</c:v>
                </c:pt>
                <c:pt idx="1">
                  <c:v>GARD</c:v>
                </c:pt>
                <c:pt idx="2">
                  <c:v>OM</c:v>
                </c:pt>
                <c:pt idx="3">
                  <c:v>ANKER</c:v>
                </c:pt>
                <c:pt idx="4">
                  <c:v>CTSI</c:v>
                </c:pt>
                <c:pt idx="5">
                  <c:v>XRP</c:v>
                </c:pt>
                <c:pt idx="6">
                  <c:v>BTC</c:v>
                </c:pt>
                <c:pt idx="7">
                  <c:v>ETH</c:v>
                </c:pt>
                <c:pt idx="8">
                  <c:v>Total</c:v>
                </c:pt>
              </c:strCache>
            </c:strRef>
          </c:cat>
          <c:val>
            <c:numRef>
              <c:f>'Total USD'!$C$3:$C$11</c:f>
              <c:numCache>
                <c:formatCode>[$$-409]\ 0.00</c:formatCode>
                <c:ptCount val="9"/>
                <c:pt idx="0">
                  <c:v>112.94153</c:v>
                </c:pt>
                <c:pt idx="1">
                  <c:v>90.05952096</c:v>
                </c:pt>
                <c:pt idx="2">
                  <c:v>136.96480682299998</c:v>
                </c:pt>
                <c:pt idx="3">
                  <c:v>547.65656946000001</c:v>
                </c:pt>
                <c:pt idx="4">
                  <c:v>81.464441184000009</c:v>
                </c:pt>
                <c:pt idx="5">
                  <c:v>347.49600000000004</c:v>
                </c:pt>
                <c:pt idx="8">
                  <c:v>887.62242724299995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6-914D-98A1-B6F70227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venir Next Regular"/>
              </a:defRPr>
            </a:pPr>
            <a:endParaRPr lang="nl-B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6350" cap="flat">
              <a:solidFill>
                <a:srgbClr val="000000"/>
              </a:solidFill>
              <a:prstDash val="solid"/>
              <a:miter lim="400000"/>
            </a:ln>
          </c:spPr>
        </c:minorGridlines>
        <c:numFmt formatCode="[$$-409]\ 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venir Next Regular"/>
              </a:defRPr>
            </a:pPr>
            <a:endParaRPr lang="nl-BE"/>
          </a:p>
        </c:txPr>
        <c:crossAx val="2094734552"/>
        <c:crosses val="autoZero"/>
        <c:crossBetween val="between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1"/>
    <c:view3D>
      <c:rotX val="80"/>
      <c:hPercent val="29"/>
      <c:rotY val="27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000000000000001E-3"/>
          <c:y val="5.0000000000000001E-3"/>
          <c:w val="0.99"/>
          <c:h val="0.98750000000000004"/>
        </c:manualLayout>
      </c:layout>
      <c:pie3DChart>
        <c:varyColors val="0"/>
        <c:ser>
          <c:idx val="0"/>
          <c:order val="0"/>
          <c:tx>
            <c:strRef>
              <c:f>'Total ETH'!$B$2</c:f>
              <c:strCache>
                <c:ptCount val="1"/>
                <c:pt idx="0">
                  <c:v>Cost in ETH</c:v>
                </c:pt>
              </c:strCache>
            </c:strRef>
          </c:tx>
          <c:spPr>
            <a:solidFill>
              <a:srgbClr val="2E578C"/>
            </a:solidFill>
            <a:ln w="12700" cap="flat">
              <a:noFill/>
              <a:miter lim="400000"/>
            </a:ln>
            <a:effectLst>
              <a:outerShdw blurRad="127000" dir="7320000" algn="tl">
                <a:srgbClr val="000000">
                  <a:alpha val="55000"/>
                </a:srgbClr>
              </a:outerShdw>
            </a:effectLst>
            <a:sp3d prstMaterial="matte"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93B-F843-94C6-F5F7D3B69AE8}"/>
              </c:ext>
            </c:extLst>
          </c:dPt>
          <c:dPt>
            <c:idx val="1"/>
            <c:bubble3D val="0"/>
            <c:spPr>
              <a:solidFill>
                <a:srgbClr val="5D9648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3-293B-F843-94C6-F5F7D3B69AE8}"/>
              </c:ext>
            </c:extLst>
          </c:dPt>
          <c:dPt>
            <c:idx val="2"/>
            <c:bubble3D val="0"/>
            <c:spPr>
              <a:solidFill>
                <a:srgbClr val="E7A13D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5-293B-F843-94C6-F5F7D3B69AE8}"/>
              </c:ext>
            </c:extLst>
          </c:dPt>
          <c:dPt>
            <c:idx val="3"/>
            <c:bubble3D val="0"/>
            <c:spPr>
              <a:solidFill>
                <a:srgbClr val="BC2D30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7-293B-F843-94C6-F5F7D3B69AE8}"/>
              </c:ext>
            </c:extLst>
          </c:dPt>
          <c:dPt>
            <c:idx val="4"/>
            <c:bubble3D val="0"/>
            <c:spPr>
              <a:solidFill>
                <a:srgbClr val="6F3D79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9-293B-F843-94C6-F5F7D3B69AE8}"/>
              </c:ext>
            </c:extLst>
          </c:dPt>
          <c:dPt>
            <c:idx val="5"/>
            <c:bubble3D val="0"/>
            <c:spPr>
              <a:solidFill>
                <a:srgbClr val="7D807F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B-293B-F843-94C6-F5F7D3B69AE8}"/>
              </c:ext>
            </c:extLst>
          </c:dPt>
          <c:dPt>
            <c:idx val="6"/>
            <c:bubble3D val="0"/>
            <c:spPr>
              <a:solidFill>
                <a:srgbClr val="41699B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D-293B-F843-94C6-F5F7D3B69AE8}"/>
              </c:ext>
            </c:extLst>
          </c:dPt>
          <c:dPt>
            <c:idx val="7"/>
            <c:bubble3D val="0"/>
            <c:spPr>
              <a:solidFill>
                <a:srgbClr val="6EA45A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0F-293B-F843-94C6-F5F7D3B69AE8}"/>
              </c:ext>
            </c:extLst>
          </c:dPt>
          <c:dPt>
            <c:idx val="8"/>
            <c:bubble3D val="0"/>
            <c:spPr>
              <a:solidFill>
                <a:srgbClr val="EAAD55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11-293B-F843-94C6-F5F7D3B69AE8}"/>
              </c:ext>
            </c:extLst>
          </c:dPt>
          <c:dPt>
            <c:idx val="9"/>
            <c:bubble3D val="0"/>
            <c:spPr>
              <a:solidFill>
                <a:srgbClr val="C54346"/>
              </a:solidFill>
              <a:ln w="12700" cap="flat">
                <a:noFill/>
                <a:miter lim="400000"/>
              </a:ln>
              <a:effectLst>
                <a:outerShdw blurRad="127000" dir="7320000" algn="tl">
                  <a:srgbClr val="000000">
                    <a:alpha val="55000"/>
                  </a:srgbClr>
                </a:outerShdw>
              </a:effectLst>
              <a:sp3d prstMaterial="matte"/>
            </c:spPr>
            <c:extLst>
              <c:ext xmlns:c16="http://schemas.microsoft.com/office/drawing/2014/chart" uri="{C3380CC4-5D6E-409C-BE32-E72D297353CC}">
                <c16:uniqueId val="{00000013-293B-F843-94C6-F5F7D3B69AE8}"/>
              </c:ext>
            </c:extLst>
          </c:dPt>
          <c:dLbls>
            <c:dLbl>
              <c:idx val="0"/>
              <c:numFmt formatCode="#,##0%" sourceLinked="0"/>
              <c:spPr/>
              <c:txPr>
                <a:bodyPr/>
                <a:lstStyle/>
                <a:p>
                  <a:pPr>
                    <a:defRPr sz="97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93B-F843-94C6-F5F7D3B69AE8}"/>
                </c:ext>
              </c:extLst>
            </c:dLbl>
            <c:dLbl>
              <c:idx val="1"/>
              <c:numFmt formatCode="#,##0%" sourceLinked="0"/>
              <c:spPr/>
              <c:txPr>
                <a:bodyPr/>
                <a:lstStyle/>
                <a:p>
                  <a:pPr>
                    <a:defRPr sz="97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93B-F843-94C6-F5F7D3B69AE8}"/>
                </c:ext>
              </c:extLst>
            </c:dLbl>
            <c:dLbl>
              <c:idx val="2"/>
              <c:numFmt formatCode="#,##0%" sourceLinked="0"/>
              <c:spPr/>
              <c:txPr>
                <a:bodyPr/>
                <a:lstStyle/>
                <a:p>
                  <a:pPr>
                    <a:defRPr sz="97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93B-F843-94C6-F5F7D3B69AE8}"/>
                </c:ext>
              </c:extLst>
            </c:dLbl>
            <c:dLbl>
              <c:idx val="3"/>
              <c:numFmt formatCode="#,##0%" sourceLinked="0"/>
              <c:spPr/>
              <c:txPr>
                <a:bodyPr/>
                <a:lstStyle/>
                <a:p>
                  <a:pPr>
                    <a:defRPr sz="97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93B-F843-94C6-F5F7D3B69AE8}"/>
                </c:ext>
              </c:extLst>
            </c:dLbl>
            <c:dLbl>
              <c:idx val="4"/>
              <c:numFmt formatCode="#,##0%" sourceLinked="0"/>
              <c:spPr/>
              <c:txPr>
                <a:bodyPr/>
                <a:lstStyle/>
                <a:p>
                  <a:pPr>
                    <a:defRPr sz="97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93B-F843-94C6-F5F7D3B69AE8}"/>
                </c:ext>
              </c:extLst>
            </c:dLbl>
            <c:dLbl>
              <c:idx val="5"/>
              <c:numFmt formatCode="#,##0%" sourceLinked="0"/>
              <c:spPr/>
              <c:txPr>
                <a:bodyPr/>
                <a:lstStyle/>
                <a:p>
                  <a:pPr>
                    <a:defRPr sz="97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93B-F843-94C6-F5F7D3B69AE8}"/>
                </c:ext>
              </c:extLst>
            </c:dLbl>
            <c:dLbl>
              <c:idx val="6"/>
              <c:numFmt formatCode="#,##0%" sourceLinked="0"/>
              <c:spPr/>
              <c:txPr>
                <a:bodyPr/>
                <a:lstStyle/>
                <a:p>
                  <a:pPr>
                    <a:defRPr sz="97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293B-F843-94C6-F5F7D3B69AE8}"/>
                </c:ext>
              </c:extLst>
            </c:dLbl>
            <c:dLbl>
              <c:idx val="7"/>
              <c:numFmt formatCode="#,##0%" sourceLinked="0"/>
              <c:spPr/>
              <c:txPr>
                <a:bodyPr/>
                <a:lstStyle/>
                <a:p>
                  <a:pPr>
                    <a:defRPr sz="97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293B-F843-94C6-F5F7D3B69AE8}"/>
                </c:ext>
              </c:extLst>
            </c:dLbl>
            <c:dLbl>
              <c:idx val="8"/>
              <c:numFmt formatCode="#,##0%" sourceLinked="0"/>
              <c:spPr/>
              <c:txPr>
                <a:bodyPr/>
                <a:lstStyle/>
                <a:p>
                  <a:pPr>
                    <a:defRPr sz="97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293B-F843-94C6-F5F7D3B69AE8}"/>
                </c:ext>
              </c:extLst>
            </c:dLbl>
            <c:dLbl>
              <c:idx val="9"/>
              <c:numFmt formatCode="#,##0%" sourceLinked="0"/>
              <c:spPr/>
              <c:txPr>
                <a:bodyPr/>
                <a:lstStyle/>
                <a:p>
                  <a:pPr>
                    <a:defRPr sz="970" b="0" i="0" u="none" strike="noStrike">
                      <a:solidFill>
                        <a:srgbClr val="000000"/>
                      </a:solidFill>
                      <a:latin typeface="Avenir Next Regular"/>
                    </a:defRPr>
                  </a:pPr>
                  <a:endParaRPr lang="nl-B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293B-F843-94C6-F5F7D3B69AE8}"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70" b="0" i="0" u="none" strike="noStrike">
                    <a:solidFill>
                      <a:srgbClr val="000000"/>
                    </a:solidFill>
                    <a:latin typeface="Avenir Next Regular"/>
                  </a:defRPr>
                </a:pPr>
                <a:endParaRPr lang="nl-B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ETH'!$A$3:$A$12</c:f>
              <c:strCache>
                <c:ptCount val="10"/>
                <c:pt idx="0">
                  <c:v>CHADS</c:v>
                </c:pt>
                <c:pt idx="1">
                  <c:v>XFT</c:v>
                </c:pt>
                <c:pt idx="2">
                  <c:v>PAR</c:v>
                </c:pt>
                <c:pt idx="3">
                  <c:v>PLU</c:v>
                </c:pt>
                <c:pt idx="4">
                  <c:v>TEND</c:v>
                </c:pt>
                <c:pt idx="5">
                  <c:v>SUSHI</c:v>
                </c:pt>
                <c:pt idx="6">
                  <c:v>UNI</c:v>
                </c:pt>
                <c:pt idx="7">
                  <c:v>SWAP</c:v>
                </c:pt>
                <c:pt idx="8">
                  <c:v>AKRO</c:v>
                </c:pt>
                <c:pt idx="9">
                  <c:v>ADEL</c:v>
                </c:pt>
              </c:strCache>
            </c:strRef>
          </c:cat>
          <c:val>
            <c:numRef>
              <c:f>'Total ETH'!$B$3:$B$12</c:f>
              <c:numCache>
                <c:formatCode>0.0000000000</c:formatCode>
                <c:ptCount val="10"/>
                <c:pt idx="0">
                  <c:v>2.2237247036140023E-2</c:v>
                </c:pt>
                <c:pt idx="1">
                  <c:v>0.5</c:v>
                </c:pt>
                <c:pt idx="2">
                  <c:v>0.30000000000000004</c:v>
                </c:pt>
                <c:pt idx="3">
                  <c:v>0.2</c:v>
                </c:pt>
                <c:pt idx="4">
                  <c:v>4.0563226834535601E-2</c:v>
                </c:pt>
                <c:pt idx="5">
                  <c:v>0.2</c:v>
                </c:pt>
                <c:pt idx="6">
                  <c:v>0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3B-F843-94C6-F5F7D3B6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7416"/>
          <c:y val="0.15742400000000001"/>
          <c:w val="0.88146599999999997"/>
          <c:h val="0.76091699999999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ETH'!$C$2</c:f>
              <c:strCache>
                <c:ptCount val="1"/>
                <c:pt idx="0">
                  <c:v>Current ETH</c:v>
                </c:pt>
              </c:strCache>
            </c:strRef>
          </c:tx>
          <c:spPr>
            <a:solidFill>
              <a:srgbClr val="54BBE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'Total ETH'!$A$3:$A$16</c:f>
              <c:strCache>
                <c:ptCount val="14"/>
                <c:pt idx="0">
                  <c:v>CHADS</c:v>
                </c:pt>
                <c:pt idx="1">
                  <c:v>XFT</c:v>
                </c:pt>
                <c:pt idx="2">
                  <c:v>PAR</c:v>
                </c:pt>
                <c:pt idx="3">
                  <c:v>PLU</c:v>
                </c:pt>
                <c:pt idx="4">
                  <c:v>TEND</c:v>
                </c:pt>
                <c:pt idx="5">
                  <c:v>SUSHI</c:v>
                </c:pt>
                <c:pt idx="6">
                  <c:v>UNI</c:v>
                </c:pt>
                <c:pt idx="7">
                  <c:v>SWAP</c:v>
                </c:pt>
                <c:pt idx="8">
                  <c:v>AKRO</c:v>
                </c:pt>
                <c:pt idx="9">
                  <c:v>ADEL</c:v>
                </c:pt>
                <c:pt idx="13">
                  <c:v>Total</c:v>
                </c:pt>
              </c:strCache>
            </c:strRef>
          </c:cat>
          <c:val>
            <c:numRef>
              <c:f>'Total ETH'!$C$3:$C$16</c:f>
              <c:numCache>
                <c:formatCode>0.0000000000</c:formatCode>
                <c:ptCount val="14"/>
                <c:pt idx="0">
                  <c:v>0.14603582261390272</c:v>
                </c:pt>
                <c:pt idx="1">
                  <c:v>0.32782213012584527</c:v>
                </c:pt>
                <c:pt idx="2">
                  <c:v>0.26364515000458194</c:v>
                </c:pt>
                <c:pt idx="3">
                  <c:v>0.14438133789895721</c:v>
                </c:pt>
                <c:pt idx="4">
                  <c:v>7.3104034542516103E-3</c:v>
                </c:pt>
                <c:pt idx="5">
                  <c:v>1.8642121087502034E-2</c:v>
                </c:pt>
                <c:pt idx="6" formatCode="0.0000">
                  <c:v>5.8173498180351597</c:v>
                </c:pt>
                <c:pt idx="7">
                  <c:v>0.32257642506946033</c:v>
                </c:pt>
                <c:pt idx="8">
                  <c:v>0.20892719584392422</c:v>
                </c:pt>
                <c:pt idx="9">
                  <c:v>0.39068846884795894</c:v>
                </c:pt>
                <c:pt idx="13">
                  <c:v>7.6473788729815437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1-4F40-A0E0-F9042D8E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venir Next Regular"/>
              </a:defRPr>
            </a:pPr>
            <a:endParaRPr lang="nl-B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6350" cap="flat">
              <a:solidFill>
                <a:srgbClr val="000000"/>
              </a:solidFill>
              <a:prstDash val="solid"/>
              <a:miter lim="400000"/>
            </a:ln>
          </c:spPr>
        </c:minorGridlines>
        <c:numFmt formatCode="0.0000000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venir Next Regular"/>
              </a:defRPr>
            </a:pPr>
            <a:endParaRPr lang="nl-BE"/>
          </a:p>
        </c:txPr>
        <c:crossAx val="2094734552"/>
        <c:crosses val="autoZero"/>
        <c:crossBetween val="between"/>
        <c:majorUnit val="1.6"/>
        <c:minorUnit val="0.8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0612"/>
          <c:y val="0"/>
          <c:w val="0.88938799999999996"/>
          <c:h val="7.50894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Avenir Next Regular"/>
            </a:defRPr>
          </a:pPr>
          <a:endParaRPr lang="nl-B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198892</xdr:rowOff>
    </xdr:from>
    <xdr:to>
      <xdr:col>2</xdr:col>
      <xdr:colOff>926055</xdr:colOff>
      <xdr:row>29</xdr:row>
      <xdr:rowOff>76821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1118495</xdr:colOff>
      <xdr:row>16</xdr:row>
      <xdr:rowOff>230033</xdr:rowOff>
    </xdr:from>
    <xdr:to>
      <xdr:col>8</xdr:col>
      <xdr:colOff>856872</xdr:colOff>
      <xdr:row>32</xdr:row>
      <xdr:rowOff>5442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44203</xdr:rowOff>
    </xdr:from>
    <xdr:to>
      <xdr:col>2</xdr:col>
      <xdr:colOff>424149</xdr:colOff>
      <xdr:row>31</xdr:row>
      <xdr:rowOff>200886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838444</xdr:colOff>
      <xdr:row>20</xdr:row>
      <xdr:rowOff>821</xdr:rowOff>
    </xdr:from>
    <xdr:to>
      <xdr:col>11</xdr:col>
      <xdr:colOff>1197243</xdr:colOff>
      <xdr:row>32</xdr:row>
      <xdr:rowOff>251011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26_Stocks">
  <a:themeElements>
    <a:clrScheme name="26_Stocks">
      <a:dk1>
        <a:srgbClr val="000000"/>
      </a:dk1>
      <a:lt1>
        <a:srgbClr val="FFFFFF"/>
      </a:lt1>
      <a:dk2>
        <a:srgbClr val="4A4A4B"/>
      </a:dk2>
      <a:lt2>
        <a:srgbClr val="C2C3C6"/>
      </a:lt2>
      <a:accent1>
        <a:srgbClr val="53BBE0"/>
      </a:accent1>
      <a:accent2>
        <a:srgbClr val="6DCFB9"/>
      </a:accent2>
      <a:accent3>
        <a:srgbClr val="90BF72"/>
      </a:accent3>
      <a:accent4>
        <a:srgbClr val="F2C34A"/>
      </a:accent4>
      <a:accent5>
        <a:srgbClr val="FF4741"/>
      </a:accent5>
      <a:accent6>
        <a:srgbClr val="FF8700"/>
      </a:accent6>
      <a:hlink>
        <a:srgbClr val="0000FF"/>
      </a:hlink>
      <a:folHlink>
        <a:srgbClr val="FF00FF"/>
      </a:folHlink>
    </a:clrScheme>
    <a:fontScheme name="26_Stocks">
      <a:majorFont>
        <a:latin typeface="Publico Headline Roman"/>
        <a:ea typeface="Publico Headline Roman"/>
        <a:cs typeface="Publico Headline Roman"/>
      </a:majorFont>
      <a:minorFont>
        <a:latin typeface="Avenir Next Regular"/>
        <a:ea typeface="Avenir Next Regular"/>
        <a:cs typeface="Avenir Next Regular"/>
      </a:minorFont>
    </a:fontScheme>
    <a:fmtScheme name="26_Stock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4B4A4B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400" b="0" i="0" u="none" strike="noStrike" cap="all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Publico Text Roman"/>
            <a:ea typeface="Publico Text Roman"/>
            <a:cs typeface="Publico Text Roman"/>
            <a:sym typeface="Publico Text Rom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40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7" width="16.33203125" customWidth="1" style="2"/>
    <col min="8" max="16384" width="16.33203125" customWidth="1" style="2"/>
  </cols>
  <sheetData>
    <row r="1" ht="30" customHeight="1">
      <c r="A1" s="96" t="s">
        <v>0</v>
      </c>
      <c r="B1" s="96"/>
      <c r="C1" s="96"/>
      <c r="D1" s="96"/>
      <c r="E1" s="96"/>
    </row>
    <row r="2" ht="22.75" customHeight="1">
      <c r="A2" s="3" t="s">
        <v>43</v>
      </c>
      <c r="B2" s="4" t="s">
        <v>57</v>
      </c>
      <c r="C2" s="5"/>
      <c r="D2" s="5"/>
      <c r="E2" s="6"/>
    </row>
    <row r="3" ht="22.75" customHeight="1">
      <c r="A3" s="7" t="s">
        <v>58</v>
      </c>
      <c r="B3" s="8">
        <v>7755.9116</v>
      </c>
      <c r="C3" s="9"/>
      <c r="D3" s="9"/>
      <c r="E3" s="10"/>
    </row>
    <row r="4" ht="22.5" customHeight="1">
      <c r="A4" s="11" t="s">
        <v>59</v>
      </c>
      <c r="B4" s="12">
        <v>38.799755776</v>
      </c>
      <c r="C4" s="13"/>
      <c r="D4" s="13"/>
      <c r="E4" s="14"/>
    </row>
    <row r="5" ht="22.5" customHeight="1">
      <c r="A5" s="11" t="s">
        <v>60</v>
      </c>
      <c r="B5" s="15"/>
      <c r="C5" s="16"/>
      <c r="D5" s="16"/>
      <c r="E5" s="17"/>
    </row>
    <row r="6" ht="22.5" customHeight="1">
      <c r="A6" s="11" t="s">
        <v>61</v>
      </c>
      <c r="B6" s="12"/>
      <c r="C6" s="13"/>
      <c r="D6" s="13"/>
      <c r="E6" s="14"/>
    </row>
    <row r="7" ht="22.5" customHeight="1">
      <c r="A7" s="11" t="s">
        <v>62</v>
      </c>
      <c r="B7" s="15"/>
      <c r="C7" s="16"/>
      <c r="D7" s="16"/>
      <c r="E7" s="17"/>
    </row>
    <row r="8" ht="22.5" customHeight="1">
      <c r="A8" s="18"/>
      <c r="B8" s="12"/>
      <c r="C8" s="13"/>
      <c r="D8" s="13"/>
      <c r="E8" s="14"/>
    </row>
    <row r="9" ht="22.5" customHeight="1">
      <c r="A9" s="18"/>
      <c r="B9" s="15"/>
      <c r="C9" s="16"/>
      <c r="D9" s="16"/>
      <c r="E9" s="17"/>
    </row>
    <row r="10" ht="22.5" customHeight="1">
      <c r="A10" s="18"/>
      <c r="B10" s="12"/>
      <c r="C10" s="13"/>
      <c r="D10" s="13"/>
      <c r="E10" s="14"/>
    </row>
    <row r="11" ht="22.5" customHeight="1">
      <c r="A11" s="19"/>
      <c r="B11" s="20"/>
      <c r="C11" s="21"/>
      <c r="D11" s="21"/>
      <c r="E11" s="22"/>
    </row>
  </sheetData>
  <mergeCells>
    <mergeCell ref="A1:E1"/>
  </mergeCells>
  <conditionalFormatting sqref="B3:B11">
    <cfRule type="cellIs" dxfId="1" priority="1" stopIfTrue="1" operator="greater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1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5" width="16.33203125" customWidth="1" style="76"/>
    <col min="16" max="16384" width="16.33203125" customWidth="1" style="76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14</v>
      </c>
      <c r="C2" s="4" t="s">
        <v>26</v>
      </c>
      <c r="D2" s="4" t="s">
        <v>16</v>
      </c>
      <c r="E2" s="4" t="s">
        <v>17</v>
      </c>
      <c r="F2" s="4" t="s">
        <v>6</v>
      </c>
      <c r="G2" s="5"/>
      <c r="H2" s="5"/>
      <c r="I2" s="4" t="s">
        <v>8</v>
      </c>
      <c r="J2" s="4" t="s">
        <v>9</v>
      </c>
      <c r="K2" s="4" t="s">
        <v>10</v>
      </c>
      <c r="L2" s="5"/>
      <c r="M2" s="56" t="s">
        <v>27</v>
      </c>
    </row>
    <row r="3" ht="22.75" customHeight="1">
      <c r="A3" s="57">
        <v>44064</v>
      </c>
      <c r="B3" s="25">
        <v>2.289</v>
      </c>
      <c r="C3" s="77">
        <v>5.421</v>
      </c>
      <c r="D3" s="77">
        <f ref="D3:D8" t="shared" si="0">C3*M3</f>
        <v>0.985120383</v>
      </c>
      <c r="E3" s="25">
        <f ref="E3:E8" t="shared" si="1">D3-B3</f>
        <v>-1.3038796170000002</v>
      </c>
      <c r="F3" s="59">
        <f ref="F3:F8" t="shared" si="2">E3/B3</f>
        <v>-0.5696284914809961</v>
      </c>
      <c r="G3" s="27"/>
      <c r="H3" s="9"/>
      <c r="I3" s="27">
        <f ref="I3:I8" t="shared" si="3">B3/C3</f>
        <v>0.4222468179302712</v>
      </c>
      <c r="J3" s="27">
        <f ref="J3:J8" t="shared" si="4">I3*2</f>
        <v>0.8444936358605424</v>
      </c>
      <c r="K3" s="27">
        <f ref="K3:K8" t="shared" si="5">I3*3</f>
        <v>1.2667404537908136</v>
      </c>
      <c r="L3" s="9"/>
      <c r="M3" s="60">
        <f>M10</f>
        <v>0.181723</v>
      </c>
    </row>
    <row r="4" ht="22.5" customHeight="1">
      <c r="A4" s="63">
        <v>44064</v>
      </c>
      <c r="B4" s="30">
        <v>97.592</v>
      </c>
      <c r="C4" s="78">
        <v>231.097</v>
      </c>
      <c r="D4" s="78">
        <f t="shared" si="0"/>
        <v>41.995640131</v>
      </c>
      <c r="E4" s="30">
        <f t="shared" si="1"/>
        <v>-55.596359869</v>
      </c>
      <c r="F4" s="31">
        <f t="shared" si="2"/>
        <v>-0.569681529930732</v>
      </c>
      <c r="G4" s="32"/>
      <c r="H4" s="13"/>
      <c r="I4" s="32">
        <f t="shared" si="3"/>
        <v>0.4222988615170253</v>
      </c>
      <c r="J4" s="32">
        <f t="shared" si="4"/>
        <v>0.8445977230340506</v>
      </c>
      <c r="K4" s="32">
        <f t="shared" si="5"/>
        <v>1.2668965845510758</v>
      </c>
      <c r="L4" s="13"/>
      <c r="M4" s="41">
        <f>M10</f>
        <v>0.181723</v>
      </c>
    </row>
    <row r="5" ht="22.5" customHeight="1">
      <c r="A5" s="63">
        <v>44064</v>
      </c>
      <c r="B5" s="35">
        <v>100</v>
      </c>
      <c r="C5" s="79">
        <v>270.27</v>
      </c>
      <c r="D5" s="79">
        <f t="shared" si="0"/>
        <v>49.114275209999995</v>
      </c>
      <c r="E5" s="35">
        <f t="shared" si="1"/>
        <v>-50.885724790000005</v>
      </c>
      <c r="F5" s="36">
        <f t="shared" si="2"/>
        <v>-0.5088572479000001</v>
      </c>
      <c r="G5" s="37"/>
      <c r="H5" s="16"/>
      <c r="I5" s="37">
        <f t="shared" si="3"/>
        <v>0.37000037000037</v>
      </c>
      <c r="J5" s="37">
        <f t="shared" si="4"/>
        <v>0.74000074000074</v>
      </c>
      <c r="K5" s="37">
        <f t="shared" si="5"/>
        <v>1.11000111000111</v>
      </c>
      <c r="L5" s="16"/>
      <c r="M5" s="43">
        <f>M10</f>
        <v>0.181723</v>
      </c>
    </row>
    <row r="6" ht="22.5" customHeight="1">
      <c r="A6" s="63">
        <v>44066</v>
      </c>
      <c r="B6" s="30">
        <v>49.179</v>
      </c>
      <c r="C6" s="78">
        <v>136.685</v>
      </c>
      <c r="D6" s="78">
        <f t="shared" si="0"/>
        <v>24.838808255</v>
      </c>
      <c r="E6" s="30">
        <f t="shared" si="1"/>
        <v>-24.340191745000002</v>
      </c>
      <c r="F6" s="31">
        <f t="shared" si="2"/>
        <v>-0.49493059527440575</v>
      </c>
      <c r="G6" s="32"/>
      <c r="H6" s="13"/>
      <c r="I6" s="32">
        <f t="shared" si="3"/>
        <v>0.3597980758678714</v>
      </c>
      <c r="J6" s="32">
        <f t="shared" si="4"/>
        <v>0.7195961517357428</v>
      </c>
      <c r="K6" s="32">
        <f t="shared" si="5"/>
        <v>1.0793942276036141</v>
      </c>
      <c r="L6" s="13"/>
      <c r="M6" s="41">
        <f>M10</f>
        <v>0.181723</v>
      </c>
    </row>
    <row r="7" ht="22.5" customHeight="1">
      <c r="A7" s="63">
        <v>44066</v>
      </c>
      <c r="B7" s="35">
        <v>28.072</v>
      </c>
      <c r="C7" s="79">
        <v>78</v>
      </c>
      <c r="D7" s="79">
        <f t="shared" si="0"/>
        <v>14.174394</v>
      </c>
      <c r="E7" s="35">
        <f t="shared" si="1"/>
        <v>-13.897606</v>
      </c>
      <c r="F7" s="36">
        <f t="shared" si="2"/>
        <v>-0.4950700341977771</v>
      </c>
      <c r="G7" s="37"/>
      <c r="H7" s="16"/>
      <c r="I7" s="37">
        <f t="shared" si="3"/>
        <v>0.3598974358974359</v>
      </c>
      <c r="J7" s="37">
        <f t="shared" si="4"/>
        <v>0.7197948717948718</v>
      </c>
      <c r="K7" s="37">
        <f t="shared" si="5"/>
        <v>1.0796923076923077</v>
      </c>
      <c r="L7" s="16"/>
      <c r="M7" s="43">
        <f>M10</f>
        <v>0.181723</v>
      </c>
    </row>
    <row r="8" ht="22.5" customHeight="1">
      <c r="A8" s="63">
        <v>44066</v>
      </c>
      <c r="B8" s="30">
        <v>11.602</v>
      </c>
      <c r="C8" s="78">
        <v>32.228</v>
      </c>
      <c r="D8" s="78">
        <f t="shared" si="0"/>
        <v>5.856568844</v>
      </c>
      <c r="E8" s="30">
        <f t="shared" si="1"/>
        <v>-5.745431156</v>
      </c>
      <c r="F8" s="31">
        <f t="shared" si="2"/>
        <v>-0.49521040820548184</v>
      </c>
      <c r="G8" s="32"/>
      <c r="H8" s="13"/>
      <c r="I8" s="32">
        <f t="shared" si="3"/>
        <v>0.3599975176864838</v>
      </c>
      <c r="J8" s="32">
        <f t="shared" si="4"/>
        <v>0.7199950353729676</v>
      </c>
      <c r="K8" s="32">
        <f t="shared" si="5"/>
        <v>1.0799925530594514</v>
      </c>
      <c r="L8" s="13"/>
      <c r="M8" s="41">
        <f>M10</f>
        <v>0.181723</v>
      </c>
    </row>
    <row r="9" ht="22.5" customHeight="1">
      <c r="A9" s="18"/>
      <c r="B9" s="35"/>
      <c r="C9" s="79"/>
      <c r="D9" s="79"/>
      <c r="E9" s="80"/>
      <c r="F9" s="81"/>
      <c r="G9" s="16"/>
      <c r="H9" s="16"/>
      <c r="I9" s="16"/>
      <c r="J9" s="16"/>
      <c r="K9" s="16"/>
      <c r="L9" s="16"/>
      <c r="M9" s="17"/>
    </row>
    <row r="10" ht="22.5" customHeight="1">
      <c r="A10" s="11" t="s">
        <v>12</v>
      </c>
      <c r="B10" s="30">
        <f>SUM(B2:B8)</f>
        <v>288.734</v>
      </c>
      <c r="C10" s="78">
        <f>SUM(C2:C8)</f>
        <v>753.7009999999999</v>
      </c>
      <c r="D10" s="78">
        <f>C10*M10</f>
        <v>136.96480682299998</v>
      </c>
      <c r="E10" s="30">
        <f>D10-B10</f>
        <v>-151.769193177</v>
      </c>
      <c r="F10" s="31">
        <f>E10/B10</f>
        <v>-0.5256367216088165</v>
      </c>
      <c r="G10" s="13"/>
      <c r="H10" s="13"/>
      <c r="I10" s="32">
        <f>B10/C10</f>
        <v>0.38308825383009976</v>
      </c>
      <c r="J10" s="32">
        <f>I10*2</f>
        <v>0.7661765076601995</v>
      </c>
      <c r="K10" s="32">
        <f>I10*3</f>
        <v>1.1492647614902993</v>
      </c>
      <c r="L10" s="13"/>
      <c r="M10" s="41">
        <f>'Total USD'!H5</f>
        <v>0.181723</v>
      </c>
    </row>
    <row r="11" ht="22.5" customHeight="1">
      <c r="A11" s="18"/>
      <c r="B11" s="16"/>
      <c r="C11" s="79"/>
      <c r="D11" s="79"/>
      <c r="E11" s="80"/>
      <c r="F11" s="81"/>
      <c r="G11" s="16"/>
      <c r="H11" s="16"/>
      <c r="I11" s="16"/>
      <c r="J11" s="16"/>
      <c r="K11" s="16"/>
      <c r="L11" s="16"/>
      <c r="M11" s="17"/>
    </row>
    <row r="12" ht="22.5" customHeight="1">
      <c r="A12" s="82" t="s">
        <v>25</v>
      </c>
      <c r="B12" s="69">
        <f>B10</f>
        <v>288.734</v>
      </c>
      <c r="C12" s="83">
        <f>C10+Staking!B4</f>
        <v>792.5007557759999</v>
      </c>
      <c r="D12" s="83">
        <f>C12*M12</f>
        <v>144.015614841882</v>
      </c>
      <c r="E12" s="84">
        <f>D12-B12</f>
        <v>-144.71838515811797</v>
      </c>
      <c r="F12" s="54">
        <f>E12/B12</f>
        <v>-0.5012169857312196</v>
      </c>
      <c r="G12" s="70"/>
      <c r="H12" s="70"/>
      <c r="I12" s="70"/>
      <c r="J12" s="70"/>
      <c r="K12" s="70"/>
      <c r="L12" s="70"/>
      <c r="M12" s="47">
        <f>M10</f>
        <v>0.181723</v>
      </c>
    </row>
  </sheetData>
  <mergeCells>
    <mergeCell ref="A1:M1"/>
  </mergeCells>
  <conditionalFormatting sqref="E3:F12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11"/>
  <sheetViews>
    <sheetView showGridLines="0" workbookViewId="0">
      <pane xSplit="1" topLeftCell="B1" activePane="topRight" state="frozen"/>
      <selection pane="topRight"/>
    </sheetView>
  </sheetViews>
  <sheetFormatPr baseColWidth="10" defaultColWidth="16.33203125" defaultRowHeight="21.75" customHeight="1"/>
  <cols>
    <col min="1" max="2" width="16.33203125" customWidth="1" style="85"/>
    <col min="3" max="3" width="22" customWidth="1" style="85"/>
    <col min="4" max="15" width="16.33203125" customWidth="1" style="85"/>
    <col min="16" max="16384" width="16.33203125" customWidth="1" style="85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2</v>
      </c>
      <c r="C2" s="4" t="s">
        <v>28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5"/>
      <c r="M2" s="56" t="s">
        <v>29</v>
      </c>
    </row>
    <row r="3" ht="22.75" customHeight="1">
      <c r="A3" s="57">
        <v>44064</v>
      </c>
      <c r="B3" s="58">
        <v>0.2</v>
      </c>
      <c r="C3" s="27">
        <v>26.1599245290096</v>
      </c>
      <c r="D3" s="27">
        <f>C3*M3</f>
        <v>0.08500641315777141</v>
      </c>
      <c r="E3" s="27">
        <f>D3-B3</f>
        <v>-0.1149935868422286</v>
      </c>
      <c r="F3" s="59">
        <f>E3/B3</f>
        <v>-0.574967934211143</v>
      </c>
      <c r="G3" s="27">
        <v>0.013558292</v>
      </c>
      <c r="H3" s="9"/>
      <c r="I3" s="27">
        <f>B3/C3</f>
        <v>0.007645281995298321</v>
      </c>
      <c r="J3" s="27">
        <f>I3*2</f>
        <v>0.015290563990596641</v>
      </c>
      <c r="K3" s="27">
        <f>I3*3</f>
        <v>0.022935845985894963</v>
      </c>
      <c r="L3" s="9"/>
      <c r="M3" s="60">
        <f>M8</f>
        <v>0.00324949</v>
      </c>
    </row>
    <row r="4" ht="22.5" customHeight="1">
      <c r="A4" s="63">
        <v>44065</v>
      </c>
      <c r="B4" s="12">
        <v>0.1</v>
      </c>
      <c r="C4" s="32">
        <v>12.8049979352678</v>
      </c>
      <c r="D4" s="32">
        <f>C4*M4</f>
        <v>0.041609712740673356</v>
      </c>
      <c r="E4" s="32">
        <f>D4-B4</f>
        <v>-0.05839028725932665</v>
      </c>
      <c r="F4" s="31">
        <f>E4/B4</f>
        <v>-0.5839028725932665</v>
      </c>
      <c r="G4" s="32">
        <v>0.00747516</v>
      </c>
      <c r="H4" s="13"/>
      <c r="I4" s="32">
        <f>B4/C4</f>
        <v>0.00780945069304368</v>
      </c>
      <c r="J4" s="32">
        <f>I4*2</f>
        <v>0.01561890138608736</v>
      </c>
      <c r="K4" s="32">
        <f>I4*3</f>
        <v>0.023428352079131038</v>
      </c>
      <c r="L4" s="13"/>
      <c r="M4" s="41">
        <f>M8</f>
        <v>0.00324949</v>
      </c>
    </row>
    <row r="5" ht="22.5" customHeight="1">
      <c r="A5" s="63">
        <v>44097</v>
      </c>
      <c r="B5" s="15">
        <v>0.2</v>
      </c>
      <c r="C5" s="37">
        <v>61.9192563225</v>
      </c>
      <c r="D5" s="37">
        <f>C5*M5</f>
        <v>0.2012060042274005</v>
      </c>
      <c r="E5" s="37">
        <f>D5-B5</f>
        <v>0.0012060042274004978</v>
      </c>
      <c r="F5" s="36">
        <f>E5/B5</f>
        <v>0.006030021137002489</v>
      </c>
      <c r="G5" s="37">
        <v>0.01223208</v>
      </c>
      <c r="H5" s="16"/>
      <c r="I5" s="37">
        <f>B5/C5</f>
        <v>0.003230012953616898</v>
      </c>
      <c r="J5" s="37">
        <f>I5*2</f>
        <v>0.006460025907233796</v>
      </c>
      <c r="K5" s="37">
        <f>I5*3</f>
        <v>0.009690038860850694</v>
      </c>
      <c r="L5" s="16"/>
      <c r="M5" s="43">
        <f>M8</f>
        <v>0.00324949</v>
      </c>
    </row>
    <row r="6" ht="22.5" customHeight="1">
      <c r="A6" s="18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ht="22.5" customHeight="1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ht="22.5" customHeight="1">
      <c r="A8" s="11" t="s">
        <v>12</v>
      </c>
      <c r="B8" s="12">
        <f>SUM(B2:B5)</f>
        <v>0.5</v>
      </c>
      <c r="C8" s="32">
        <f>SUM(C2:C5)</f>
        <v>100.8841787867774</v>
      </c>
      <c r="D8" s="32">
        <f>C8*M8</f>
        <v>0.32782213012584527</v>
      </c>
      <c r="E8" s="32">
        <f>D8-B8</f>
        <v>-0.17217786987415473</v>
      </c>
      <c r="F8" s="31">
        <f>E8/B8</f>
        <v>-0.34435573974830946</v>
      </c>
      <c r="G8" s="32">
        <f>SUM(G3:G6)</f>
        <v>0.033265532</v>
      </c>
      <c r="H8" s="13"/>
      <c r="I8" s="32">
        <f>B8/C8</f>
        <v>0.00495617852088353</v>
      </c>
      <c r="J8" s="32">
        <f>I8*2</f>
        <v>0.00991235704176706</v>
      </c>
      <c r="K8" s="32">
        <f>I8*3</f>
        <v>0.014868535562650591</v>
      </c>
      <c r="L8" s="13"/>
      <c r="M8" s="41">
        <f>'Total ETH'!I4</f>
        <v>0.00324949</v>
      </c>
    </row>
    <row r="9" ht="22.5" customHeight="1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ht="22.5" customHeight="1">
      <c r="A10" s="1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ht="22.5" customHeight="1">
      <c r="A11" s="1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</sheetData>
  <mergeCells>
    <mergeCell ref="A1:M1"/>
  </mergeCells>
  <conditionalFormatting sqref="E3:F5 E8:F8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2" width="16.33203125" customWidth="1" style="86"/>
    <col min="3" max="3" width="28.83203125" customWidth="1" style="86"/>
    <col min="4" max="15" width="16.33203125" customWidth="1" style="86"/>
    <col min="16" max="16384" width="16.33203125" customWidth="1" style="86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2</v>
      </c>
      <c r="C2" s="4" t="s">
        <v>30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5"/>
      <c r="M2" s="56" t="s">
        <v>11</v>
      </c>
    </row>
    <row r="3" ht="22.75" customHeight="1">
      <c r="A3" s="57">
        <v>44064</v>
      </c>
      <c r="B3" s="58">
        <v>0.1</v>
      </c>
      <c r="C3" s="27">
        <v>3815.55384279567</v>
      </c>
      <c r="D3" s="27">
        <f>C3*M3</f>
        <v>0.048049947605307376</v>
      </c>
      <c r="E3" s="27">
        <f>D3-B3</f>
        <v>-0.05195005239469263</v>
      </c>
      <c r="F3" s="59">
        <f>E3/B3</f>
        <v>-0.5195005239469263</v>
      </c>
      <c r="G3" s="27">
        <v>0.013558292</v>
      </c>
      <c r="H3" s="9"/>
      <c r="I3" s="27">
        <f>B3/C3</f>
        <v>2.620851496796849E-05</v>
      </c>
      <c r="J3" s="27">
        <f>I3*2</f>
        <v>5.241702993593698E-05</v>
      </c>
      <c r="K3" s="27">
        <f>I3*3</f>
        <v>7.862554490390547E-05</v>
      </c>
      <c r="L3" s="9"/>
      <c r="M3" s="60">
        <f>M6</f>
        <v>1.2593177710238E-05</v>
      </c>
    </row>
    <row r="4" ht="22.5" customHeight="1">
      <c r="A4" s="63">
        <v>44066</v>
      </c>
      <c r="B4" s="75">
        <v>0.2</v>
      </c>
      <c r="C4" s="32">
        <v>17120</v>
      </c>
      <c r="D4" s="32">
        <f>C4*M4</f>
        <v>0.21559520239927457</v>
      </c>
      <c r="E4" s="32">
        <f>D4-B4</f>
        <v>0.01559520239927456</v>
      </c>
      <c r="F4" s="31">
        <f>E4/B4</f>
        <v>0.0779760119963728</v>
      </c>
      <c r="G4" s="32">
        <v>0.013558292</v>
      </c>
      <c r="H4" s="13"/>
      <c r="I4" s="32">
        <f>B4/C4</f>
        <v>1.1682242990654207E-05</v>
      </c>
      <c r="J4" s="32">
        <f>I4*2</f>
        <v>2.3364485981308414E-05</v>
      </c>
      <c r="K4" s="32">
        <f>I4*3</f>
        <v>3.504672897196262E-05</v>
      </c>
      <c r="L4" s="13"/>
      <c r="M4" s="41">
        <f>M6</f>
        <v>1.2593177710238E-05</v>
      </c>
    </row>
    <row r="5" ht="22.5" customHeight="1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ht="22.5" customHeight="1">
      <c r="A6" s="11" t="s">
        <v>12</v>
      </c>
      <c r="B6" s="12">
        <f>SUM(B2:B5)</f>
        <v>0.30000000000000004</v>
      </c>
      <c r="C6" s="32">
        <f>SUM(C2:C5)</f>
        <v>20935.55384279567</v>
      </c>
      <c r="D6" s="32">
        <f>C6*M6</f>
        <v>0.26364515000458194</v>
      </c>
      <c r="E6" s="32">
        <f>D6-B6</f>
        <v>-0.036354849995418104</v>
      </c>
      <c r="F6" s="31">
        <f>E6/B6</f>
        <v>-0.12118283331806033</v>
      </c>
      <c r="G6" s="12">
        <f>SUM(G3:G4)</f>
        <v>0.027116584</v>
      </c>
      <c r="H6" s="13"/>
      <c r="I6" s="32">
        <f>B6/C6</f>
        <v>1.4329690165003008E-05</v>
      </c>
      <c r="J6" s="32">
        <f>I6*2</f>
        <v>2.8659380330006016E-05</v>
      </c>
      <c r="K6" s="32">
        <f>I6*3</f>
        <v>4.2989070495009025E-05</v>
      </c>
      <c r="L6" s="13"/>
      <c r="M6" s="41">
        <f>'Total ETH'!I5</f>
        <v>1.2593177710238E-05</v>
      </c>
    </row>
    <row r="7" ht="22.5" customHeight="1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ht="22.5" customHeight="1">
      <c r="A8" s="1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ht="22.5" customHeight="1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ht="22.5" customHeight="1">
      <c r="A10" s="1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ht="22.5" customHeight="1">
      <c r="A11" s="1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</sheetData>
  <mergeCells>
    <mergeCell ref="A1:M1"/>
  </mergeCells>
  <conditionalFormatting sqref="E3:F6 E8:F8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2" width="16.33203125" customWidth="1" style="87"/>
    <col min="3" max="3" width="18" customWidth="1" style="87"/>
    <col min="4" max="15" width="16.33203125" customWidth="1" style="87"/>
    <col min="16" max="16384" width="16.33203125" customWidth="1" style="87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2</v>
      </c>
      <c r="C2" s="4" t="s">
        <v>31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5"/>
      <c r="M2" s="56" t="s">
        <v>32</v>
      </c>
    </row>
    <row r="3" ht="22.75" customHeight="1">
      <c r="A3" s="57">
        <v>44067</v>
      </c>
      <c r="B3" s="58">
        <v>0.2</v>
      </c>
      <c r="C3" s="27">
        <v>6.72595435495245</v>
      </c>
      <c r="D3" s="27">
        <f>C3*M3</f>
        <v>0.1443813378989572</v>
      </c>
      <c r="E3" s="27">
        <f>D3-B3</f>
        <v>-0.0556186621010428</v>
      </c>
      <c r="F3" s="59">
        <f>E3/B3</f>
        <v>-0.27809331050521396</v>
      </c>
      <c r="G3" s="27">
        <v>0.011990016</v>
      </c>
      <c r="H3" s="9"/>
      <c r="I3" s="27">
        <f>B3/C3</f>
        <v>0.02973555713364842</v>
      </c>
      <c r="J3" s="27">
        <f>I3*2</f>
        <v>0.05947111426729684</v>
      </c>
      <c r="K3" s="27">
        <f>I3*3</f>
        <v>0.08920667140094526</v>
      </c>
      <c r="L3" s="9"/>
      <c r="M3" s="60">
        <f>M6</f>
        <v>0.0214662976106352</v>
      </c>
    </row>
    <row r="4" ht="22.5" customHeight="1">
      <c r="A4" s="18"/>
      <c r="B4" s="13"/>
      <c r="C4" s="13"/>
      <c r="D4" s="13"/>
      <c r="E4" s="13"/>
      <c r="F4" s="40"/>
      <c r="G4" s="13"/>
      <c r="H4" s="13"/>
      <c r="I4" s="13"/>
      <c r="J4" s="13"/>
      <c r="K4" s="13"/>
      <c r="L4" s="13"/>
      <c r="M4" s="14"/>
    </row>
    <row r="5" ht="22.5" customHeight="1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ht="22.5" customHeight="1">
      <c r="A6" s="11" t="s">
        <v>12</v>
      </c>
      <c r="B6" s="12">
        <f>SUM(B2:B5)</f>
        <v>0.2</v>
      </c>
      <c r="C6" s="32">
        <f>SUM(C2:C5)</f>
        <v>6.72595435495245</v>
      </c>
      <c r="D6" s="32">
        <f>C6*M6</f>
        <v>0.1443813378989572</v>
      </c>
      <c r="E6" s="32">
        <f>D6-B6</f>
        <v>-0.0556186621010428</v>
      </c>
      <c r="F6" s="31">
        <f>E6/B6</f>
        <v>-0.27809331050521396</v>
      </c>
      <c r="G6" s="32">
        <f>SUM(G3:G4)</f>
        <v>0.011990016</v>
      </c>
      <c r="H6" s="13"/>
      <c r="I6" s="32">
        <f>B6/C6</f>
        <v>0.02973555713364842</v>
      </c>
      <c r="J6" s="32">
        <f>I6*2</f>
        <v>0.05947111426729684</v>
      </c>
      <c r="K6" s="32">
        <f>I6*3</f>
        <v>0.08920667140094526</v>
      </c>
      <c r="L6" s="13"/>
      <c r="M6" s="50">
        <f>'Total ETH'!I6</f>
        <v>0.0214662976106352</v>
      </c>
    </row>
    <row r="7" ht="22.5" customHeight="1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ht="22.5" customHeight="1">
      <c r="A8" s="1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ht="22.5" customHeight="1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ht="22.5" customHeight="1">
      <c r="A10" s="1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ht="22.5" customHeight="1">
      <c r="A11" s="1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</sheetData>
  <mergeCells>
    <mergeCell ref="A1:M1"/>
  </mergeCells>
  <conditionalFormatting sqref="E3:F6 E8:F9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5" width="16.33203125" customWidth="1" style="88"/>
    <col min="16" max="16384" width="16.33203125" customWidth="1" style="88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14</v>
      </c>
      <c r="C2" s="4" t="s">
        <v>33</v>
      </c>
      <c r="D2" s="4" t="s">
        <v>16</v>
      </c>
      <c r="E2" s="4" t="s">
        <v>17</v>
      </c>
      <c r="F2" s="4" t="s">
        <v>6</v>
      </c>
      <c r="G2" s="5"/>
      <c r="H2" s="5"/>
      <c r="I2" s="4" t="s">
        <v>8</v>
      </c>
      <c r="J2" s="4" t="s">
        <v>9</v>
      </c>
      <c r="K2" s="4" t="s">
        <v>10</v>
      </c>
      <c r="L2" s="5"/>
      <c r="M2" s="56" t="s">
        <v>34</v>
      </c>
    </row>
    <row r="3" ht="22.75" customHeight="1">
      <c r="A3" s="57">
        <v>44064</v>
      </c>
      <c r="B3" s="25">
        <v>6.769</v>
      </c>
      <c r="C3" s="28">
        <v>1.601</v>
      </c>
      <c r="D3" s="28">
        <f>C3*M3</f>
        <v>7.028389999999999</v>
      </c>
      <c r="E3" s="25">
        <f>D3-B3</f>
        <v>0.2593899999999989</v>
      </c>
      <c r="F3" s="59">
        <f>E3/B3</f>
        <v>0.038320283646033224</v>
      </c>
      <c r="G3" s="27"/>
      <c r="H3" s="9"/>
      <c r="I3" s="27">
        <f>B3/C3</f>
        <v>4.227982510930668</v>
      </c>
      <c r="J3" s="27">
        <f>I3*2</f>
        <v>8.455965021861337</v>
      </c>
      <c r="K3" s="27">
        <f>I3*3</f>
        <v>12.683947532792004</v>
      </c>
      <c r="L3" s="9"/>
      <c r="M3" s="60">
        <f>M7</f>
        <v>4.39</v>
      </c>
    </row>
    <row r="4" ht="22.5" customHeight="1">
      <c r="A4" s="63">
        <v>44064</v>
      </c>
      <c r="B4" s="30">
        <v>63.477</v>
      </c>
      <c r="C4" s="12">
        <v>14.978</v>
      </c>
      <c r="D4" s="64">
        <f>C4*M4</f>
        <v>65.75341999999999</v>
      </c>
      <c r="E4" s="30">
        <f>D4-B4</f>
        <v>2.2764199999999946</v>
      </c>
      <c r="F4" s="31">
        <f>E4/B4</f>
        <v>0.03586212328875017</v>
      </c>
      <c r="G4" s="32"/>
      <c r="H4" s="13"/>
      <c r="I4" s="32">
        <f>B4/C4</f>
        <v>4.238015756442783</v>
      </c>
      <c r="J4" s="32">
        <f>I4*2</f>
        <v>8.476031512885566</v>
      </c>
      <c r="K4" s="32">
        <f>I4*3</f>
        <v>12.714047269328349</v>
      </c>
      <c r="L4" s="13"/>
      <c r="M4" s="41">
        <f>M7</f>
        <v>4.39</v>
      </c>
    </row>
    <row r="5" ht="22.5" customHeight="1">
      <c r="A5" s="63">
        <v>44064</v>
      </c>
      <c r="B5" s="35">
        <v>38.767</v>
      </c>
      <c r="C5" s="15">
        <v>9.148</v>
      </c>
      <c r="D5" s="52">
        <f>C5*M5</f>
        <v>40.15971999999999</v>
      </c>
      <c r="E5" s="35">
        <f>D5-B5</f>
        <v>1.39271999999999</v>
      </c>
      <c r="F5" s="36">
        <f>E5/B5</f>
        <v>0.035925400469471194</v>
      </c>
      <c r="G5" s="37"/>
      <c r="H5" s="16"/>
      <c r="I5" s="37">
        <f>B5/C5</f>
        <v>4.237756886751203</v>
      </c>
      <c r="J5" s="37">
        <f>I5*2</f>
        <v>8.475513773502406</v>
      </c>
      <c r="K5" s="37">
        <f>I5*3</f>
        <v>12.71327066025361</v>
      </c>
      <c r="L5" s="16"/>
      <c r="M5" s="43">
        <f>M7</f>
        <v>4.39</v>
      </c>
    </row>
    <row r="6" ht="22.5" customHeight="1">
      <c r="A6" s="18"/>
      <c r="B6" s="30"/>
      <c r="C6" s="13"/>
      <c r="D6" s="13"/>
      <c r="E6" s="13"/>
      <c r="F6" s="89"/>
      <c r="G6" s="13"/>
      <c r="H6" s="13"/>
      <c r="I6" s="13"/>
      <c r="J6" s="13"/>
      <c r="K6" s="13"/>
      <c r="L6" s="13"/>
      <c r="M6" s="14"/>
    </row>
    <row r="7" ht="22.5" customHeight="1">
      <c r="A7" s="11" t="s">
        <v>12</v>
      </c>
      <c r="B7" s="35">
        <f>SUM(B2:B5)</f>
        <v>109.013</v>
      </c>
      <c r="C7" s="15">
        <f>SUM(C2:C5)</f>
        <v>25.727</v>
      </c>
      <c r="D7" s="52">
        <f>C7*M7</f>
        <v>112.94153</v>
      </c>
      <c r="E7" s="35">
        <f>D7-B7</f>
        <v>3.928529999999995</v>
      </c>
      <c r="F7" s="36">
        <f>E7/B7</f>
        <v>0.03603726161100047</v>
      </c>
      <c r="G7" s="16"/>
      <c r="H7" s="16"/>
      <c r="I7" s="37">
        <f>B7/C7</f>
        <v>4.237299335328643</v>
      </c>
      <c r="J7" s="37">
        <f>I7*2</f>
        <v>8.474598670657286</v>
      </c>
      <c r="K7" s="37">
        <f>I7*3</f>
        <v>12.71189800598593</v>
      </c>
      <c r="L7" s="16"/>
      <c r="M7" s="43">
        <f>'Total USD'!H3</f>
        <v>4.39</v>
      </c>
    </row>
    <row r="8" ht="22.5" customHeight="1">
      <c r="A8" s="1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2"/>
    </row>
  </sheetData>
  <mergeCells>
    <mergeCell ref="A1:M1"/>
  </mergeCells>
  <conditionalFormatting sqref="E3:F7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M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5" width="16.33203125" customWidth="1" style="90"/>
    <col min="16" max="16384" width="16.33203125" customWidth="1" style="90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2</v>
      </c>
      <c r="C2" s="4" t="s">
        <v>35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5"/>
      <c r="M2" s="56" t="s">
        <v>36</v>
      </c>
    </row>
    <row r="3" ht="22.75" customHeight="1">
      <c r="A3" s="57">
        <v>44091</v>
      </c>
      <c r="B3" s="58">
        <v>0</v>
      </c>
      <c r="C3" s="28">
        <v>400</v>
      </c>
      <c r="D3" s="8">
        <f>C3*M3</f>
        <v>5.81734981803516</v>
      </c>
      <c r="E3" s="28">
        <f>D3-B3</f>
        <v>5.81734981803516</v>
      </c>
      <c r="F3" s="59">
        <v>1</v>
      </c>
      <c r="G3" s="27">
        <v>0.01392413</v>
      </c>
      <c r="H3" s="9"/>
      <c r="I3" s="27">
        <f>B3/C3</f>
        <v>0</v>
      </c>
      <c r="J3" s="27">
        <f>I3*2</f>
        <v>0</v>
      </c>
      <c r="K3" s="27">
        <f>I3*3</f>
        <v>0</v>
      </c>
      <c r="L3" s="9"/>
      <c r="M3" s="60">
        <f>M6</f>
        <v>0.0145433745450879</v>
      </c>
    </row>
    <row r="4" ht="22.5" customHeight="1">
      <c r="A4" s="18"/>
      <c r="B4" s="13"/>
      <c r="C4" s="13"/>
      <c r="D4" s="13"/>
      <c r="E4" s="13"/>
      <c r="F4" s="40"/>
      <c r="G4" s="13"/>
      <c r="H4" s="13"/>
      <c r="I4" s="13"/>
      <c r="J4" s="13"/>
      <c r="K4" s="13"/>
      <c r="L4" s="13"/>
      <c r="M4" s="14"/>
    </row>
    <row r="5" ht="22.5" customHeight="1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ht="22.5" customHeight="1">
      <c r="A6" s="11" t="s">
        <v>12</v>
      </c>
      <c r="B6" s="12">
        <f>SUM(B2:B5)</f>
        <v>0</v>
      </c>
      <c r="C6" s="75">
        <f>SUM(C2:C5)</f>
        <v>400</v>
      </c>
      <c r="D6" s="64">
        <f>C6*M6</f>
        <v>5.81734981803516</v>
      </c>
      <c r="E6" s="64">
        <f>D6-B6</f>
        <v>5.81734981803516</v>
      </c>
      <c r="F6" s="31">
        <v>1</v>
      </c>
      <c r="G6" s="12">
        <f>SUM(G3:G4)</f>
        <v>0.01392413</v>
      </c>
      <c r="H6" s="13"/>
      <c r="I6" s="12">
        <f>B6/C6</f>
        <v>0</v>
      </c>
      <c r="J6" s="12">
        <f>I6*2</f>
        <v>0</v>
      </c>
      <c r="K6" s="12">
        <f>I6*3</f>
        <v>0</v>
      </c>
      <c r="L6" s="13"/>
      <c r="M6" s="50">
        <f>'Total ETH'!I9</f>
        <v>0.0145433745450879</v>
      </c>
    </row>
    <row r="7" ht="22.5" customHeight="1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ht="22.5" customHeight="1">
      <c r="A8" s="1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ht="22.5" customHeight="1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ht="22.5" customHeight="1">
      <c r="A10" s="1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ht="22.5" customHeight="1">
      <c r="A11" s="1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</sheetData>
  <mergeCells>
    <mergeCell ref="A1:M1"/>
  </mergeCells>
  <conditionalFormatting sqref="E3:F6 E8:F8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M10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" width="16.33203125" customWidth="1" style="91"/>
    <col min="2" max="2" width="22.5" customWidth="1" style="91"/>
    <col min="3" max="7" width="16.33203125" customWidth="1" style="91"/>
    <col min="8" max="8" width="1.83203125" customWidth="1" style="91"/>
    <col min="9" max="9" width="22.1640625" customWidth="1" style="91"/>
    <col min="10" max="11" width="16.33203125" customWidth="1" style="91"/>
    <col min="12" max="12" width="1.5" customWidth="1" style="91"/>
    <col min="13" max="15" width="16.33203125" customWidth="1" style="91"/>
    <col min="16" max="16384" width="16.33203125" customWidth="1" style="91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2</v>
      </c>
      <c r="C2" s="4" t="s">
        <v>37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5"/>
      <c r="M2" s="56" t="s">
        <v>38</v>
      </c>
    </row>
    <row r="3" ht="22.75" customHeight="1">
      <c r="A3" s="92">
        <v>44063</v>
      </c>
      <c r="B3" s="27">
        <v>0.0405632268345356</v>
      </c>
      <c r="C3" s="8">
        <v>10</v>
      </c>
      <c r="D3" s="8">
        <f>C3*M3</f>
        <v>0.00731040345425161</v>
      </c>
      <c r="E3" s="8">
        <f>D3-B3</f>
        <v>-0.03325282338028399</v>
      </c>
      <c r="F3" s="59">
        <f>E3/B3</f>
        <v>-0.8197775664132441</v>
      </c>
      <c r="G3" s="8">
        <v>0.01068224</v>
      </c>
      <c r="H3" s="9"/>
      <c r="I3" s="8">
        <f>B3/C3</f>
        <v>0.0040563226834535605</v>
      </c>
      <c r="J3" s="8">
        <f>I3*2</f>
        <v>0.008112645366907121</v>
      </c>
      <c r="K3" s="8">
        <f>I3*3</f>
        <v>0.012168968050360681</v>
      </c>
      <c r="L3" s="9"/>
      <c r="M3" s="60">
        <f>M6</f>
        <v>0.000731040345425161</v>
      </c>
    </row>
    <row r="4" ht="22.5" customHeight="1">
      <c r="A4" s="18"/>
      <c r="B4" s="13"/>
      <c r="C4" s="13"/>
      <c r="D4" s="13"/>
      <c r="E4" s="13"/>
      <c r="F4" s="40"/>
      <c r="G4" s="13"/>
      <c r="H4" s="13"/>
      <c r="I4" s="13"/>
      <c r="J4" s="13"/>
      <c r="K4" s="13"/>
      <c r="L4" s="13"/>
      <c r="M4" s="14"/>
    </row>
    <row r="5" ht="22.5" customHeight="1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ht="22.5" customHeight="1">
      <c r="A6" s="11" t="s">
        <v>12</v>
      </c>
      <c r="B6" s="12">
        <f>SUM(B2:B5)</f>
        <v>0.0405632268345356</v>
      </c>
      <c r="C6" s="32">
        <f>SUM(C2:C5)</f>
        <v>10</v>
      </c>
      <c r="D6" s="32">
        <f>C6*M6</f>
        <v>0.00731040345425161</v>
      </c>
      <c r="E6" s="32">
        <f>D6-B6</f>
        <v>-0.03325282338028399</v>
      </c>
      <c r="F6" s="31">
        <f>E6/B6</f>
        <v>-0.8197775664132441</v>
      </c>
      <c r="G6" s="12">
        <f>SUM(G3:G4)</f>
        <v>0.01068224</v>
      </c>
      <c r="H6" s="13"/>
      <c r="I6" s="32">
        <f>B6/C6</f>
        <v>0.0040563226834535605</v>
      </c>
      <c r="J6" s="32">
        <f>I6*2</f>
        <v>0.008112645366907121</v>
      </c>
      <c r="K6" s="32">
        <f>I6*3</f>
        <v>0.012168968050360681</v>
      </c>
      <c r="L6" s="13"/>
      <c r="M6" s="50">
        <f>'Total ETH'!I7</f>
        <v>0.000731040345425161</v>
      </c>
    </row>
    <row r="7" ht="22.5" customHeight="1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ht="22.5" customHeight="1">
      <c r="A8" s="1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ht="22.5" customHeight="1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ht="22.5" customHeight="1">
      <c r="A10" s="19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2"/>
    </row>
  </sheetData>
  <mergeCells>
    <mergeCell ref="A1:M1"/>
  </mergeCells>
  <conditionalFormatting sqref="E3:F8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M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2" width="16.33203125" customWidth="1" style="93"/>
    <col min="3" max="3" width="32.6640625" customWidth="1" style="93"/>
    <col min="4" max="15" width="16.33203125" customWidth="1" style="93"/>
    <col min="16" max="16384" width="16.33203125" customWidth="1" style="93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2</v>
      </c>
      <c r="C2" s="4" t="s">
        <v>39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5"/>
      <c r="M2" s="56" t="s">
        <v>40</v>
      </c>
    </row>
    <row r="3" ht="22.75" customHeight="1">
      <c r="A3" s="57">
        <v>44067</v>
      </c>
      <c r="B3" s="58">
        <v>0.2</v>
      </c>
      <c r="C3" s="27">
        <v>70.7122128165761</v>
      </c>
      <c r="D3" s="27">
        <f>C3*M3</f>
        <v>0.12018157671959921</v>
      </c>
      <c r="E3" s="27">
        <f>D3-B3</f>
        <v>-0.0798184232804008</v>
      </c>
      <c r="F3" s="59">
        <f>E3/B3</f>
        <v>-0.399092116402004</v>
      </c>
      <c r="G3" s="27">
        <v>0.018056886</v>
      </c>
      <c r="H3" s="9"/>
      <c r="I3" s="27">
        <f>B3/C3</f>
        <v>0.0028283657381616653</v>
      </c>
      <c r="J3" s="27">
        <f>I3*2</f>
        <v>0.0056567314763233305</v>
      </c>
      <c r="K3" s="27">
        <f>I3*3</f>
        <v>0.008485097214484996</v>
      </c>
      <c r="L3" s="9"/>
      <c r="M3" s="60">
        <f>M6</f>
        <v>0.00169958726975981</v>
      </c>
    </row>
    <row r="4" ht="22.5" customHeight="1">
      <c r="A4" s="18"/>
      <c r="B4" s="75">
        <v>0.2</v>
      </c>
      <c r="C4" s="32">
        <v>119.08470482864</v>
      </c>
      <c r="D4" s="32">
        <f>C4*M4</f>
        <v>0.20239484834986113</v>
      </c>
      <c r="E4" s="32">
        <f>D4-B4</f>
        <v>0.0023948483498611173</v>
      </c>
      <c r="F4" s="31">
        <f>E4/B4</f>
        <v>0.011974241749305586</v>
      </c>
      <c r="G4" s="32">
        <v>0.018056886</v>
      </c>
      <c r="H4" s="13"/>
      <c r="I4" s="32">
        <f>B4/C4</f>
        <v>0.0016794768084431595</v>
      </c>
      <c r="J4" s="32">
        <f>I4*2</f>
        <v>0.003358953616886319</v>
      </c>
      <c r="K4" s="32">
        <f>I4*3</f>
        <v>0.005038430425329478</v>
      </c>
      <c r="L4" s="13"/>
      <c r="M4" s="41">
        <f>M6</f>
        <v>0.00169958726975981</v>
      </c>
    </row>
    <row r="5" ht="22.5" customHeight="1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ht="22.5" customHeight="1">
      <c r="A6" s="11" t="s">
        <v>12</v>
      </c>
      <c r="B6" s="12">
        <f>SUM(B2:B5)</f>
        <v>0.4</v>
      </c>
      <c r="C6" s="32">
        <f>SUM(C2:C5)</f>
        <v>189.7969176452161</v>
      </c>
      <c r="D6" s="32">
        <f>C6*M6</f>
        <v>0.3225764250694603</v>
      </c>
      <c r="E6" s="32">
        <f>D6-B6</f>
        <v>-0.0774235749305397</v>
      </c>
      <c r="F6" s="31">
        <f>E6/B6</f>
        <v>-0.19355893732634924</v>
      </c>
      <c r="G6" s="32">
        <f>SUM(G3:G4)</f>
        <v>0.036113772</v>
      </c>
      <c r="H6" s="13"/>
      <c r="I6" s="32">
        <f>B6/C6</f>
        <v>0.0021075157856236247</v>
      </c>
      <c r="J6" s="32">
        <f>I6*2</f>
        <v>0.004215031571247249</v>
      </c>
      <c r="K6" s="32">
        <f>I6*3</f>
        <v>0.006322547356870874</v>
      </c>
      <c r="L6" s="13"/>
      <c r="M6" s="41">
        <f>'Total ETH'!I10</f>
        <v>0.00169958726975981</v>
      </c>
    </row>
    <row r="7" ht="22.5" customHeight="1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ht="22.5" customHeight="1">
      <c r="A8" s="1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ht="22.5" customHeight="1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ht="22.5" customHeight="1">
      <c r="A10" s="1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ht="22.5" customHeight="1">
      <c r="A11" s="1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</sheetData>
  <mergeCells>
    <mergeCell ref="A1:M1"/>
  </mergeCells>
  <conditionalFormatting sqref="E3:F6 E8:F8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5" width="16.33203125" customWidth="1" style="94"/>
    <col min="16" max="16384" width="16.33203125" customWidth="1" style="94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2</v>
      </c>
      <c r="C2" s="4" t="s">
        <v>41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5"/>
      <c r="M2" s="56" t="s">
        <v>42</v>
      </c>
    </row>
    <row r="3" ht="22.75" customHeight="1">
      <c r="A3" s="57">
        <v>44075</v>
      </c>
      <c r="B3" s="58">
        <v>0.2</v>
      </c>
      <c r="C3" s="27">
        <v>9.47201258150228</v>
      </c>
      <c r="D3" s="27">
        <f>C3*M3</f>
        <v>0.039485221087502034</v>
      </c>
      <c r="E3" s="27">
        <f>D3-B3</f>
        <v>-0.160514778912498</v>
      </c>
      <c r="F3" s="59">
        <f>E3/B3</f>
        <v>-0.80257389456249</v>
      </c>
      <c r="G3" s="27">
        <v>0.0373239</v>
      </c>
      <c r="H3" s="9"/>
      <c r="I3" s="27">
        <f>B3/C3</f>
        <v>0.021114836818373357</v>
      </c>
      <c r="J3" s="27">
        <f>I3*2</f>
        <v>0.04222967363674671</v>
      </c>
      <c r="K3" s="27">
        <f>I3*3</f>
        <v>0.06334451045512007</v>
      </c>
      <c r="L3" s="9"/>
      <c r="M3" s="60">
        <f>M6</f>
        <v>0.00416862</v>
      </c>
    </row>
    <row r="4" ht="22.5" customHeight="1">
      <c r="A4" s="18"/>
      <c r="B4" s="75">
        <v>0</v>
      </c>
      <c r="C4" s="32">
        <v>-5</v>
      </c>
      <c r="D4" s="32">
        <f>C4*M4</f>
        <v>-0.020843099999999996</v>
      </c>
      <c r="E4" s="32">
        <f>D4-B4</f>
        <v>-0.020843099999999996</v>
      </c>
      <c r="F4" s="31"/>
      <c r="G4" s="13"/>
      <c r="H4" s="13"/>
      <c r="I4" s="32"/>
      <c r="J4" s="13"/>
      <c r="K4" s="13"/>
      <c r="L4" s="13"/>
      <c r="M4" s="41">
        <f>M6</f>
        <v>0.00416862</v>
      </c>
    </row>
    <row r="5" ht="22.5" customHeight="1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ht="22.5" customHeight="1">
      <c r="A6" s="11" t="s">
        <v>12</v>
      </c>
      <c r="B6" s="12">
        <f>SUM(B2:B5)</f>
        <v>0.2</v>
      </c>
      <c r="C6" s="32">
        <f>SUM(C3,C4)</f>
        <v>4.47201258150228</v>
      </c>
      <c r="D6" s="32">
        <f>C6*M6</f>
        <v>0.018642121087502034</v>
      </c>
      <c r="E6" s="32">
        <f>D6-B6</f>
        <v>-0.18135787891249797</v>
      </c>
      <c r="F6" s="40">
        <f>E6/B6</f>
        <v>-0.9067893945624897</v>
      </c>
      <c r="G6" s="32">
        <f>SUM(G3,G4)</f>
        <v>0.0373239</v>
      </c>
      <c r="H6" s="13"/>
      <c r="I6" s="32">
        <f>B6/C6</f>
        <v>0.04472259331900496</v>
      </c>
      <c r="J6" s="32">
        <f>I6*2</f>
        <v>0.08944518663800992</v>
      </c>
      <c r="K6" s="32">
        <f>I6*3</f>
        <v>0.13416777995701487</v>
      </c>
      <c r="L6" s="13"/>
      <c r="M6" s="41">
        <f>'Total ETH'!I8</f>
        <v>0.00416862</v>
      </c>
    </row>
    <row r="7" ht="22.5" customHeight="1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ht="22.5" customHeight="1">
      <c r="A8" s="1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ht="22.5" customHeight="1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ht="22.5" customHeight="1">
      <c r="A10" s="1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ht="22.5" customHeight="1">
      <c r="A11" s="1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</sheetData>
  <mergeCells>
    <mergeCell ref="A1:M1"/>
  </mergeCells>
  <conditionalFormatting sqref="E3:F6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N1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6" width="16.33203125" customWidth="1" style="95"/>
    <col min="17" max="16384" width="16.33203125" customWidth="1" style="95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ht="22.75" customHeight="1">
      <c r="A2" s="3" t="s">
        <v>1</v>
      </c>
      <c r="B2" s="4" t="s">
        <v>14</v>
      </c>
      <c r="C2" s="4" t="s">
        <v>49</v>
      </c>
      <c r="D2" s="4" t="s">
        <v>16</v>
      </c>
      <c r="E2" s="4" t="s">
        <v>17</v>
      </c>
      <c r="F2" s="4" t="s">
        <v>6</v>
      </c>
      <c r="G2" s="5"/>
      <c r="H2" s="5"/>
      <c r="I2" s="4" t="s">
        <v>8</v>
      </c>
      <c r="J2" s="4" t="s">
        <v>9</v>
      </c>
      <c r="K2" s="4" t="s">
        <v>10</v>
      </c>
      <c r="L2" s="5"/>
      <c r="M2" s="4" t="s">
        <v>50</v>
      </c>
      <c r="N2" s="6"/>
    </row>
    <row r="3" ht="22.75" customHeight="1">
      <c r="A3" s="57">
        <v>44060</v>
      </c>
      <c r="B3" s="25">
        <v>482.27</v>
      </c>
      <c r="C3" s="28">
        <v>1500</v>
      </c>
      <c r="D3" s="8">
        <f>C3*M3</f>
        <v>347.49600000000004</v>
      </c>
      <c r="E3" s="25">
        <f>D3-B3</f>
        <v>-134.77399999999994</v>
      </c>
      <c r="F3" s="59">
        <f>E3/B3</f>
        <v>-0.27945756526427096</v>
      </c>
      <c r="G3" s="27"/>
      <c r="H3" s="9"/>
      <c r="I3" s="27">
        <f>B3/C3</f>
        <v>0.3215133333333333</v>
      </c>
      <c r="J3" s="27">
        <f>I3*2</f>
        <v>0.6430266666666666</v>
      </c>
      <c r="K3" s="27">
        <f>I3*3</f>
        <v>0.96454</v>
      </c>
      <c r="L3" s="9"/>
      <c r="M3" s="8">
        <f>M9</f>
        <v>0.231664</v>
      </c>
      <c r="N3" s="10"/>
    </row>
    <row r="4" ht="22.5" customHeight="1">
      <c r="A4" s="18"/>
      <c r="B4" s="30"/>
      <c r="C4" s="13"/>
      <c r="D4" s="12"/>
      <c r="E4" s="30"/>
      <c r="F4" s="31"/>
      <c r="G4" s="13"/>
      <c r="H4" s="13"/>
      <c r="I4" s="32"/>
      <c r="J4" s="13"/>
      <c r="K4" s="13"/>
      <c r="L4" s="13"/>
      <c r="M4" s="13"/>
      <c r="N4" s="14"/>
    </row>
    <row r="5" ht="22.5" customHeight="1">
      <c r="A5" s="18"/>
      <c r="B5" s="35"/>
      <c r="C5" s="16"/>
      <c r="D5" s="15"/>
      <c r="E5" s="35"/>
      <c r="F5" s="36"/>
      <c r="G5" s="16"/>
      <c r="H5" s="16"/>
      <c r="I5" s="37"/>
      <c r="J5" s="16"/>
      <c r="K5" s="16"/>
      <c r="L5" s="16"/>
      <c r="M5" s="16"/>
      <c r="N5" s="17"/>
    </row>
    <row r="6" ht="22.5" customHeight="1">
      <c r="A6" s="18"/>
      <c r="B6" s="30"/>
      <c r="C6" s="13"/>
      <c r="D6" s="12"/>
      <c r="E6" s="30"/>
      <c r="F6" s="31"/>
      <c r="G6" s="13"/>
      <c r="H6" s="13"/>
      <c r="I6" s="32"/>
      <c r="J6" s="13"/>
      <c r="K6" s="13"/>
      <c r="L6" s="13"/>
      <c r="M6" s="13"/>
      <c r="N6" s="14"/>
    </row>
    <row r="7" ht="22.5" customHeight="1">
      <c r="A7" s="18"/>
      <c r="B7" s="35"/>
      <c r="C7" s="16"/>
      <c r="D7" s="15"/>
      <c r="E7" s="35"/>
      <c r="F7" s="36"/>
      <c r="G7" s="16"/>
      <c r="H7" s="16"/>
      <c r="I7" s="37"/>
      <c r="J7" s="16"/>
      <c r="K7" s="16"/>
      <c r="L7" s="16"/>
      <c r="M7" s="16"/>
      <c r="N7" s="17"/>
    </row>
    <row r="8" ht="22.5" customHeight="1">
      <c r="A8" s="18"/>
      <c r="B8" s="30"/>
      <c r="C8" s="13"/>
      <c r="D8" s="12"/>
      <c r="E8" s="30"/>
      <c r="F8" s="31"/>
      <c r="G8" s="13"/>
      <c r="H8" s="13"/>
      <c r="I8" s="32"/>
      <c r="J8" s="13"/>
      <c r="K8" s="13"/>
      <c r="L8" s="13"/>
      <c r="M8" s="13"/>
      <c r="N8" s="14"/>
    </row>
    <row r="9" ht="22.5" customHeight="1">
      <c r="A9" s="11" t="s">
        <v>12</v>
      </c>
      <c r="B9" s="35">
        <f>SUM(B2:B7)</f>
        <v>482.27</v>
      </c>
      <c r="C9" s="15">
        <f>SUM(C2:C6)</f>
        <v>1500</v>
      </c>
      <c r="D9" s="15">
        <f>C9*M9</f>
        <v>347.49600000000004</v>
      </c>
      <c r="E9" s="35">
        <f>D9-B9</f>
        <v>-134.77399999999994</v>
      </c>
      <c r="F9" s="36">
        <f>E9/B9</f>
        <v>-0.27945756526427096</v>
      </c>
      <c r="G9" s="16"/>
      <c r="H9" s="16"/>
      <c r="I9" s="37">
        <f>B9/C9</f>
        <v>0.3215133333333333</v>
      </c>
      <c r="J9" s="37">
        <f>I9*2</f>
        <v>0.6430266666666666</v>
      </c>
      <c r="K9" s="37">
        <f>I9*3</f>
        <v>0.96454</v>
      </c>
      <c r="L9" s="16"/>
      <c r="M9" s="15">
        <f>'Total USD'!H8</f>
        <v>0.231664</v>
      </c>
      <c r="N9" s="17"/>
    </row>
    <row r="10" ht="22.5" customHeight="1">
      <c r="A10" s="1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</row>
    <row r="11" ht="22.5" customHeight="1">
      <c r="A11" s="18"/>
      <c r="B11" s="35"/>
      <c r="C11" s="16"/>
      <c r="D11" s="15"/>
      <c r="E11" s="35"/>
      <c r="F11" s="36"/>
      <c r="G11" s="16"/>
      <c r="H11" s="16"/>
      <c r="I11" s="37"/>
      <c r="J11" s="16"/>
      <c r="K11" s="16"/>
      <c r="L11" s="16"/>
      <c r="M11" s="16"/>
      <c r="N11" s="17"/>
    </row>
    <row r="12" ht="22.5" customHeight="1">
      <c r="A12" s="18"/>
      <c r="B12" s="30"/>
      <c r="C12" s="13"/>
      <c r="D12" s="12"/>
      <c r="E12" s="30"/>
      <c r="F12" s="31"/>
      <c r="G12" s="13"/>
      <c r="H12" s="13"/>
      <c r="I12" s="32"/>
      <c r="J12" s="13"/>
      <c r="K12" s="13"/>
      <c r="L12" s="13"/>
      <c r="M12" s="13"/>
      <c r="N12" s="14"/>
    </row>
    <row r="13" ht="22.5" customHeight="1">
      <c r="A13" s="19"/>
      <c r="B13" s="65"/>
      <c r="C13" s="21"/>
      <c r="D13" s="20"/>
      <c r="E13" s="65"/>
      <c r="F13" s="66"/>
      <c r="G13" s="21"/>
      <c r="H13" s="21"/>
      <c r="I13" s="67"/>
      <c r="J13" s="21"/>
      <c r="K13" s="21"/>
      <c r="L13" s="21"/>
      <c r="M13" s="21"/>
      <c r="N13" s="22"/>
    </row>
  </sheetData>
  <mergeCells>
    <mergeCell ref="A1:N1"/>
  </mergeCells>
  <conditionalFormatting sqref="E3:F9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H4" sqref="H4"/>
    </sheetView>
  </sheetViews>
  <sheetFormatPr baseColWidth="10" defaultColWidth="16.33203125" defaultRowHeight="21.75" customHeight="1"/>
  <cols>
    <col min="1" max="1" width="16.33203125" customWidth="1" style="23"/>
    <col min="2" max="2" width="16.33203125" customWidth="1" style="23"/>
    <col min="3" max="3" width="16.33203125" customWidth="1" style="23"/>
    <col min="4" max="4" width="16.33203125" customWidth="1" style="23"/>
    <col min="5" max="5" width="3.5" customWidth="1" style="23"/>
    <col min="6" max="6" width="16.33203125" customWidth="1" style="23"/>
    <col min="7" max="7" width="3.5" customWidth="1" style="23"/>
    <col min="8" max="8" width="16.33203125" customWidth="1" style="23"/>
    <col min="9" max="11" width="16.33203125" customWidth="1" style="23"/>
    <col min="12" max="16384" width="16.33203125" customWidth="1" style="23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</row>
    <row r="2" ht="22.75" customHeight="1">
      <c r="A2" s="3" t="s">
        <v>43</v>
      </c>
      <c r="B2" s="4" t="s">
        <v>14</v>
      </c>
      <c r="C2" s="4" t="s">
        <v>16</v>
      </c>
      <c r="D2" s="4" t="s">
        <v>51</v>
      </c>
      <c r="E2" s="24"/>
      <c r="F2" s="4" t="s">
        <v>45</v>
      </c>
      <c r="G2" s="5"/>
      <c r="H2" s="4" t="s">
        <v>52</v>
      </c>
      <c r="I2" s="6"/>
    </row>
    <row r="3" ht="22.75" customHeight="1">
      <c r="A3" s="7" t="s">
        <v>33</v>
      </c>
      <c r="B3" s="25">
        <f>Polkadot!B7</f>
        <v>109.013</v>
      </c>
      <c r="C3" s="25">
        <f>Polkadot!D7</f>
        <v>112.94153</v>
      </c>
      <c r="D3" s="25">
        <f>Polkadot!E7</f>
        <v>3.928529999999995</v>
      </c>
      <c r="E3" s="8"/>
      <c r="F3" s="26">
        <f>Polkadot!F7</f>
        <v>0.03603726161100047</v>
      </c>
      <c r="G3" s="27"/>
      <c r="H3" s="28">
        <v>4.39</v>
      </c>
      <c r="I3" s="29"/>
    </row>
    <row r="4" ht="22.5" customHeight="1">
      <c r="A4" s="11" t="s">
        <v>53</v>
      </c>
      <c r="B4" s="30">
        <f>HashGard!B12</f>
        <v>582.1030000000001</v>
      </c>
      <c r="C4" s="30">
        <f>HashGard!D12</f>
        <v>90.05952096</v>
      </c>
      <c r="D4" s="30">
        <f>HashGard!E12</f>
        <v>-492.0434790400001</v>
      </c>
      <c r="E4" s="12"/>
      <c r="F4" s="31">
        <f>HashGard!F12</f>
        <v>-0.84528593571928</v>
      </c>
      <c r="G4" s="32"/>
      <c r="H4" s="33">
        <v>0.00020808</v>
      </c>
      <c r="I4" s="34"/>
    </row>
    <row r="5" ht="22.5" customHeight="1">
      <c r="A5" s="11" t="s">
        <v>26</v>
      </c>
      <c r="B5" s="35">
        <f>'Mantra Dao'!B10</f>
        <v>288.734</v>
      </c>
      <c r="C5" s="35">
        <f>'Mantra Dao'!D10</f>
        <v>136.96480682299998</v>
      </c>
      <c r="D5" s="35">
        <f>'Mantra Dao'!E10</f>
        <v>-151.769193177</v>
      </c>
      <c r="E5" s="15"/>
      <c r="F5" s="36">
        <f>'Mantra Dao'!F10</f>
        <v>-0.5256367216088165</v>
      </c>
      <c r="G5" s="37"/>
      <c r="H5" s="38">
        <v>0.181723</v>
      </c>
      <c r="I5" s="39"/>
    </row>
    <row r="6" ht="22.5" customHeight="1">
      <c r="A6" s="11" t="s">
        <v>54</v>
      </c>
      <c r="B6" s="30">
        <f>ANKER!B11</f>
        <v>1171.503518</v>
      </c>
      <c r="C6" s="30">
        <f>ANKER!D11</f>
        <v>547.65656946</v>
      </c>
      <c r="D6" s="30">
        <f>ANKER!E11</f>
        <v>-623.84694854</v>
      </c>
      <c r="E6" s="12"/>
      <c r="F6" s="40">
        <f>ANKER!F11</f>
        <v>-0.5325182032786691</v>
      </c>
      <c r="G6" s="12"/>
      <c r="H6" s="12">
        <v>0.00516141</v>
      </c>
      <c r="I6" s="41"/>
      <c r="M6" s="23">
        <v>0.000797478662417296</v>
      </c>
    </row>
    <row r="7" ht="22.5" customHeight="1">
      <c r="A7" s="11" t="s">
        <v>19</v>
      </c>
      <c r="B7" s="35">
        <f>CARTESI!B10</f>
        <v>174.24182100000002</v>
      </c>
      <c r="C7" s="35">
        <f>CARTESI!D10</f>
        <v>81.46444118400001</v>
      </c>
      <c r="D7" s="35">
        <f>CARTESI!E10</f>
        <v>-92.777379816</v>
      </c>
      <c r="E7" s="15"/>
      <c r="F7" s="42">
        <f>CARTESI!F10</f>
        <v>-0.5324633275957326</v>
      </c>
      <c r="G7" s="15"/>
      <c r="H7" s="15">
        <v>0.04339216</v>
      </c>
      <c r="I7" s="43"/>
      <c r="M7" s="23">
        <v>0.0142558790189537</v>
      </c>
    </row>
    <row r="8" ht="22.5" customHeight="1">
      <c r="A8" s="11" t="s">
        <v>49</v>
      </c>
      <c r="B8" s="30">
        <f>XRP!B9</f>
        <v>482.27</v>
      </c>
      <c r="C8" s="30">
        <f>XRP!D9</f>
        <v>347.49600000000004</v>
      </c>
      <c r="D8" s="30">
        <f>XRP!E9</f>
        <v>-134.77399999999994</v>
      </c>
      <c r="E8" s="12"/>
      <c r="F8" s="40">
        <f>XRP!F9</f>
        <v>-0.27945756526427096</v>
      </c>
      <c r="G8" s="12"/>
      <c r="H8" s="12">
        <v>0.231664</v>
      </c>
      <c r="I8" s="41"/>
    </row>
    <row r="9" ht="22.5" customHeight="1">
      <c r="A9" s="44" t="s">
        <v>55</v>
      </c>
      <c r="B9" s="35"/>
      <c r="C9" s="35"/>
      <c r="D9" s="35"/>
      <c r="E9" s="15"/>
      <c r="F9" s="42"/>
      <c r="G9" s="15"/>
      <c r="H9" s="15"/>
      <c r="I9" s="43"/>
    </row>
    <row r="10" ht="22.5" customHeight="1">
      <c r="A10" s="44" t="s">
        <v>56</v>
      </c>
      <c r="B10" s="30"/>
      <c r="C10" s="30"/>
      <c r="D10" s="30"/>
      <c r="E10" s="12"/>
      <c r="F10" s="40"/>
      <c r="G10" s="12"/>
      <c r="H10" s="12"/>
      <c r="I10" s="41"/>
    </row>
    <row r="11" ht="22.5" customHeight="1">
      <c r="A11" s="11" t="s">
        <v>12</v>
      </c>
      <c r="B11" s="35">
        <f>SUM(B3:B7)</f>
        <v>2325.595339</v>
      </c>
      <c r="C11" s="35">
        <f>SUM(C3:C6)</f>
        <v>887.622427243</v>
      </c>
      <c r="D11" s="35">
        <f>SUM(D3:D7)</f>
        <v>-1356.508470573</v>
      </c>
      <c r="E11" s="15"/>
      <c r="F11" s="42">
        <f>D11/B11</f>
        <v>-0.5832951450428583</v>
      </c>
      <c r="G11" s="15"/>
      <c r="H11" s="15"/>
      <c r="I11" s="43"/>
    </row>
    <row r="12" ht="22.5" customHeight="1">
      <c r="A12" s="44"/>
      <c r="B12" s="12"/>
      <c r="C12" s="12"/>
      <c r="D12" s="12"/>
      <c r="E12" s="12"/>
      <c r="F12" s="12"/>
      <c r="G12" s="12"/>
      <c r="H12" s="12"/>
      <c r="I12" s="41"/>
    </row>
    <row r="13" ht="22.5" customHeight="1">
      <c r="A13" s="44"/>
      <c r="B13" s="15"/>
      <c r="C13" s="15"/>
      <c r="D13" s="15"/>
      <c r="E13" s="15"/>
      <c r="F13" s="15"/>
      <c r="G13" s="15"/>
      <c r="H13" s="15"/>
      <c r="I13" s="43"/>
    </row>
    <row r="14" ht="22.5" customHeight="1">
      <c r="A14" s="44"/>
      <c r="B14" s="12"/>
      <c r="C14" s="12"/>
      <c r="D14" s="12"/>
      <c r="E14" s="12"/>
      <c r="F14" s="12"/>
      <c r="G14" s="12"/>
      <c r="H14" s="12"/>
      <c r="I14" s="41"/>
    </row>
    <row r="15" ht="22.5" customHeight="1">
      <c r="A15" s="44"/>
      <c r="B15" s="15"/>
      <c r="C15" s="15"/>
      <c r="D15" s="15"/>
      <c r="E15" s="15"/>
      <c r="F15" s="15"/>
      <c r="G15" s="15"/>
      <c r="H15" s="15"/>
      <c r="I15" s="43"/>
    </row>
    <row r="16" ht="22.5" customHeight="1">
      <c r="A16" s="45"/>
      <c r="B16" s="46"/>
      <c r="C16" s="46"/>
      <c r="D16" s="46"/>
      <c r="E16" s="46"/>
      <c r="F16" s="46"/>
      <c r="G16" s="46"/>
      <c r="H16" s="46"/>
      <c r="I16" s="47"/>
    </row>
  </sheetData>
  <mergeCells>
    <mergeCell ref="A1:I1"/>
  </mergeCells>
  <conditionalFormatting sqref="D3:D11 F3:F11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0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A4" sqref="A4"/>
    </sheetView>
  </sheetViews>
  <sheetFormatPr baseColWidth="10" defaultColWidth="16.33203125" defaultRowHeight="21.75" customHeight="1"/>
  <cols>
    <col min="1" max="1" width="16.33203125" customWidth="1" style="48"/>
    <col min="2" max="2" width="16.33203125" customWidth="1" style="48"/>
    <col min="3" max="3" width="16.33203125" customWidth="1" style="48"/>
    <col min="4" max="4" width="16.33203125" customWidth="1" style="48"/>
    <col min="5" max="5" width="2.5" customWidth="1" style="48"/>
    <col min="6" max="6" width="16.33203125" customWidth="1" style="48"/>
    <col min="7" max="7" width="2.1640625" customWidth="1" style="48"/>
    <col min="8" max="8" width="16.33203125" customWidth="1" style="48"/>
    <col min="9" max="9" width="16.33203125" customWidth="1" style="48"/>
    <col min="10" max="10" width="16.33203125" customWidth="1" style="48"/>
    <col min="11" max="11" width="16.33203125" customWidth="1" style="48"/>
    <col min="12" max="14" width="16.33203125" customWidth="1" style="48"/>
    <col min="15" max="16384" width="16.33203125" customWidth="1" style="48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ht="22.75" customHeight="1">
      <c r="A2" s="3" t="s">
        <v>43</v>
      </c>
      <c r="B2" s="4" t="s">
        <v>2</v>
      </c>
      <c r="C2" s="4" t="s">
        <v>4</v>
      </c>
      <c r="D2" s="4" t="s">
        <v>44</v>
      </c>
      <c r="E2" s="24"/>
      <c r="F2" s="4" t="s">
        <v>45</v>
      </c>
      <c r="G2" s="5"/>
      <c r="H2" s="4" t="s">
        <v>46</v>
      </c>
      <c r="I2" s="4" t="s">
        <v>47</v>
      </c>
      <c r="J2" s="5"/>
      <c r="K2" s="5"/>
      <c r="L2" s="6"/>
    </row>
    <row r="3" ht="22.75" customHeight="1">
      <c r="A3" s="7" t="s">
        <v>21</v>
      </c>
      <c r="B3" s="27">
        <f>CHADS!B6</f>
        <v>0.022237247036140023</v>
      </c>
      <c r="C3" s="27">
        <f>CHADS!D6</f>
        <v>0.14603582261390272</v>
      </c>
      <c r="D3" s="27">
        <f>CHADS!E6</f>
        <v>0.12379857557776269</v>
      </c>
      <c r="E3" s="8"/>
      <c r="F3" s="26">
        <f>CHADS!F6</f>
        <v>1</v>
      </c>
      <c r="G3" s="27"/>
      <c r="H3" s="27">
        <f>CHADS!G6</f>
        <v>0.02784826</v>
      </c>
      <c r="I3" s="27">
        <v>0.000391036</v>
      </c>
      <c r="J3" s="27"/>
      <c r="K3" s="27"/>
      <c r="L3" s="49"/>
    </row>
    <row r="4" ht="22.5" customHeight="1">
      <c r="A4" s="11" t="s">
        <v>28</v>
      </c>
      <c r="B4" s="32">
        <f>Offshift!B8</f>
        <v>0.5</v>
      </c>
      <c r="C4" s="32">
        <f>Offshift!D8</f>
        <v>0.32782213012584527</v>
      </c>
      <c r="D4" s="32">
        <f>Offshift!E8</f>
        <v>-0.17217786987415473</v>
      </c>
      <c r="E4" s="12"/>
      <c r="F4" s="31">
        <f>Offshift!F8</f>
        <v>-0.34435573974830946</v>
      </c>
      <c r="G4" s="32"/>
      <c r="H4" s="32">
        <f>Offshift!G8</f>
        <v>0.033265532</v>
      </c>
      <c r="I4" s="32">
        <v>0.00324949</v>
      </c>
      <c r="J4" s="32"/>
      <c r="K4" s="32"/>
      <c r="L4" s="50"/>
    </row>
    <row r="5" ht="22.5" customHeight="1">
      <c r="A5" s="11" t="s">
        <v>30</v>
      </c>
      <c r="B5" s="37">
        <f>Parachute!B6</f>
        <v>0.30000000000000004</v>
      </c>
      <c r="C5" s="37">
        <f>Parachute!D6</f>
        <v>0.26364515000458194</v>
      </c>
      <c r="D5" s="37">
        <f>Parachute!E6</f>
        <v>-0.036354849995418104</v>
      </c>
      <c r="E5" s="15"/>
      <c r="F5" s="36">
        <f>Parachute!F6</f>
        <v>-0.12118283331806033</v>
      </c>
      <c r="G5" s="37"/>
      <c r="H5" s="37">
        <f>Parachute!G6</f>
        <v>0.027116584</v>
      </c>
      <c r="I5" s="37">
        <v>1.2593177710238E-05</v>
      </c>
      <c r="J5" s="37"/>
      <c r="K5" s="37"/>
      <c r="L5" s="51"/>
    </row>
    <row r="6" ht="22.5" customHeight="1">
      <c r="A6" s="11" t="s">
        <v>31</v>
      </c>
      <c r="B6" s="32">
        <f>Pluton!B6</f>
        <v>0.2</v>
      </c>
      <c r="C6" s="32">
        <f>Pluton!D6</f>
        <v>0.1443813378989572</v>
      </c>
      <c r="D6" s="32">
        <f>Pluton!E6</f>
        <v>-0.0556186621010428</v>
      </c>
      <c r="E6" s="12"/>
      <c r="F6" s="31">
        <f>Pluton!F6</f>
        <v>-0.27809331050521396</v>
      </c>
      <c r="G6" s="32"/>
      <c r="H6" s="32">
        <f>Pluton!G6</f>
        <v>0.011990016</v>
      </c>
      <c r="I6" s="32">
        <v>0.0214662976106352</v>
      </c>
      <c r="J6" s="32"/>
      <c r="K6" s="32"/>
      <c r="L6" s="50"/>
    </row>
    <row r="7" ht="22.5" customHeight="1">
      <c r="A7" s="11" t="s">
        <v>48</v>
      </c>
      <c r="B7" s="37">
        <f>Tendies!B6</f>
        <v>0.0405632268345356</v>
      </c>
      <c r="C7" s="37">
        <f>Tendies!D6</f>
        <v>0.00731040345425161</v>
      </c>
      <c r="D7" s="37">
        <f>Tendies!E6</f>
        <v>-0.03325282338028399</v>
      </c>
      <c r="E7" s="15"/>
      <c r="F7" s="36">
        <f>Tendies!F6</f>
        <v>-0.8197775664132441</v>
      </c>
      <c r="G7" s="37"/>
      <c r="H7" s="37">
        <f>Tendies!G6</f>
        <v>0.01068224</v>
      </c>
      <c r="I7" s="37">
        <v>0.000731040345425161</v>
      </c>
      <c r="J7" s="37"/>
      <c r="K7" s="37"/>
      <c r="L7" s="51"/>
    </row>
    <row r="8" ht="22.5" customHeight="1">
      <c r="A8" s="11" t="s">
        <v>41</v>
      </c>
      <c r="B8" s="32">
        <f>SUSHI!B6</f>
        <v>0.2</v>
      </c>
      <c r="C8" s="32">
        <f>SUSHI!D6</f>
        <v>0.018642121087502034</v>
      </c>
      <c r="D8" s="32">
        <f>SUSHI!E6</f>
        <v>-0.18135787891249797</v>
      </c>
      <c r="E8" s="12"/>
      <c r="F8" s="40">
        <f>SUSHI!F6</f>
        <v>-0.9067893945624897</v>
      </c>
      <c r="G8" s="32"/>
      <c r="H8" s="32">
        <f>SUSHI!G6</f>
        <v>0.0373239</v>
      </c>
      <c r="I8" s="32">
        <v>0.00416862</v>
      </c>
      <c r="J8" s="32"/>
      <c r="K8" s="32"/>
      <c r="L8" s="50"/>
    </row>
    <row r="9" ht="22.5" customHeight="1">
      <c r="A9" s="11" t="s">
        <v>35</v>
      </c>
      <c r="B9" s="37">
        <f>UNISWAP!B6</f>
        <v>0</v>
      </c>
      <c r="C9" s="52">
        <f>UNISWAP!D6</f>
        <v>5.81734981803516</v>
      </c>
      <c r="D9" s="37">
        <f>C9-B9</f>
        <v>5.81734981803516</v>
      </c>
      <c r="E9" s="15"/>
      <c r="F9" s="42">
        <v>1</v>
      </c>
      <c r="G9" s="37"/>
      <c r="H9" s="37">
        <f>UNISWAP!G6</f>
        <v>0.01392413</v>
      </c>
      <c r="I9" s="37">
        <v>0.0145433745450879</v>
      </c>
      <c r="J9" s="37"/>
      <c r="K9" s="37"/>
      <c r="L9" s="51"/>
    </row>
    <row r="10" ht="22.5" customHeight="1">
      <c r="A10" s="11" t="s">
        <v>39</v>
      </c>
      <c r="B10" s="32">
        <f>Trustswap!B6</f>
        <v>0.4</v>
      </c>
      <c r="C10" s="32">
        <f>Trustswap!D6</f>
        <v>0.3225764250694603</v>
      </c>
      <c r="D10" s="32">
        <f>Trustswap!E6</f>
        <v>-0.0774235749305397</v>
      </c>
      <c r="E10" s="12"/>
      <c r="F10" s="40">
        <f>Trustswap!F6</f>
        <v>-0.19355893732634924</v>
      </c>
      <c r="G10" s="12"/>
      <c r="H10" s="32">
        <f>Trustswap!G6</f>
        <v>0.036113772</v>
      </c>
      <c r="I10" s="32">
        <v>0.00169958726975981</v>
      </c>
      <c r="J10" s="12"/>
      <c r="K10" s="12"/>
      <c r="L10" s="41"/>
    </row>
    <row r="11" ht="22.5" customHeight="1">
      <c r="A11" s="11" t="s">
        <v>13</v>
      </c>
      <c r="B11" s="37">
        <f>Akro!B6</f>
        <v>0.2</v>
      </c>
      <c r="C11" s="37">
        <f>Akro!D6</f>
        <v>0.20892719584392422</v>
      </c>
      <c r="D11" s="37">
        <f>Akro!E6</f>
        <v>0.008927195843924207</v>
      </c>
      <c r="E11" s="15"/>
      <c r="F11" s="42">
        <f>Akro!F6</f>
        <v>0.044635979219621036</v>
      </c>
      <c r="G11" s="15"/>
      <c r="H11" s="37">
        <f>Akro!G6</f>
        <v>0.01935089</v>
      </c>
      <c r="I11" s="37">
        <v>3.37356346573273E-05</v>
      </c>
      <c r="J11" s="15"/>
      <c r="K11" s="15"/>
      <c r="L11" s="43"/>
    </row>
    <row r="12" ht="22.5" customHeight="1">
      <c r="A12" s="11" t="s">
        <v>3</v>
      </c>
      <c r="B12" s="32">
        <f>ADEL!B6</f>
        <v>0.4</v>
      </c>
      <c r="C12" s="32">
        <f>ADEL!D6</f>
        <v>0.39068846884795894</v>
      </c>
      <c r="D12" s="32">
        <f>ADEL!E6</f>
        <v>-0.009311531152041086</v>
      </c>
      <c r="E12" s="12"/>
      <c r="F12" s="40">
        <f>ADEL!F6</f>
        <v>-0.023278827880102715</v>
      </c>
      <c r="G12" s="12"/>
      <c r="H12" s="32">
        <f>ADEL!G6</f>
        <v>0.00856515</v>
      </c>
      <c r="I12" s="32">
        <v>0.00138029936165845</v>
      </c>
      <c r="J12" s="12"/>
      <c r="K12" s="12"/>
      <c r="L12" s="41"/>
    </row>
    <row r="13" ht="22.5" customHeight="1">
      <c r="A13" s="44"/>
      <c r="B13" s="37"/>
      <c r="C13" s="15"/>
      <c r="D13" s="37"/>
      <c r="E13" s="15"/>
      <c r="F13" s="42"/>
      <c r="G13" s="15"/>
      <c r="H13" s="37"/>
      <c r="I13" s="37"/>
      <c r="J13" s="15"/>
      <c r="K13" s="15"/>
      <c r="L13" s="43"/>
    </row>
    <row r="14" ht="22.5" customHeight="1">
      <c r="A14" s="44"/>
      <c r="B14" s="32"/>
      <c r="C14" s="12"/>
      <c r="D14" s="32"/>
      <c r="E14" s="12"/>
      <c r="F14" s="40"/>
      <c r="G14" s="12"/>
      <c r="H14" s="32"/>
      <c r="I14" s="32"/>
      <c r="J14" s="12"/>
      <c r="K14" s="12"/>
      <c r="L14" s="41"/>
    </row>
    <row r="15" ht="22.5" customHeight="1">
      <c r="A15" s="44"/>
      <c r="B15" s="37"/>
      <c r="C15" s="15"/>
      <c r="D15" s="37"/>
      <c r="E15" s="15"/>
      <c r="F15" s="42"/>
      <c r="G15" s="15"/>
      <c r="H15" s="37"/>
      <c r="I15" s="37"/>
      <c r="J15" s="15"/>
      <c r="K15" s="15"/>
      <c r="L15" s="43"/>
    </row>
    <row r="16" ht="22.5" customHeight="1">
      <c r="A16" s="11" t="s">
        <v>12</v>
      </c>
      <c r="B16" s="32">
        <f>SUM(B3:B14)</f>
        <v>2.2628004738706755</v>
      </c>
      <c r="C16" s="32">
        <f>SUM(C3:C15)</f>
        <v>7.647378872981544</v>
      </c>
      <c r="D16" s="32">
        <f>SUM(D3:D11)</f>
        <v>5.393889930262909</v>
      </c>
      <c r="E16" s="12"/>
      <c r="F16" s="40">
        <f>D16/B16</f>
        <v>2.3837231751309873</v>
      </c>
      <c r="G16" s="12"/>
      <c r="H16" s="32">
        <f>SUM(H3:H14)</f>
        <v>0.226180474</v>
      </c>
      <c r="I16" s="32"/>
      <c r="J16" s="12"/>
      <c r="K16" s="12"/>
      <c r="L16" s="41"/>
    </row>
    <row r="17" ht="22.5" customHeight="1">
      <c r="A17" s="44"/>
      <c r="B17" s="37"/>
      <c r="C17" s="15"/>
      <c r="D17" s="37"/>
      <c r="E17" s="15"/>
      <c r="F17" s="42"/>
      <c r="G17" s="15"/>
      <c r="H17" s="37"/>
      <c r="I17" s="37"/>
      <c r="J17" s="15"/>
      <c r="K17" s="15"/>
      <c r="L17" s="43"/>
    </row>
    <row r="18" ht="22.5" customHeight="1">
      <c r="A18" s="44"/>
      <c r="B18" s="32"/>
      <c r="C18" s="12"/>
      <c r="D18" s="32"/>
      <c r="E18" s="12"/>
      <c r="F18" s="40"/>
      <c r="G18" s="12"/>
      <c r="H18" s="32"/>
      <c r="I18" s="32"/>
      <c r="J18" s="12"/>
      <c r="K18" s="12"/>
      <c r="L18" s="41"/>
    </row>
    <row r="19" ht="22.5" customHeight="1">
      <c r="A19" s="44"/>
      <c r="B19" s="37"/>
      <c r="C19" s="15"/>
      <c r="D19" s="37"/>
      <c r="E19" s="15"/>
      <c r="F19" s="42"/>
      <c r="G19" s="15"/>
      <c r="H19" s="37"/>
      <c r="I19" s="37"/>
      <c r="J19" s="15"/>
      <c r="K19" s="15"/>
      <c r="L19" s="43"/>
    </row>
    <row r="20" ht="22.5" customHeight="1">
      <c r="A20" s="45"/>
      <c r="B20" s="53"/>
      <c r="C20" s="46"/>
      <c r="D20" s="53"/>
      <c r="E20" s="46"/>
      <c r="F20" s="54"/>
      <c r="G20" s="46"/>
      <c r="H20" s="53"/>
      <c r="I20" s="53"/>
      <c r="J20" s="46"/>
      <c r="K20" s="46"/>
      <c r="L20" s="47"/>
    </row>
  </sheetData>
  <mergeCells>
    <mergeCell ref="A1:L1"/>
  </mergeCells>
  <conditionalFormatting sqref="D3:D14 F3:F12 D16 F16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5" width="16.33203125" customWidth="1" style="55"/>
    <col min="16" max="16384" width="16.33203125" customWidth="1" style="55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5"/>
      <c r="M2" s="56" t="s">
        <v>11</v>
      </c>
    </row>
    <row r="3" ht="22.75" customHeight="1">
      <c r="A3" s="57">
        <v>44097</v>
      </c>
      <c r="B3" s="58">
        <v>0.4</v>
      </c>
      <c r="C3" s="27">
        <v>283.046185269941</v>
      </c>
      <c r="D3" s="27">
        <f>C3*M3</f>
        <v>0.39068846884795894</v>
      </c>
      <c r="E3" s="27">
        <f>D3-B3</f>
        <v>-0.009311531152041086</v>
      </c>
      <c r="F3" s="59">
        <f>E3/B3</f>
        <v>-0.023278827880102715</v>
      </c>
      <c r="G3" s="27">
        <v>0.00856515</v>
      </c>
      <c r="H3" s="9"/>
      <c r="I3" s="27">
        <f>B3/C3</f>
        <v>0.0014131969297467132</v>
      </c>
      <c r="J3" s="27">
        <f>I3*2</f>
        <v>0.0028263938594934265</v>
      </c>
      <c r="K3" s="27">
        <f>I3*3</f>
        <v>0.00423959078924014</v>
      </c>
      <c r="L3" s="9"/>
      <c r="M3" s="60">
        <f>M6</f>
        <v>0.00138029936165845</v>
      </c>
    </row>
    <row r="4" ht="22.5" customHeight="1">
      <c r="A4" s="18"/>
      <c r="B4" s="13"/>
      <c r="C4" s="13"/>
      <c r="D4" s="13"/>
      <c r="E4" s="13"/>
      <c r="F4" s="40"/>
      <c r="G4" s="13"/>
      <c r="H4" s="13"/>
      <c r="I4" s="13"/>
      <c r="J4" s="13"/>
      <c r="K4" s="13"/>
      <c r="L4" s="13"/>
      <c r="M4" s="50"/>
    </row>
    <row r="5" ht="22.5" customHeight="1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ht="22.5" customHeight="1">
      <c r="A6" s="11" t="s">
        <v>12</v>
      </c>
      <c r="B6" s="12">
        <f>SUM(B2:B5)</f>
        <v>0.4</v>
      </c>
      <c r="C6" s="32">
        <f>SUM(C2:C5)</f>
        <v>283.046185269941</v>
      </c>
      <c r="D6" s="32">
        <f>C6*M6</f>
        <v>0.39068846884795894</v>
      </c>
      <c r="E6" s="32">
        <f>D6-B6</f>
        <v>-0.009311531152041086</v>
      </c>
      <c r="F6" s="31">
        <f>E6/B6</f>
        <v>-0.023278827880102715</v>
      </c>
      <c r="G6" s="12">
        <f>SUM(G3:G4)</f>
        <v>0.00856515</v>
      </c>
      <c r="H6" s="13"/>
      <c r="I6" s="32">
        <f>B6/C6</f>
        <v>0.0014131969297467132</v>
      </c>
      <c r="J6" s="32">
        <f>I6*2</f>
        <v>0.0028263938594934265</v>
      </c>
      <c r="K6" s="32">
        <f>I6*3</f>
        <v>0.00423959078924014</v>
      </c>
      <c r="L6" s="13"/>
      <c r="M6" s="50">
        <f>'Total ETH'!I12</f>
        <v>0.00138029936165845</v>
      </c>
    </row>
    <row r="7" ht="22.5" customHeight="1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ht="22.5" customHeight="1">
      <c r="A8" s="1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ht="22.5" customHeight="1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ht="22.5" customHeight="1">
      <c r="A10" s="1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ht="22.5" customHeight="1">
      <c r="A11" s="1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</sheetData>
  <mergeCells>
    <mergeCell ref="A1:M1"/>
  </mergeCells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5" width="16.33203125" customWidth="1" style="61"/>
    <col min="16" max="16384" width="16.33203125" customWidth="1" style="61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2</v>
      </c>
      <c r="C2" s="4" t="s">
        <v>13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5"/>
      <c r="M2" s="56" t="s">
        <v>11</v>
      </c>
    </row>
    <row r="3" ht="22.75" customHeight="1">
      <c r="A3" s="57">
        <v>44097</v>
      </c>
      <c r="B3" s="58">
        <v>0.2</v>
      </c>
      <c r="C3" s="27">
        <v>6193.07145</v>
      </c>
      <c r="D3" s="27">
        <f>C3*M3</f>
        <v>0.20892719584392422</v>
      </c>
      <c r="E3" s="27">
        <f>D3-B3</f>
        <v>0.008927195843924207</v>
      </c>
      <c r="F3" s="59">
        <f>E3/B3</f>
        <v>0.044635979219621036</v>
      </c>
      <c r="G3" s="27">
        <v>0.01935089</v>
      </c>
      <c r="H3" s="9"/>
      <c r="I3" s="27">
        <f>B3/C3</f>
        <v>3.2294153493094285E-05</v>
      </c>
      <c r="J3" s="27">
        <f>I3*2</f>
        <v>6.458830698618857E-05</v>
      </c>
      <c r="K3" s="27">
        <f>I3*3</f>
        <v>9.688246047928286E-05</v>
      </c>
      <c r="L3" s="9"/>
      <c r="M3" s="60">
        <f>M6</f>
        <v>3.37356346573273E-05</v>
      </c>
    </row>
    <row r="4" ht="22.5" customHeight="1">
      <c r="A4" s="18"/>
      <c r="B4" s="13"/>
      <c r="C4" s="13"/>
      <c r="D4" s="13"/>
      <c r="E4" s="13"/>
      <c r="F4" s="40"/>
      <c r="G4" s="13"/>
      <c r="H4" s="13"/>
      <c r="I4" s="13"/>
      <c r="J4" s="13"/>
      <c r="K4" s="13"/>
      <c r="L4" s="13"/>
      <c r="M4" s="50"/>
    </row>
    <row r="5" ht="22.5" customHeight="1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ht="22.5" customHeight="1">
      <c r="A6" s="11" t="s">
        <v>12</v>
      </c>
      <c r="B6" s="12">
        <f>SUM(B2:B5)</f>
        <v>0.2</v>
      </c>
      <c r="C6" s="32">
        <f>SUM(C2:C5)</f>
        <v>6193.07145</v>
      </c>
      <c r="D6" s="32">
        <f>C6*M6</f>
        <v>0.20892719584392422</v>
      </c>
      <c r="E6" s="32">
        <f>D6-B6</f>
        <v>0.008927195843924207</v>
      </c>
      <c r="F6" s="31">
        <f>E6/B6</f>
        <v>0.044635979219621036</v>
      </c>
      <c r="G6" s="12">
        <f>SUM(G3:G4)</f>
        <v>0.01935089</v>
      </c>
      <c r="H6" s="13"/>
      <c r="I6" s="32">
        <f>B6/C6</f>
        <v>3.2294153493094285E-05</v>
      </c>
      <c r="J6" s="32">
        <f>I6*2</f>
        <v>6.458830698618857E-05</v>
      </c>
      <c r="K6" s="32">
        <f>I6*3</f>
        <v>9.688246047928286E-05</v>
      </c>
      <c r="L6" s="13"/>
      <c r="M6" s="50">
        <f>'Total ETH'!I11</f>
        <v>3.37356346573273E-05</v>
      </c>
    </row>
    <row r="7" ht="22.5" customHeight="1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ht="22.5" customHeight="1">
      <c r="A8" s="1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ht="22.5" customHeight="1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ht="22.5" customHeight="1">
      <c r="A10" s="1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ht="22.5" customHeight="1">
      <c r="A11" s="1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</sheetData>
  <mergeCells>
    <mergeCell ref="A1:M1"/>
  </mergeCells>
  <conditionalFormatting sqref="E3:F6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1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6" width="16.33203125" customWidth="1" style="62"/>
    <col min="17" max="16384" width="16.33203125" customWidth="1" style="62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ht="22.75" customHeight="1">
      <c r="A2" s="3" t="s">
        <v>1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6</v>
      </c>
      <c r="G2" s="5"/>
      <c r="H2" s="5"/>
      <c r="I2" s="4" t="s">
        <v>8</v>
      </c>
      <c r="J2" s="4" t="s">
        <v>9</v>
      </c>
      <c r="K2" s="4" t="s">
        <v>10</v>
      </c>
      <c r="L2" s="5"/>
      <c r="M2" s="4" t="s">
        <v>18</v>
      </c>
      <c r="N2" s="6"/>
    </row>
    <row r="3" ht="22.75" customHeight="1">
      <c r="A3" s="57">
        <v>44051</v>
      </c>
      <c r="B3" s="25">
        <v>587.12766</v>
      </c>
      <c r="C3" s="28">
        <v>61855</v>
      </c>
      <c r="D3" s="8">
        <f>C3*M3</f>
        <v>319.25901555</v>
      </c>
      <c r="E3" s="25">
        <f>D3-B3</f>
        <v>-267.86864445</v>
      </c>
      <c r="F3" s="59">
        <f>E3/B3</f>
        <v>-0.4562357774968394</v>
      </c>
      <c r="G3" s="27"/>
      <c r="H3" s="9"/>
      <c r="I3" s="27">
        <f>B3/C3</f>
        <v>0.009492</v>
      </c>
      <c r="J3" s="27">
        <f>I3*2</f>
        <v>0.018984</v>
      </c>
      <c r="K3" s="27">
        <f>I3*3</f>
        <v>0.028476</v>
      </c>
      <c r="L3" s="9"/>
      <c r="M3" s="27">
        <f>M11</f>
        <v>0.00516141</v>
      </c>
      <c r="N3" s="10"/>
    </row>
    <row r="4" ht="22.5" customHeight="1">
      <c r="A4" s="63">
        <v>44054</v>
      </c>
      <c r="B4" s="30">
        <v>148.01</v>
      </c>
      <c r="C4" s="64">
        <v>11208</v>
      </c>
      <c r="D4" s="12">
        <f>C4*M4</f>
        <v>57.84908328</v>
      </c>
      <c r="E4" s="30">
        <f>D4-B4</f>
        <v>-90.16091671999999</v>
      </c>
      <c r="F4" s="31">
        <f>E4/B4</f>
        <v>-0.6091542241740423</v>
      </c>
      <c r="G4" s="32"/>
      <c r="H4" s="13"/>
      <c r="I4" s="32">
        <f>B4/C4</f>
        <v>0.013205745895788722</v>
      </c>
      <c r="J4" s="32">
        <f>I4*2</f>
        <v>0.026411491791577445</v>
      </c>
      <c r="K4" s="32">
        <f>I4*3</f>
        <v>0.039617237687366164</v>
      </c>
      <c r="L4" s="13"/>
      <c r="M4" s="32">
        <f>M11</f>
        <v>0.00516141</v>
      </c>
      <c r="N4" s="14"/>
    </row>
    <row r="5" ht="22.5" customHeight="1">
      <c r="A5" s="63">
        <v>44054</v>
      </c>
      <c r="B5" s="35">
        <v>436.365858</v>
      </c>
      <c r="C5" s="52">
        <v>33043</v>
      </c>
      <c r="D5" s="15">
        <f>C5*M5</f>
        <v>170.54847063</v>
      </c>
      <c r="E5" s="35">
        <f>D5-B5</f>
        <v>-265.81738737</v>
      </c>
      <c r="F5" s="36">
        <f>E5/B5</f>
        <v>-0.6091617446615175</v>
      </c>
      <c r="G5" s="37"/>
      <c r="H5" s="16"/>
      <c r="I5" s="37">
        <f>B5/C5</f>
        <v>0.013206</v>
      </c>
      <c r="J5" s="37">
        <f>I5*2</f>
        <v>0.026412</v>
      </c>
      <c r="K5" s="37">
        <f>I5*3</f>
        <v>0.039618</v>
      </c>
      <c r="L5" s="16"/>
      <c r="M5" s="37">
        <f>M11</f>
        <v>0.00516141</v>
      </c>
      <c r="N5" s="17"/>
    </row>
    <row r="6" ht="22.5" customHeight="1">
      <c r="A6" s="18"/>
      <c r="B6" s="30"/>
      <c r="C6" s="13"/>
      <c r="D6" s="12"/>
      <c r="E6" s="30"/>
      <c r="F6" s="31"/>
      <c r="G6" s="13"/>
      <c r="H6" s="13"/>
      <c r="I6" s="32"/>
      <c r="J6" s="13"/>
      <c r="K6" s="13"/>
      <c r="L6" s="13"/>
      <c r="M6" s="13"/>
      <c r="N6" s="14"/>
    </row>
    <row r="7" ht="22.5" customHeight="1">
      <c r="A7" s="18"/>
      <c r="B7" s="35"/>
      <c r="C7" s="16"/>
      <c r="D7" s="15"/>
      <c r="E7" s="35"/>
      <c r="F7" s="36"/>
      <c r="G7" s="16"/>
      <c r="H7" s="16"/>
      <c r="I7" s="37"/>
      <c r="J7" s="16"/>
      <c r="K7" s="16"/>
      <c r="L7" s="16"/>
      <c r="M7" s="16"/>
      <c r="N7" s="17"/>
    </row>
    <row r="8" ht="22.5" customHeight="1">
      <c r="A8" s="18"/>
      <c r="B8" s="30"/>
      <c r="C8" s="13"/>
      <c r="D8" s="12"/>
      <c r="E8" s="30"/>
      <c r="F8" s="31"/>
      <c r="G8" s="13"/>
      <c r="H8" s="13"/>
      <c r="I8" s="32"/>
      <c r="J8" s="13"/>
      <c r="K8" s="13"/>
      <c r="L8" s="13"/>
      <c r="M8" s="13"/>
      <c r="N8" s="14"/>
    </row>
    <row r="9" ht="22.5" customHeight="1">
      <c r="A9" s="18"/>
      <c r="B9" s="35"/>
      <c r="C9" s="16"/>
      <c r="D9" s="15"/>
      <c r="E9" s="35"/>
      <c r="F9" s="36"/>
      <c r="G9" s="16"/>
      <c r="H9" s="16"/>
      <c r="I9" s="37"/>
      <c r="J9" s="16"/>
      <c r="K9" s="16"/>
      <c r="L9" s="16"/>
      <c r="M9" s="16"/>
      <c r="N9" s="17"/>
    </row>
    <row r="10" ht="22.5" customHeight="1">
      <c r="A10" s="18"/>
      <c r="B10" s="30"/>
      <c r="C10" s="13"/>
      <c r="D10" s="12"/>
      <c r="E10" s="30"/>
      <c r="F10" s="31"/>
      <c r="G10" s="13"/>
      <c r="H10" s="13"/>
      <c r="I10" s="32"/>
      <c r="J10" s="13"/>
      <c r="K10" s="13"/>
      <c r="L10" s="13"/>
      <c r="M10" s="13"/>
      <c r="N10" s="14"/>
    </row>
    <row r="11" ht="22.5" customHeight="1">
      <c r="A11" s="11" t="s">
        <v>12</v>
      </c>
      <c r="B11" s="35">
        <f>SUM(B2:B9)</f>
        <v>1171.503518</v>
      </c>
      <c r="C11" s="15">
        <f>SUM(C2:C8)</f>
        <v>106106</v>
      </c>
      <c r="D11" s="15">
        <f>C11*M11</f>
        <v>547.65656946</v>
      </c>
      <c r="E11" s="35">
        <f>D11-B11</f>
        <v>-623.84694854</v>
      </c>
      <c r="F11" s="36">
        <f>E11/B11</f>
        <v>-0.5325182032786691</v>
      </c>
      <c r="G11" s="16"/>
      <c r="H11" s="16"/>
      <c r="I11" s="37">
        <f>B11/C11</f>
        <v>0.011040879102030046</v>
      </c>
      <c r="J11" s="37">
        <f>I11*2</f>
        <v>0.02208175820406009</v>
      </c>
      <c r="K11" s="37">
        <f>I11*3</f>
        <v>0.033122637306090136</v>
      </c>
      <c r="L11" s="16"/>
      <c r="M11" s="37">
        <f>'Total USD'!H6</f>
        <v>0.00516141</v>
      </c>
      <c r="N11" s="17"/>
    </row>
    <row r="12" ht="22.5" customHeight="1">
      <c r="A12" s="18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</row>
    <row r="13" ht="22.5" customHeight="1">
      <c r="A13" s="18"/>
      <c r="B13" s="35"/>
      <c r="C13" s="16"/>
      <c r="D13" s="15"/>
      <c r="E13" s="35"/>
      <c r="F13" s="36"/>
      <c r="G13" s="16"/>
      <c r="H13" s="16"/>
      <c r="I13" s="37"/>
      <c r="J13" s="16"/>
      <c r="K13" s="16"/>
      <c r="L13" s="16"/>
      <c r="M13" s="16"/>
      <c r="N13" s="17"/>
    </row>
    <row r="14" ht="22.5" customHeight="1">
      <c r="A14" s="18"/>
      <c r="B14" s="30"/>
      <c r="C14" s="13"/>
      <c r="D14" s="12"/>
      <c r="E14" s="30"/>
      <c r="F14" s="31"/>
      <c r="G14" s="13"/>
      <c r="H14" s="13"/>
      <c r="I14" s="32"/>
      <c r="J14" s="13"/>
      <c r="K14" s="13"/>
      <c r="L14" s="13"/>
      <c r="M14" s="13"/>
      <c r="N14" s="14"/>
    </row>
    <row r="15" ht="22.5" customHeight="1">
      <c r="A15" s="19"/>
      <c r="B15" s="65"/>
      <c r="C15" s="21"/>
      <c r="D15" s="20"/>
      <c r="E15" s="65"/>
      <c r="F15" s="66"/>
      <c r="G15" s="21"/>
      <c r="H15" s="21"/>
      <c r="I15" s="67"/>
      <c r="J15" s="21"/>
      <c r="K15" s="21"/>
      <c r="L15" s="21"/>
      <c r="M15" s="21"/>
      <c r="N15" s="22"/>
    </row>
  </sheetData>
  <mergeCells>
    <mergeCell ref="A1:N1"/>
  </mergeCells>
  <conditionalFormatting sqref="E3:F11 E13:F15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1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5" width="16.33203125" customWidth="1" style="68"/>
    <col min="16" max="16384" width="16.33203125" customWidth="1" style="68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14</v>
      </c>
      <c r="C2" s="4" t="s">
        <v>19</v>
      </c>
      <c r="D2" s="4" t="s">
        <v>16</v>
      </c>
      <c r="E2" s="4" t="s">
        <v>17</v>
      </c>
      <c r="F2" s="4" t="s">
        <v>6</v>
      </c>
      <c r="G2" s="5"/>
      <c r="H2" s="5"/>
      <c r="I2" s="4" t="s">
        <v>8</v>
      </c>
      <c r="J2" s="4" t="s">
        <v>9</v>
      </c>
      <c r="K2" s="4" t="s">
        <v>10</v>
      </c>
      <c r="L2" s="5"/>
      <c r="M2" s="56" t="s">
        <v>20</v>
      </c>
    </row>
    <row r="3" ht="22.75" customHeight="1">
      <c r="A3" s="57">
        <v>44056</v>
      </c>
      <c r="B3" s="25">
        <v>120.395041</v>
      </c>
      <c r="C3" s="28">
        <v>1298.9</v>
      </c>
      <c r="D3" s="8">
        <f>C3*M3</f>
        <v>56.362076624000004</v>
      </c>
      <c r="E3" s="25">
        <f>D3-B3</f>
        <v>-64.032964376</v>
      </c>
      <c r="F3" s="59">
        <f>E3/B3</f>
        <v>-0.5318571582695004</v>
      </c>
      <c r="G3" s="27"/>
      <c r="H3" s="9"/>
      <c r="I3" s="27">
        <f>B3/C3</f>
        <v>0.09269</v>
      </c>
      <c r="J3" s="27">
        <f>I3*2</f>
        <v>0.18538</v>
      </c>
      <c r="K3" s="27">
        <f>I3*3</f>
        <v>0.27807</v>
      </c>
      <c r="L3" s="9"/>
      <c r="M3" s="60">
        <f>M10</f>
        <v>0.04339216</v>
      </c>
    </row>
    <row r="4" ht="22.5" customHeight="1">
      <c r="A4" s="63">
        <v>44056</v>
      </c>
      <c r="B4" s="30">
        <v>53.84678</v>
      </c>
      <c r="C4" s="64">
        <v>578.5</v>
      </c>
      <c r="D4" s="12">
        <f>C4*M4</f>
        <v>25.102364559999998</v>
      </c>
      <c r="E4" s="30">
        <f>D4-B4</f>
        <v>-28.744415440000004</v>
      </c>
      <c r="F4" s="31">
        <f>E4/B4</f>
        <v>-0.53381865062312</v>
      </c>
      <c r="G4" s="32"/>
      <c r="H4" s="13"/>
      <c r="I4" s="32">
        <f>B4/C4</f>
        <v>0.09308000000000001</v>
      </c>
      <c r="J4" s="32">
        <f>I4*2</f>
        <v>0.18616000000000002</v>
      </c>
      <c r="K4" s="32">
        <f>I4*3</f>
        <v>0.27924000000000004</v>
      </c>
      <c r="L4" s="13"/>
      <c r="M4" s="41">
        <f>M10</f>
        <v>0.04339216</v>
      </c>
    </row>
    <row r="5" ht="22.5" customHeight="1">
      <c r="A5" s="18"/>
      <c r="B5" s="35"/>
      <c r="C5" s="16"/>
      <c r="D5" s="15"/>
      <c r="E5" s="35"/>
      <c r="F5" s="36"/>
      <c r="G5" s="16"/>
      <c r="H5" s="16"/>
      <c r="I5" s="37"/>
      <c r="J5" s="16"/>
      <c r="K5" s="16"/>
      <c r="L5" s="16"/>
      <c r="M5" s="17"/>
    </row>
    <row r="6" ht="22.5" customHeight="1">
      <c r="A6" s="18"/>
      <c r="B6" s="30"/>
      <c r="C6" s="13"/>
      <c r="D6" s="12"/>
      <c r="E6" s="30"/>
      <c r="F6" s="31"/>
      <c r="G6" s="13"/>
      <c r="H6" s="13"/>
      <c r="I6" s="32"/>
      <c r="J6" s="13"/>
      <c r="K6" s="13"/>
      <c r="L6" s="13"/>
      <c r="M6" s="14"/>
    </row>
    <row r="7" ht="22.5" customHeight="1">
      <c r="A7" s="18"/>
      <c r="B7" s="35"/>
      <c r="C7" s="16"/>
      <c r="D7" s="15"/>
      <c r="E7" s="35"/>
      <c r="F7" s="36"/>
      <c r="G7" s="16"/>
      <c r="H7" s="16"/>
      <c r="I7" s="37"/>
      <c r="J7" s="16"/>
      <c r="K7" s="16"/>
      <c r="L7" s="16"/>
      <c r="M7" s="17"/>
    </row>
    <row r="8" ht="22.5" customHeight="1">
      <c r="A8" s="18"/>
      <c r="B8" s="30"/>
      <c r="C8" s="13"/>
      <c r="D8" s="12"/>
      <c r="E8" s="30"/>
      <c r="F8" s="31"/>
      <c r="G8" s="13"/>
      <c r="H8" s="13"/>
      <c r="I8" s="32"/>
      <c r="J8" s="13"/>
      <c r="K8" s="13"/>
      <c r="L8" s="13"/>
      <c r="M8" s="14"/>
    </row>
    <row r="9" ht="22.5" customHeight="1">
      <c r="A9" s="18"/>
      <c r="B9" s="35"/>
      <c r="C9" s="16"/>
      <c r="D9" s="15"/>
      <c r="E9" s="35"/>
      <c r="F9" s="36"/>
      <c r="G9" s="16"/>
      <c r="H9" s="16"/>
      <c r="I9" s="37"/>
      <c r="J9" s="16"/>
      <c r="K9" s="16"/>
      <c r="L9" s="16"/>
      <c r="M9" s="17"/>
    </row>
    <row r="10" ht="22.5" customHeight="1">
      <c r="A10" s="11" t="s">
        <v>12</v>
      </c>
      <c r="B10" s="30">
        <f>SUM(B2:B8)</f>
        <v>174.24182100000002</v>
      </c>
      <c r="C10" s="12">
        <f>SUM(C2:C7)</f>
        <v>1877.4</v>
      </c>
      <c r="D10" s="12">
        <f>C10*M10</f>
        <v>81.46444118400001</v>
      </c>
      <c r="E10" s="30">
        <f>D10-B10</f>
        <v>-92.777379816</v>
      </c>
      <c r="F10" s="31">
        <f>E10/B10</f>
        <v>-0.5324633275957326</v>
      </c>
      <c r="G10" s="13"/>
      <c r="H10" s="13"/>
      <c r="I10" s="32">
        <f>B10/C10</f>
        <v>0.09281017417705338</v>
      </c>
      <c r="J10" s="32">
        <f>I10*2</f>
        <v>0.18562034835410676</v>
      </c>
      <c r="K10" s="32">
        <f>I10*3</f>
        <v>0.27843052253116013</v>
      </c>
      <c r="L10" s="13"/>
      <c r="M10" s="41">
        <f>'Total USD'!H7</f>
        <v>0.04339216</v>
      </c>
    </row>
    <row r="11" ht="22.5" customHeight="1">
      <c r="A11" s="18"/>
      <c r="B11" s="35"/>
      <c r="C11" s="16"/>
      <c r="D11" s="15"/>
      <c r="E11" s="35"/>
      <c r="F11" s="36"/>
      <c r="G11" s="16"/>
      <c r="H11" s="16"/>
      <c r="I11" s="37"/>
      <c r="J11" s="16"/>
      <c r="K11" s="16"/>
      <c r="L11" s="16"/>
      <c r="M11" s="17"/>
    </row>
    <row r="12" ht="22.5" customHeight="1">
      <c r="A12" s="18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ht="22.5" customHeight="1">
      <c r="A13" s="18"/>
      <c r="B13" s="35"/>
      <c r="C13" s="16"/>
      <c r="D13" s="15"/>
      <c r="E13" s="35"/>
      <c r="F13" s="36"/>
      <c r="G13" s="16"/>
      <c r="H13" s="16"/>
      <c r="I13" s="37"/>
      <c r="J13" s="16"/>
      <c r="K13" s="16"/>
      <c r="L13" s="16"/>
      <c r="M13" s="17"/>
    </row>
    <row r="14" ht="22.5" customHeight="1">
      <c r="A14" s="19"/>
      <c r="B14" s="69"/>
      <c r="C14" s="70"/>
      <c r="D14" s="46"/>
      <c r="E14" s="69"/>
      <c r="F14" s="71"/>
      <c r="G14" s="70"/>
      <c r="H14" s="70"/>
      <c r="I14" s="53"/>
      <c r="J14" s="70"/>
      <c r="K14" s="70"/>
      <c r="L14" s="70"/>
      <c r="M14" s="72"/>
    </row>
  </sheetData>
  <mergeCells>
    <mergeCell ref="A1:M1"/>
  </mergeCells>
  <conditionalFormatting sqref="E3:F1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5" width="16.33203125" customWidth="1" style="73"/>
    <col min="16" max="16384" width="16.33203125" customWidth="1" style="73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2</v>
      </c>
      <c r="C2" s="4" t="s">
        <v>21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5"/>
      <c r="M2" s="56" t="s">
        <v>22</v>
      </c>
    </row>
    <row r="3" ht="22.75" customHeight="1">
      <c r="A3" s="57">
        <v>44088</v>
      </c>
      <c r="B3" s="58">
        <v>0.2</v>
      </c>
      <c r="C3" s="27">
        <v>782.697147765544</v>
      </c>
      <c r="D3" s="27">
        <f>C3*M3</f>
        <v>0.2910686326139027</v>
      </c>
      <c r="E3" s="27">
        <f>D3-B3</f>
        <v>0.09106863261390269</v>
      </c>
      <c r="F3" s="59">
        <f>E3/B3</f>
        <v>0.45534316306951345</v>
      </c>
      <c r="G3" s="27">
        <v>0.01392413</v>
      </c>
      <c r="H3" s="9"/>
      <c r="I3" s="27">
        <f>B3/C3</f>
        <v>0.00025552667538263443</v>
      </c>
      <c r="J3" s="27">
        <f>I3*2</f>
        <v>0.0005110533507652689</v>
      </c>
      <c r="K3" s="27">
        <f>I3*3</f>
        <v>0.0007665800261479033</v>
      </c>
      <c r="L3" s="9"/>
      <c r="M3" s="60">
        <f>M6</f>
        <v>0.000371879</v>
      </c>
    </row>
    <row r="4" ht="22.5" customHeight="1">
      <c r="A4" s="18"/>
      <c r="B4" s="32">
        <v>-0.17776275296386</v>
      </c>
      <c r="C4" s="32">
        <v>-390</v>
      </c>
      <c r="D4" s="13"/>
      <c r="E4" s="32"/>
      <c r="F4" s="31"/>
      <c r="G4" s="32">
        <v>0.01392413</v>
      </c>
      <c r="H4" s="13"/>
      <c r="I4" s="32">
        <f>B4/C4</f>
        <v>0.00045580193067656406</v>
      </c>
      <c r="J4" s="32">
        <f>I4*2</f>
        <v>0.0009116038613531281</v>
      </c>
      <c r="K4" s="32">
        <f>I4*3</f>
        <v>0.0013674057920296922</v>
      </c>
      <c r="L4" s="13"/>
      <c r="M4" s="41">
        <f>M6</f>
        <v>0.000371879</v>
      </c>
    </row>
    <row r="5" ht="22.5" customHeight="1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ht="22.5" customHeight="1">
      <c r="A6" s="11" t="s">
        <v>12</v>
      </c>
      <c r="B6" s="12">
        <f>SUM(B2:B5)</f>
        <v>0.022237247036140023</v>
      </c>
      <c r="C6" s="32">
        <f>SUM(C2:C5)</f>
        <v>392.69714776554395</v>
      </c>
      <c r="D6" s="32">
        <f>C6*M6</f>
        <v>0.14603582261390272</v>
      </c>
      <c r="E6" s="32">
        <f>D6-B6</f>
        <v>0.12379857557776269</v>
      </c>
      <c r="F6" s="31">
        <f>100%</f>
        <v>1</v>
      </c>
      <c r="G6" s="32">
        <f>SUM(G3:G4)</f>
        <v>0.02784826</v>
      </c>
      <c r="H6" s="13"/>
      <c r="I6" s="32">
        <f>B6/C6</f>
        <v>5.662696345687888E-05</v>
      </c>
      <c r="J6" s="32">
        <f>I6*2</f>
        <v>0.00011325392691375777</v>
      </c>
      <c r="K6" s="32">
        <f>'Total ETH'!I3</f>
        <v>0.000391036</v>
      </c>
      <c r="L6" s="13"/>
      <c r="M6" s="41">
        <v>0.000371879</v>
      </c>
    </row>
    <row r="7" ht="22.5" customHeight="1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ht="22.5" customHeight="1">
      <c r="A8" s="1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ht="22.5" customHeight="1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ht="22.5" customHeight="1">
      <c r="A10" s="1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ht="22.5" customHeight="1">
      <c r="A11" s="1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</sheetData>
  <mergeCells>
    <mergeCell ref="A1:M1"/>
  </mergeCells>
  <conditionalFormatting sqref="E3:F6 E8:F9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16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/>
  <cols>
    <col min="1" max="15" width="16.33203125" customWidth="1" style="74"/>
    <col min="16" max="16384" width="16.33203125" customWidth="1" style="74"/>
  </cols>
  <sheetData>
    <row r="1" ht="30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ht="22.75" customHeight="1">
      <c r="A2" s="3" t="s">
        <v>1</v>
      </c>
      <c r="B2" s="4" t="s">
        <v>14</v>
      </c>
      <c r="C2" s="4" t="s">
        <v>23</v>
      </c>
      <c r="D2" s="4" t="s">
        <v>16</v>
      </c>
      <c r="E2" s="4" t="s">
        <v>17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5"/>
      <c r="M2" s="56" t="s">
        <v>24</v>
      </c>
    </row>
    <row r="3" ht="22.75" customHeight="1">
      <c r="A3" s="57">
        <v>44061</v>
      </c>
      <c r="B3" s="25">
        <v>2.763</v>
      </c>
      <c r="C3" s="28">
        <v>2000</v>
      </c>
      <c r="D3" s="25">
        <f ref="D3:D10" t="shared" si="0">C3*M3</f>
        <v>0.41616</v>
      </c>
      <c r="E3" s="25">
        <f ref="E3:E10" t="shared" si="1">D3-B3</f>
        <v>-2.34684</v>
      </c>
      <c r="F3" s="59">
        <f ref="F3:F10" t="shared" si="2">E3/B3</f>
        <v>-0.8493811074918567</v>
      </c>
      <c r="G3" s="27"/>
      <c r="H3" s="9"/>
      <c r="I3" s="27">
        <f ref="I3:I10" t="shared" si="3">B3/C3</f>
        <v>0.0013815</v>
      </c>
      <c r="J3" s="27">
        <f ref="J3:J10" t="shared" si="4">I3*2</f>
        <v>0.002763</v>
      </c>
      <c r="K3" s="27">
        <f ref="K3:K10" t="shared" si="5">I3*3</f>
        <v>0.0041445</v>
      </c>
      <c r="L3" s="9"/>
      <c r="M3" s="60">
        <f>M12</f>
        <v>0.00020808</v>
      </c>
    </row>
    <row r="4" ht="22.5" customHeight="1">
      <c r="A4" s="63">
        <v>44061</v>
      </c>
      <c r="B4" s="30">
        <v>2.786</v>
      </c>
      <c r="C4" s="64">
        <v>2000</v>
      </c>
      <c r="D4" s="30">
        <f t="shared" si="0"/>
        <v>0.41616</v>
      </c>
      <c r="E4" s="30">
        <f t="shared" si="1"/>
        <v>-2.36984</v>
      </c>
      <c r="F4" s="31">
        <f t="shared" si="2"/>
        <v>-0.8506245513280689</v>
      </c>
      <c r="G4" s="32"/>
      <c r="H4" s="13"/>
      <c r="I4" s="32">
        <f t="shared" si="3"/>
        <v>0.001393</v>
      </c>
      <c r="J4" s="32">
        <f t="shared" si="4"/>
        <v>0.002786</v>
      </c>
      <c r="K4" s="32">
        <f t="shared" si="5"/>
        <v>0.0041789999999999996</v>
      </c>
      <c r="L4" s="13"/>
      <c r="M4" s="41">
        <f>M12</f>
        <v>0.00020808</v>
      </c>
    </row>
    <row r="5" ht="22.5" customHeight="1">
      <c r="A5" s="63">
        <v>44061</v>
      </c>
      <c r="B5" s="35">
        <v>141.737</v>
      </c>
      <c r="C5" s="52">
        <v>101734.5301</v>
      </c>
      <c r="D5" s="35">
        <f t="shared" si="0"/>
        <v>21.168921023208</v>
      </c>
      <c r="E5" s="35">
        <f t="shared" si="1"/>
        <v>-120.568078976792</v>
      </c>
      <c r="F5" s="36">
        <f t="shared" si="2"/>
        <v>-0.850646471823109</v>
      </c>
      <c r="G5" s="37"/>
      <c r="H5" s="16"/>
      <c r="I5" s="37">
        <f t="shared" si="3"/>
        <v>0.0013932044494694136</v>
      </c>
      <c r="J5" s="37">
        <f t="shared" si="4"/>
        <v>0.0027864088989388272</v>
      </c>
      <c r="K5" s="37">
        <f t="shared" si="5"/>
        <v>0.004179613348408241</v>
      </c>
      <c r="L5" s="16"/>
      <c r="M5" s="43">
        <f>M12</f>
        <v>0.00020808</v>
      </c>
    </row>
    <row r="6" ht="22.5" customHeight="1">
      <c r="A6" s="63">
        <v>44061</v>
      </c>
      <c r="B6" s="30">
        <v>64.259</v>
      </c>
      <c r="C6" s="64">
        <v>46123.2</v>
      </c>
      <c r="D6" s="30">
        <f t="shared" si="0"/>
        <v>9.597315455999999</v>
      </c>
      <c r="E6" s="30">
        <f t="shared" si="1"/>
        <v>-54.661684544</v>
      </c>
      <c r="F6" s="31">
        <f t="shared" si="2"/>
        <v>-0.8506463615057813</v>
      </c>
      <c r="G6" s="32"/>
      <c r="H6" s="13"/>
      <c r="I6" s="32">
        <f t="shared" si="3"/>
        <v>0.001393203420404482</v>
      </c>
      <c r="J6" s="32">
        <f t="shared" si="4"/>
        <v>0.002786406840808964</v>
      </c>
      <c r="K6" s="32">
        <f t="shared" si="5"/>
        <v>0.004179610261213446</v>
      </c>
      <c r="L6" s="13"/>
      <c r="M6" s="41">
        <f>M12</f>
        <v>0.00020808</v>
      </c>
    </row>
    <row r="7" ht="22.5" customHeight="1">
      <c r="A7" s="63">
        <v>44061</v>
      </c>
      <c r="B7" s="35">
        <v>79.483</v>
      </c>
      <c r="C7" s="52">
        <v>57050.5699</v>
      </c>
      <c r="D7" s="35">
        <f t="shared" si="0"/>
        <v>11.871082584792001</v>
      </c>
      <c r="E7" s="35">
        <f t="shared" si="1"/>
        <v>-67.611917415208</v>
      </c>
      <c r="F7" s="36">
        <f t="shared" si="2"/>
        <v>-0.8506462692048362</v>
      </c>
      <c r="G7" s="37"/>
      <c r="H7" s="16"/>
      <c r="I7" s="37">
        <f t="shared" si="3"/>
        <v>0.0013932025594016021</v>
      </c>
      <c r="J7" s="37">
        <f t="shared" si="4"/>
        <v>0.0027864051188032043</v>
      </c>
      <c r="K7" s="37">
        <f t="shared" si="5"/>
        <v>0.004179607678204807</v>
      </c>
      <c r="L7" s="16"/>
      <c r="M7" s="43">
        <f>M12</f>
        <v>0.00020808</v>
      </c>
    </row>
    <row r="8" ht="22.5" customHeight="1">
      <c r="A8" s="63">
        <v>44061</v>
      </c>
      <c r="B8" s="30">
        <v>104.848</v>
      </c>
      <c r="C8" s="64">
        <v>80652</v>
      </c>
      <c r="D8" s="30">
        <f t="shared" si="0"/>
        <v>16.78206816</v>
      </c>
      <c r="E8" s="30">
        <f t="shared" si="1"/>
        <v>-88.06593183999999</v>
      </c>
      <c r="F8" s="31">
        <f t="shared" si="2"/>
        <v>-0.8399390721806805</v>
      </c>
      <c r="G8" s="32"/>
      <c r="H8" s="13"/>
      <c r="I8" s="32">
        <f t="shared" si="3"/>
        <v>0.0013000049595794276</v>
      </c>
      <c r="J8" s="32">
        <f t="shared" si="4"/>
        <v>0.0026000099191588553</v>
      </c>
      <c r="K8" s="32">
        <f t="shared" si="5"/>
        <v>0.003900014878738283</v>
      </c>
      <c r="L8" s="13"/>
      <c r="M8" s="41">
        <f>M12</f>
        <v>0.00020808</v>
      </c>
    </row>
    <row r="9" ht="22.5" customHeight="1">
      <c r="A9" s="63">
        <v>44061</v>
      </c>
      <c r="B9" s="35">
        <v>25.117</v>
      </c>
      <c r="C9" s="52">
        <v>19320.9806</v>
      </c>
      <c r="D9" s="35">
        <f t="shared" si="0"/>
        <v>4.020309643248</v>
      </c>
      <c r="E9" s="35">
        <f t="shared" si="1"/>
        <v>-21.096690356752</v>
      </c>
      <c r="F9" s="36">
        <f t="shared" si="2"/>
        <v>-0.8399367104651032</v>
      </c>
      <c r="G9" s="37"/>
      <c r="H9" s="16"/>
      <c r="I9" s="37">
        <f t="shared" si="3"/>
        <v>0.001299985778154552</v>
      </c>
      <c r="J9" s="37">
        <f t="shared" si="4"/>
        <v>0.002599971556309104</v>
      </c>
      <c r="K9" s="37">
        <f t="shared" si="5"/>
        <v>0.0038999573344636555</v>
      </c>
      <c r="L9" s="16"/>
      <c r="M9" s="43">
        <f>M12</f>
        <v>0.00020808</v>
      </c>
    </row>
    <row r="10" ht="22.5" customHeight="1">
      <c r="A10" s="63">
        <v>44061</v>
      </c>
      <c r="B10" s="30">
        <v>161.11</v>
      </c>
      <c r="C10" s="64">
        <v>123930.7194</v>
      </c>
      <c r="D10" s="30">
        <f t="shared" si="0"/>
        <v>25.787504092752002</v>
      </c>
      <c r="E10" s="30">
        <f t="shared" si="1"/>
        <v>-135.32249590724803</v>
      </c>
      <c r="F10" s="31">
        <f t="shared" si="2"/>
        <v>-0.8399385258968904</v>
      </c>
      <c r="G10" s="32"/>
      <c r="H10" s="13"/>
      <c r="I10" s="32">
        <f t="shared" si="3"/>
        <v>0.0013000005227114014</v>
      </c>
      <c r="J10" s="32">
        <f t="shared" si="4"/>
        <v>0.002600001045422803</v>
      </c>
      <c r="K10" s="32">
        <f t="shared" si="5"/>
        <v>0.0039000015681342043</v>
      </c>
      <c r="L10" s="13"/>
      <c r="M10" s="41">
        <f>M12</f>
        <v>0.00020808</v>
      </c>
    </row>
    <row r="11" ht="22.5" customHeight="1">
      <c r="A11" s="18"/>
      <c r="B11" s="35"/>
      <c r="C11" s="16"/>
      <c r="D11" s="35"/>
      <c r="E11" s="35"/>
      <c r="F11" s="36"/>
      <c r="G11" s="16"/>
      <c r="H11" s="16"/>
      <c r="I11" s="16"/>
      <c r="J11" s="16"/>
      <c r="K11" s="16"/>
      <c r="L11" s="16"/>
      <c r="M11" s="17"/>
    </row>
    <row r="12" ht="22.5" customHeight="1">
      <c r="A12" s="11" t="s">
        <v>12</v>
      </c>
      <c r="B12" s="30">
        <f>SUM(B2:B11)</f>
        <v>582.1030000000001</v>
      </c>
      <c r="C12" s="75">
        <f>SUM(C2:C11)</f>
        <v>432812</v>
      </c>
      <c r="D12" s="30">
        <f>SUM(D3:D11)</f>
        <v>90.05952096</v>
      </c>
      <c r="E12" s="30">
        <f>D12-B12</f>
        <v>-492.0434790400001</v>
      </c>
      <c r="F12" s="31">
        <f>E12/B12</f>
        <v>-0.84528593571928</v>
      </c>
      <c r="G12" s="13"/>
      <c r="H12" s="13"/>
      <c r="I12" s="32">
        <f>B12/C12</f>
        <v>0.0013449326728464093</v>
      </c>
      <c r="J12" s="32">
        <f>I12*2</f>
        <v>0.0026898653456928186</v>
      </c>
      <c r="K12" s="32">
        <f>I12*3</f>
        <v>0.004034798018539228</v>
      </c>
      <c r="L12" s="13"/>
      <c r="M12" s="41">
        <f>'Total USD'!H4</f>
        <v>0.00020808</v>
      </c>
    </row>
    <row r="13" ht="22.5" customHeight="1">
      <c r="A13" s="18"/>
      <c r="B13" s="16"/>
      <c r="C13" s="16"/>
      <c r="D13" s="16"/>
      <c r="E13" s="16"/>
      <c r="F13" s="42"/>
      <c r="G13" s="16"/>
      <c r="H13" s="16"/>
      <c r="I13" s="16"/>
      <c r="J13" s="16"/>
      <c r="K13" s="16"/>
      <c r="L13" s="16"/>
      <c r="M13" s="17"/>
    </row>
    <row r="14" ht="22.5" customHeight="1">
      <c r="A14" s="11" t="s">
        <v>25</v>
      </c>
      <c r="B14" s="30">
        <f>B12</f>
        <v>582.1030000000001</v>
      </c>
      <c r="C14" s="12">
        <f>C12+Staking!B3</f>
        <v>440567.9116</v>
      </c>
      <c r="D14" s="12">
        <f>C14*M14</f>
        <v>91.673371045728</v>
      </c>
      <c r="E14" s="12">
        <f>D14-B14</f>
        <v>-490.42962895427206</v>
      </c>
      <c r="F14" s="40">
        <f>E14/B14</f>
        <v>-0.8425134880841912</v>
      </c>
      <c r="G14" s="13"/>
      <c r="H14" s="13"/>
      <c r="I14" s="13"/>
      <c r="J14" s="13"/>
      <c r="K14" s="13"/>
      <c r="L14" s="13"/>
      <c r="M14" s="41">
        <f>M12</f>
        <v>0.00020808</v>
      </c>
    </row>
    <row r="15" ht="22.5" customHeight="1">
      <c r="A15" s="18"/>
      <c r="B15" s="16"/>
      <c r="C15" s="16"/>
      <c r="D15" s="16"/>
      <c r="E15" s="16"/>
      <c r="F15" s="42"/>
      <c r="G15" s="16"/>
      <c r="H15" s="16"/>
      <c r="I15" s="16"/>
      <c r="J15" s="16"/>
      <c r="K15" s="16"/>
      <c r="L15" s="16"/>
      <c r="M15" s="17"/>
    </row>
    <row r="16" ht="22.5" customHeight="1">
      <c r="A16" s="19"/>
      <c r="B16" s="70"/>
      <c r="C16" s="70"/>
      <c r="D16" s="70"/>
      <c r="E16" s="70"/>
      <c r="F16" s="54"/>
      <c r="G16" s="70"/>
      <c r="H16" s="70"/>
      <c r="I16" s="70"/>
      <c r="J16" s="70"/>
      <c r="K16" s="70"/>
      <c r="L16" s="70"/>
      <c r="M16" s="72"/>
    </row>
  </sheetData>
  <mergeCells>
    <mergeCell ref="A1:M1"/>
  </mergeCells>
  <conditionalFormatting sqref="E3:F12 E14:F14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1" right="1" top="1" bottom="1" header="0.25" footer="0.25"/>
  <pageSetup orientation="portrait"/>
  <headerFooter>
    <oddFooter>&amp;C&amp;"Avenir Next Regular,Regular"&amp;12&amp;K000000&amp;P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Staking</vt:lpstr>
      <vt:lpstr>Total USD</vt:lpstr>
      <vt:lpstr>Total ETH</vt:lpstr>
      <vt:lpstr>ADEL</vt:lpstr>
      <vt:lpstr>Akro</vt:lpstr>
      <vt:lpstr>ANKER</vt:lpstr>
      <vt:lpstr>CARTESI</vt:lpstr>
      <vt:lpstr>CHADS</vt:lpstr>
      <vt:lpstr>HashGard</vt:lpstr>
      <vt:lpstr>Mantra Dao</vt:lpstr>
      <vt:lpstr>Offshift</vt:lpstr>
      <vt:lpstr>Parachute</vt:lpstr>
      <vt:lpstr>Pluton</vt:lpstr>
      <vt:lpstr>Polkadot</vt:lpstr>
      <vt:lpstr>UNISWAP</vt:lpstr>
      <vt:lpstr>Tendies</vt:lpstr>
      <vt:lpstr>Trustswap</vt:lpstr>
      <vt:lpstr>SUSHI</vt:lpstr>
      <vt:lpstr>XRP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Schyvens Jim</cp:lastModifiedBy>
  <dcterms:modified xsi:type="dcterms:W3CDTF">2020-09-25T18:42:12Z</dcterms:modified>
</cp:coreProperties>
</file>