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4355" windowHeight="10425" firstSheet="1" activeTab="8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  <sheet name="Лист2" sheetId="12" r:id="rId11"/>
  </sheets>
  <calcPr calcId="124519"/>
</workbook>
</file>

<file path=xl/calcChain.xml><?xml version="1.0" encoding="utf-8"?>
<calcChain xmlns="http://schemas.openxmlformats.org/spreadsheetml/2006/main">
  <c r="D8" i="11"/>
  <c r="C36" i="12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6"/>
  <c r="L17" i="10"/>
  <c r="L16"/>
  <c r="K20"/>
  <c r="L20" s="1"/>
  <c r="J20"/>
  <c r="K17"/>
  <c r="K16"/>
  <c r="E10" i="11"/>
  <c r="E9"/>
  <c r="F11" i="2"/>
  <c r="E10"/>
  <c r="M20" i="10" l="1"/>
  <c r="M21" s="1"/>
  <c r="L21"/>
  <c r="E13" i="11"/>
  <c r="B24" i="10"/>
  <c r="C3" i="11" l="1"/>
  <c r="B9"/>
  <c r="F9" s="1"/>
  <c r="B10"/>
  <c r="B11"/>
  <c r="B12"/>
  <c r="B13"/>
  <c r="F10" s="1"/>
  <c r="F13" s="1"/>
  <c r="G13" s="1"/>
  <c r="B14"/>
  <c r="B15"/>
  <c r="B16"/>
  <c r="B17"/>
  <c r="B8"/>
  <c r="K2"/>
  <c r="L8" i="3"/>
  <c r="K108"/>
  <c r="L108" s="1"/>
  <c r="K107"/>
  <c r="K106"/>
  <c r="L106" s="1"/>
  <c r="K105"/>
  <c r="K104"/>
  <c r="L104" s="1"/>
  <c r="K103"/>
  <c r="L103" s="1"/>
  <c r="M103" s="1"/>
  <c r="K102"/>
  <c r="L102" s="1"/>
  <c r="K101"/>
  <c r="K100"/>
  <c r="L100" s="1"/>
  <c r="K99"/>
  <c r="K98"/>
  <c r="L98" s="1"/>
  <c r="K97"/>
  <c r="K96"/>
  <c r="L96" s="1"/>
  <c r="K95"/>
  <c r="L95" s="1"/>
  <c r="M95" s="1"/>
  <c r="K94"/>
  <c r="L94" s="1"/>
  <c r="K93"/>
  <c r="K92"/>
  <c r="L92" s="1"/>
  <c r="K91"/>
  <c r="K90"/>
  <c r="L90" s="1"/>
  <c r="K89"/>
  <c r="K88"/>
  <c r="L88" s="1"/>
  <c r="K87"/>
  <c r="L87" s="1"/>
  <c r="M87" s="1"/>
  <c r="K86"/>
  <c r="L86" s="1"/>
  <c r="K85"/>
  <c r="K84"/>
  <c r="L84" s="1"/>
  <c r="K83"/>
  <c r="K82"/>
  <c r="L82" s="1"/>
  <c r="K81"/>
  <c r="K80"/>
  <c r="L80" s="1"/>
  <c r="K79"/>
  <c r="L79" s="1"/>
  <c r="M79" s="1"/>
  <c r="K78"/>
  <c r="L78" s="1"/>
  <c r="K77"/>
  <c r="K76"/>
  <c r="L76" s="1"/>
  <c r="K75"/>
  <c r="K74"/>
  <c r="L74" s="1"/>
  <c r="K73"/>
  <c r="K72"/>
  <c r="L72" s="1"/>
  <c r="K71"/>
  <c r="L71" s="1"/>
  <c r="M71" s="1"/>
  <c r="K70"/>
  <c r="L70" s="1"/>
  <c r="K69"/>
  <c r="K68"/>
  <c r="L68" s="1"/>
  <c r="K67"/>
  <c r="K66"/>
  <c r="L66" s="1"/>
  <c r="K65"/>
  <c r="K64"/>
  <c r="L64" s="1"/>
  <c r="K63"/>
  <c r="L63" s="1"/>
  <c r="M63" s="1"/>
  <c r="K62"/>
  <c r="L62" s="1"/>
  <c r="K61"/>
  <c r="K60"/>
  <c r="L60" s="1"/>
  <c r="K59"/>
  <c r="K58"/>
  <c r="L58" s="1"/>
  <c r="K57"/>
  <c r="K56"/>
  <c r="L56" s="1"/>
  <c r="K55"/>
  <c r="L55" s="1"/>
  <c r="M55" s="1"/>
  <c r="K54"/>
  <c r="L54" s="1"/>
  <c r="K53"/>
  <c r="K52"/>
  <c r="L52" s="1"/>
  <c r="K51"/>
  <c r="K50"/>
  <c r="L50" s="1"/>
  <c r="K49"/>
  <c r="K48"/>
  <c r="L48" s="1"/>
  <c r="K47"/>
  <c r="L47" s="1"/>
  <c r="M47" s="1"/>
  <c r="K46"/>
  <c r="L46" s="1"/>
  <c r="K45"/>
  <c r="K44"/>
  <c r="L44" s="1"/>
  <c r="K43"/>
  <c r="K42"/>
  <c r="L42" s="1"/>
  <c r="K41"/>
  <c r="K40"/>
  <c r="L40" s="1"/>
  <c r="K39"/>
  <c r="L39" s="1"/>
  <c r="M39" s="1"/>
  <c r="K38"/>
  <c r="L38" s="1"/>
  <c r="K37"/>
  <c r="K36"/>
  <c r="L36" s="1"/>
  <c r="K35"/>
  <c r="K34"/>
  <c r="L34" s="1"/>
  <c r="K33"/>
  <c r="K32"/>
  <c r="L32" s="1"/>
  <c r="K31"/>
  <c r="L31" s="1"/>
  <c r="M31" s="1"/>
  <c r="K30"/>
  <c r="L30" s="1"/>
  <c r="K29"/>
  <c r="K28"/>
  <c r="L28" s="1"/>
  <c r="K27"/>
  <c r="K26"/>
  <c r="L26" s="1"/>
  <c r="K25"/>
  <c r="K24"/>
  <c r="L24" s="1"/>
  <c r="K23"/>
  <c r="L23" s="1"/>
  <c r="M23" s="1"/>
  <c r="K22"/>
  <c r="L22" s="1"/>
  <c r="K21"/>
  <c r="K20"/>
  <c r="L20" s="1"/>
  <c r="K19"/>
  <c r="K18"/>
  <c r="L18" s="1"/>
  <c r="K17"/>
  <c r="K16"/>
  <c r="L16" s="1"/>
  <c r="K15"/>
  <c r="L15" s="1"/>
  <c r="M15" s="1"/>
  <c r="K14"/>
  <c r="L14" s="1"/>
  <c r="K13"/>
  <c r="K12"/>
  <c r="L12" s="1"/>
  <c r="K11"/>
  <c r="K10"/>
  <c r="L10" s="1"/>
  <c r="K9"/>
  <c r="K8"/>
  <c r="L9" s="1"/>
  <c r="M9" s="1"/>
  <c r="E8"/>
  <c r="E6"/>
  <c r="C10" i="1"/>
  <c r="D9"/>
  <c r="E10" s="1"/>
  <c r="B17" i="10"/>
  <c r="C17" s="1"/>
  <c r="D17" s="1"/>
  <c r="A2"/>
  <c r="J5"/>
  <c r="K6"/>
  <c r="G6" s="1"/>
  <c r="E6" s="1"/>
  <c r="K5"/>
  <c r="G5" s="1"/>
  <c r="H6"/>
  <c r="F6" s="1"/>
  <c r="D6" s="1"/>
  <c r="H5"/>
  <c r="F5" s="1"/>
  <c r="D5" s="1"/>
  <c r="K8"/>
  <c r="G8" s="1"/>
  <c r="E8" s="1"/>
  <c r="K9"/>
  <c r="G9" s="1"/>
  <c r="E9" s="1"/>
  <c r="K10"/>
  <c r="G10" s="1"/>
  <c r="K11"/>
  <c r="G11" s="1"/>
  <c r="E11" s="1"/>
  <c r="K12"/>
  <c r="G12" s="1"/>
  <c r="E12" s="1"/>
  <c r="K13"/>
  <c r="G13" s="1"/>
  <c r="E13" s="1"/>
  <c r="K14"/>
  <c r="G14" s="1"/>
  <c r="K7"/>
  <c r="G7" s="1"/>
  <c r="E7" s="1"/>
  <c r="H8"/>
  <c r="F8" s="1"/>
  <c r="D8" s="1"/>
  <c r="H9"/>
  <c r="F9" s="1"/>
  <c r="D9" s="1"/>
  <c r="H10"/>
  <c r="F10" s="1"/>
  <c r="D10" s="1"/>
  <c r="H11"/>
  <c r="F11" s="1"/>
  <c r="D11" s="1"/>
  <c r="H12"/>
  <c r="F12" s="1"/>
  <c r="D12" s="1"/>
  <c r="H13"/>
  <c r="F13" s="1"/>
  <c r="D13" s="1"/>
  <c r="H14"/>
  <c r="F14" s="1"/>
  <c r="D14" s="1"/>
  <c r="H7"/>
  <c r="F7" s="1"/>
  <c r="D7" s="1"/>
  <c r="J40" i="2"/>
  <c r="M40" s="1"/>
  <c r="M39"/>
  <c r="L39"/>
  <c r="J38"/>
  <c r="L38" s="1"/>
  <c r="J29"/>
  <c r="L29" s="1"/>
  <c r="M28"/>
  <c r="L28"/>
  <c r="J27"/>
  <c r="J18"/>
  <c r="L18" s="1"/>
  <c r="M17"/>
  <c r="L17"/>
  <c r="J16"/>
  <c r="D18" i="9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7"/>
  <c r="F12"/>
  <c r="D12"/>
  <c r="C12"/>
  <c r="E12"/>
  <c r="G12"/>
  <c r="H12"/>
  <c r="I12"/>
  <c r="J12"/>
  <c r="K12"/>
  <c r="L12"/>
  <c r="M12"/>
  <c r="N12"/>
  <c r="C15" i="8"/>
  <c r="D18" s="1"/>
  <c r="E18" s="1"/>
  <c r="E4"/>
  <c r="J4"/>
  <c r="J5" s="1"/>
  <c r="E7"/>
  <c r="J10"/>
  <c r="E11"/>
  <c r="J11"/>
  <c r="J12"/>
  <c r="J13"/>
  <c r="D7" s="1"/>
  <c r="J14"/>
  <c r="J15"/>
  <c r="J16"/>
  <c r="J17"/>
  <c r="J19"/>
  <c r="J23" s="1"/>
  <c r="J21"/>
  <c r="J24"/>
  <c r="J28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  <c r="L8" s="1"/>
  <c r="N13" i="9"/>
  <c r="L13"/>
  <c r="J13"/>
  <c r="D13"/>
  <c r="J29" i="8"/>
  <c r="J27"/>
  <c r="J26"/>
  <c r="J25"/>
  <c r="J22"/>
  <c r="J20"/>
  <c r="J18"/>
  <c r="E17"/>
  <c r="G15" s="1"/>
  <c r="D17"/>
  <c r="E16"/>
  <c r="D16"/>
  <c r="D15"/>
  <c r="E15" s="1"/>
  <c r="F11"/>
  <c r="D11"/>
  <c r="J9"/>
  <c r="J8"/>
  <c r="J7"/>
  <c r="J6"/>
  <c r="H23" i="6"/>
  <c r="F23"/>
  <c r="F24" s="1"/>
  <c r="I22"/>
  <c r="H22"/>
  <c r="G22"/>
  <c r="E22"/>
  <c r="K10" i="5"/>
  <c r="G10"/>
  <c r="F10"/>
  <c r="M8"/>
  <c r="M7"/>
  <c r="M6"/>
  <c r="M5"/>
  <c r="M4"/>
  <c r="M3"/>
  <c r="M9" s="1"/>
  <c r="M10" s="1"/>
  <c r="J41" i="2"/>
  <c r="J42" s="1"/>
  <c r="L40"/>
  <c r="G40"/>
  <c r="D40"/>
  <c r="F40" s="1"/>
  <c r="G39"/>
  <c r="F39"/>
  <c r="M38"/>
  <c r="D38"/>
  <c r="F38" s="1"/>
  <c r="M29"/>
  <c r="D29"/>
  <c r="G29" s="1"/>
  <c r="G28"/>
  <c r="F28"/>
  <c r="M27"/>
  <c r="L27"/>
  <c r="D27"/>
  <c r="M18"/>
  <c r="D18"/>
  <c r="G18" s="1"/>
  <c r="G17"/>
  <c r="F17"/>
  <c r="M16"/>
  <c r="F16"/>
  <c r="D16"/>
  <c r="F13"/>
  <c r="E13"/>
  <c r="D13"/>
  <c r="D8"/>
  <c r="E8" s="1"/>
  <c r="F8" s="1"/>
  <c r="G8" s="1"/>
  <c r="H8" s="1"/>
  <c r="E4" i="1"/>
  <c r="D4"/>
  <c r="H13" i="11" l="1"/>
  <c r="H14" s="1"/>
  <c r="G14"/>
  <c r="D19" i="2"/>
  <c r="G19" s="1"/>
  <c r="F18"/>
  <c r="F29"/>
  <c r="L41"/>
  <c r="C6" i="10"/>
  <c r="B6" s="1"/>
  <c r="A6" s="1"/>
  <c r="C8"/>
  <c r="B8" s="1"/>
  <c r="A8" s="1"/>
  <c r="L11" i="3"/>
  <c r="M11" s="1"/>
  <c r="L19"/>
  <c r="M19" s="1"/>
  <c r="L27"/>
  <c r="M27" s="1"/>
  <c r="L35"/>
  <c r="M35" s="1"/>
  <c r="L43"/>
  <c r="M43" s="1"/>
  <c r="L51"/>
  <c r="M51" s="1"/>
  <c r="L59"/>
  <c r="M59" s="1"/>
  <c r="L67"/>
  <c r="M67" s="1"/>
  <c r="L75"/>
  <c r="M75" s="1"/>
  <c r="L83"/>
  <c r="M83" s="1"/>
  <c r="L91"/>
  <c r="M91" s="1"/>
  <c r="L99"/>
  <c r="M99" s="1"/>
  <c r="L107"/>
  <c r="M107" s="1"/>
  <c r="G10" i="11"/>
  <c r="G9"/>
  <c r="L5" i="5"/>
  <c r="L3"/>
  <c r="L7"/>
  <c r="J45" i="2"/>
  <c r="I8"/>
  <c r="I7" s="1"/>
  <c r="J8"/>
  <c r="J7" s="1"/>
  <c r="J24" s="1"/>
  <c r="F19"/>
  <c r="D30"/>
  <c r="F27"/>
  <c r="D41"/>
  <c r="M42"/>
  <c r="L42"/>
  <c r="I24" i="6"/>
  <c r="G24"/>
  <c r="E24"/>
  <c r="J24"/>
  <c r="D20" i="2"/>
  <c r="G27"/>
  <c r="G38"/>
  <c r="I23" i="6"/>
  <c r="G23"/>
  <c r="E23"/>
  <c r="J23"/>
  <c r="H24"/>
  <c r="F25"/>
  <c r="F4" i="1"/>
  <c r="G4" s="1"/>
  <c r="G16" i="2"/>
  <c r="M41"/>
  <c r="F14" i="8"/>
  <c r="J19" i="2"/>
  <c r="L16"/>
  <c r="C5" i="10"/>
  <c r="B5" s="1"/>
  <c r="E5"/>
  <c r="H13" i="9"/>
  <c r="F13"/>
  <c r="O13" s="1"/>
  <c r="D48"/>
  <c r="E48" s="1"/>
  <c r="E14" i="10"/>
  <c r="C14"/>
  <c r="B14" s="1"/>
  <c r="A14" s="1"/>
  <c r="E10"/>
  <c r="C10"/>
  <c r="B10" s="1"/>
  <c r="A10" s="1"/>
  <c r="C12"/>
  <c r="B12" s="1"/>
  <c r="A12" s="1"/>
  <c r="J30" i="2"/>
  <c r="F8" i="3"/>
  <c r="D8" s="1"/>
  <c r="G8"/>
  <c r="E9"/>
  <c r="C13" i="10"/>
  <c r="B13" s="1"/>
  <c r="A13" s="1"/>
  <c r="C11"/>
  <c r="B11" s="1"/>
  <c r="A11" s="1"/>
  <c r="C9"/>
  <c r="B9" s="1"/>
  <c r="A9" s="1"/>
  <c r="C7"/>
  <c r="B7" s="1"/>
  <c r="A7" s="1"/>
  <c r="A5"/>
  <c r="M10" i="3"/>
  <c r="M12"/>
  <c r="M16"/>
  <c r="M20"/>
  <c r="M24"/>
  <c r="M28"/>
  <c r="M32"/>
  <c r="M36"/>
  <c r="M40"/>
  <c r="M44"/>
  <c r="M48"/>
  <c r="M52"/>
  <c r="M56"/>
  <c r="M60"/>
  <c r="M64"/>
  <c r="M68"/>
  <c r="M72"/>
  <c r="M76"/>
  <c r="M80"/>
  <c r="M84"/>
  <c r="M88"/>
  <c r="M92"/>
  <c r="M96"/>
  <c r="M100"/>
  <c r="M104"/>
  <c r="M108"/>
  <c r="L13"/>
  <c r="M13" s="1"/>
  <c r="L17"/>
  <c r="M17" s="1"/>
  <c r="L21"/>
  <c r="M21" s="1"/>
  <c r="L25"/>
  <c r="M25" s="1"/>
  <c r="L29"/>
  <c r="M29" s="1"/>
  <c r="L33"/>
  <c r="M33" s="1"/>
  <c r="L37"/>
  <c r="M37" s="1"/>
  <c r="L41"/>
  <c r="M41" s="1"/>
  <c r="L45"/>
  <c r="M45" s="1"/>
  <c r="L49"/>
  <c r="M49" s="1"/>
  <c r="L53"/>
  <c r="M53" s="1"/>
  <c r="L57"/>
  <c r="M57" s="1"/>
  <c r="L61"/>
  <c r="M61" s="1"/>
  <c r="L65"/>
  <c r="M65" s="1"/>
  <c r="L69"/>
  <c r="M69" s="1"/>
  <c r="L73"/>
  <c r="M73" s="1"/>
  <c r="L77"/>
  <c r="M77" s="1"/>
  <c r="L81"/>
  <c r="M81" s="1"/>
  <c r="L85"/>
  <c r="M85" s="1"/>
  <c r="L89"/>
  <c r="M89" s="1"/>
  <c r="L93"/>
  <c r="M93" s="1"/>
  <c r="L97"/>
  <c r="M97" s="1"/>
  <c r="L101"/>
  <c r="M101" s="1"/>
  <c r="L105"/>
  <c r="M105" s="1"/>
  <c r="L4" i="5"/>
  <c r="L6"/>
  <c r="J43" i="2" l="1"/>
  <c r="J46" s="1"/>
  <c r="L9" i="5"/>
  <c r="L10" s="1"/>
  <c r="Q13" i="9"/>
  <c r="Q14" s="1"/>
  <c r="O14"/>
  <c r="P13"/>
  <c r="P14" s="1"/>
  <c r="M106" i="3"/>
  <c r="M102"/>
  <c r="M98"/>
  <c r="M94"/>
  <c r="M90"/>
  <c r="M86"/>
  <c r="M82"/>
  <c r="M78"/>
  <c r="M74"/>
  <c r="M70"/>
  <c r="M66"/>
  <c r="M62"/>
  <c r="M58"/>
  <c r="M54"/>
  <c r="M50"/>
  <c r="M46"/>
  <c r="M42"/>
  <c r="M38"/>
  <c r="M34"/>
  <c r="M30"/>
  <c r="M26"/>
  <c r="M22"/>
  <c r="M18"/>
  <c r="M14"/>
  <c r="F9"/>
  <c r="D9" s="1"/>
  <c r="E10"/>
  <c r="G9"/>
  <c r="F22" i="8"/>
  <c r="F19"/>
  <c r="F18"/>
  <c r="F15"/>
  <c r="F21"/>
  <c r="F20"/>
  <c r="F17"/>
  <c r="F16"/>
  <c r="I25" i="6"/>
  <c r="G25"/>
  <c r="E25"/>
  <c r="J25"/>
  <c r="F26"/>
  <c r="H25"/>
  <c r="H4" i="1"/>
  <c r="M24" i="2"/>
  <c r="L24"/>
  <c r="M45"/>
  <c r="L45"/>
  <c r="J31"/>
  <c r="M30"/>
  <c r="L30"/>
  <c r="J20"/>
  <c r="M19"/>
  <c r="L19"/>
  <c r="F20"/>
  <c r="D21"/>
  <c r="G20"/>
  <c r="H15" i="8"/>
  <c r="F41" i="2"/>
  <c r="G41"/>
  <c r="D42"/>
  <c r="G30"/>
  <c r="D31"/>
  <c r="F30"/>
  <c r="D23"/>
  <c r="H12"/>
  <c r="D11" i="5"/>
  <c r="D24" i="2"/>
  <c r="J44" l="1"/>
  <c r="M43"/>
  <c r="L43"/>
  <c r="F24"/>
  <c r="G24"/>
  <c r="J21"/>
  <c r="M20"/>
  <c r="L20"/>
  <c r="J23"/>
  <c r="F11" i="5"/>
  <c r="G11"/>
  <c r="F23" i="2"/>
  <c r="G23"/>
  <c r="F31"/>
  <c r="D32"/>
  <c r="G31"/>
  <c r="D34"/>
  <c r="F42"/>
  <c r="D43"/>
  <c r="G42"/>
  <c r="D45"/>
  <c r="J32"/>
  <c r="M31"/>
  <c r="L31"/>
  <c r="J34"/>
  <c r="M46"/>
  <c r="L46"/>
  <c r="H9" i="3"/>
  <c r="I9" s="1"/>
  <c r="F21" i="2"/>
  <c r="D25"/>
  <c r="G21"/>
  <c r="D22"/>
  <c r="M44"/>
  <c r="L44"/>
  <c r="I26" i="6"/>
  <c r="G26"/>
  <c r="E26"/>
  <c r="F27"/>
  <c r="H26"/>
  <c r="J26"/>
  <c r="G16" i="8"/>
  <c r="E11" i="3"/>
  <c r="F10"/>
  <c r="D10" s="1"/>
  <c r="G10"/>
  <c r="H10" l="1"/>
  <c r="I10" s="1"/>
  <c r="F11"/>
  <c r="D11" s="1"/>
  <c r="G11"/>
  <c r="E12"/>
  <c r="I27" i="6"/>
  <c r="G27"/>
  <c r="E27"/>
  <c r="J27"/>
  <c r="F28"/>
  <c r="H27"/>
  <c r="F22" i="2"/>
  <c r="G22"/>
  <c r="F25"/>
  <c r="G25"/>
  <c r="M34"/>
  <c r="L34"/>
  <c r="F45"/>
  <c r="G45"/>
  <c r="F43"/>
  <c r="D46"/>
  <c r="D44"/>
  <c r="G43"/>
  <c r="F34"/>
  <c r="G34"/>
  <c r="F32"/>
  <c r="D35"/>
  <c r="D33"/>
  <c r="G32"/>
  <c r="M23"/>
  <c r="L23"/>
  <c r="J35"/>
  <c r="J33"/>
  <c r="M32"/>
  <c r="L32"/>
  <c r="J25"/>
  <c r="J22"/>
  <c r="M21"/>
  <c r="L21"/>
  <c r="M25" l="1"/>
  <c r="L25"/>
  <c r="M35"/>
  <c r="L35"/>
  <c r="F33"/>
  <c r="G33"/>
  <c r="M22"/>
  <c r="L22"/>
  <c r="M33"/>
  <c r="L33"/>
  <c r="F35"/>
  <c r="G35"/>
  <c r="F46"/>
  <c r="G46"/>
  <c r="F12" i="3"/>
  <c r="D12" s="1"/>
  <c r="E13"/>
  <c r="H12"/>
  <c r="G12"/>
  <c r="H11"/>
  <c r="I11" s="1"/>
  <c r="F44" i="2"/>
  <c r="G44"/>
  <c r="I28" i="6"/>
  <c r="G28"/>
  <c r="E28"/>
  <c r="F29"/>
  <c r="H28"/>
  <c r="J28"/>
  <c r="F13" i="3" l="1"/>
  <c r="D13" s="1"/>
  <c r="H13"/>
  <c r="I13" s="1"/>
  <c r="E14"/>
  <c r="G13"/>
  <c r="I29" i="6"/>
  <c r="G29"/>
  <c r="E29"/>
  <c r="J29"/>
  <c r="F30"/>
  <c r="H29"/>
  <c r="I12" i="3"/>
  <c r="I30" i="6" l="1"/>
  <c r="G30"/>
  <c r="E30"/>
  <c r="F31"/>
  <c r="H30"/>
  <c r="J30"/>
  <c r="F14" i="3"/>
  <c r="D14" s="1"/>
  <c r="E15"/>
  <c r="G14"/>
  <c r="H14" l="1"/>
  <c r="I14" s="1"/>
  <c r="F15"/>
  <c r="D15" s="1"/>
  <c r="H15"/>
  <c r="I15" s="1"/>
  <c r="G15"/>
  <c r="E16"/>
  <c r="I31" i="6"/>
  <c r="G31"/>
  <c r="E31"/>
  <c r="J31"/>
  <c r="F32"/>
  <c r="H31"/>
  <c r="I32" l="1"/>
  <c r="G32"/>
  <c r="E32"/>
  <c r="F33"/>
  <c r="H32"/>
  <c r="J32"/>
  <c r="F16" i="3"/>
  <c r="D16" s="1"/>
  <c r="E17"/>
  <c r="G16"/>
  <c r="H16" l="1"/>
  <c r="I16" s="1"/>
  <c r="F17"/>
  <c r="D17" s="1"/>
  <c r="H17"/>
  <c r="I17" s="1"/>
  <c r="E18"/>
  <c r="G17"/>
  <c r="I33" i="6"/>
  <c r="G33"/>
  <c r="E33"/>
  <c r="J33"/>
  <c r="F34"/>
  <c r="H33"/>
  <c r="I34" l="1"/>
  <c r="G34"/>
  <c r="E34"/>
  <c r="F35"/>
  <c r="H34"/>
  <c r="J34"/>
  <c r="F18" i="3"/>
  <c r="D18" s="1"/>
  <c r="E19"/>
  <c r="G18"/>
  <c r="H18" l="1"/>
  <c r="I18" s="1"/>
  <c r="F19"/>
  <c r="D19" s="1"/>
  <c r="G19"/>
  <c r="E20"/>
  <c r="I35" i="6"/>
  <c r="G35"/>
  <c r="E35"/>
  <c r="J35"/>
  <c r="F36"/>
  <c r="H35"/>
  <c r="F20" i="3" l="1"/>
  <c r="D20" s="1"/>
  <c r="E21"/>
  <c r="H20"/>
  <c r="G20"/>
  <c r="H19"/>
  <c r="I19" s="1"/>
  <c r="I36" i="6"/>
  <c r="G36"/>
  <c r="E36"/>
  <c r="F37"/>
  <c r="H36"/>
  <c r="J36"/>
  <c r="I37" l="1"/>
  <c r="G37"/>
  <c r="E37"/>
  <c r="J37"/>
  <c r="F38"/>
  <c r="H37"/>
  <c r="I20" i="3"/>
  <c r="F21"/>
  <c r="D21" s="1"/>
  <c r="E22"/>
  <c r="G21"/>
  <c r="H21" l="1"/>
  <c r="I21" s="1"/>
  <c r="F22"/>
  <c r="D22" s="1"/>
  <c r="E23"/>
  <c r="G22"/>
  <c r="I38" i="6"/>
  <c r="G38"/>
  <c r="E38"/>
  <c r="F39"/>
  <c r="H38"/>
  <c r="J38"/>
  <c r="H22" i="3" l="1"/>
  <c r="I22" s="1"/>
  <c r="I39" i="6"/>
  <c r="G39"/>
  <c r="E39"/>
  <c r="J39"/>
  <c r="F40"/>
  <c r="H39"/>
  <c r="F23" i="3"/>
  <c r="D23" s="1"/>
  <c r="H23"/>
  <c r="I23" s="1"/>
  <c r="G23"/>
  <c r="E24"/>
  <c r="F24" l="1"/>
  <c r="D24" s="1"/>
  <c r="E25"/>
  <c r="H24"/>
  <c r="I24" s="1"/>
  <c r="G24"/>
  <c r="I40" i="6"/>
  <c r="G40"/>
  <c r="E40"/>
  <c r="F41"/>
  <c r="H40"/>
  <c r="J40"/>
  <c r="I41" l="1"/>
  <c r="G41"/>
  <c r="E41"/>
  <c r="J41"/>
  <c r="F42"/>
  <c r="H41"/>
  <c r="F25" i="3"/>
  <c r="D25" s="1"/>
  <c r="E26"/>
  <c r="G25"/>
  <c r="E27" l="1"/>
  <c r="F26"/>
  <c r="D26" s="1"/>
  <c r="G26"/>
  <c r="H25"/>
  <c r="I25" s="1"/>
  <c r="I42" i="6"/>
  <c r="G42"/>
  <c r="E42"/>
  <c r="F43"/>
  <c r="H42"/>
  <c r="J42"/>
  <c r="H26" i="3" l="1"/>
  <c r="I43" i="6"/>
  <c r="G43"/>
  <c r="E43"/>
  <c r="J43"/>
  <c r="F44"/>
  <c r="H43"/>
  <c r="I26" i="3"/>
  <c r="F27"/>
  <c r="D27" s="1"/>
  <c r="G27"/>
  <c r="E28"/>
  <c r="F28" l="1"/>
  <c r="D28" s="1"/>
  <c r="E29"/>
  <c r="H28"/>
  <c r="G28"/>
  <c r="H27"/>
  <c r="I27" s="1"/>
  <c r="I44" i="6"/>
  <c r="G44"/>
  <c r="E44"/>
  <c r="F45"/>
  <c r="H44"/>
  <c r="J44"/>
  <c r="F29" i="3" l="1"/>
  <c r="D29" s="1"/>
  <c r="E30"/>
  <c r="G29"/>
  <c r="I45" i="6"/>
  <c r="G45"/>
  <c r="E45"/>
  <c r="J45"/>
  <c r="F46"/>
  <c r="H45"/>
  <c r="I28" i="3"/>
  <c r="F30" l="1"/>
  <c r="D30" s="1"/>
  <c r="E31"/>
  <c r="G30"/>
  <c r="H29"/>
  <c r="I29" s="1"/>
  <c r="I46" i="6"/>
  <c r="G46"/>
  <c r="E46"/>
  <c r="F47"/>
  <c r="H46"/>
  <c r="J46"/>
  <c r="H30" i="3" l="1"/>
  <c r="I30" s="1"/>
  <c r="F31"/>
  <c r="D31" s="1"/>
  <c r="G31"/>
  <c r="E32"/>
  <c r="I47" i="6"/>
  <c r="G47"/>
  <c r="E47"/>
  <c r="J47"/>
  <c r="F48"/>
  <c r="H47"/>
  <c r="H31" i="3" l="1"/>
  <c r="I31" s="1"/>
  <c r="F32"/>
  <c r="D32" s="1"/>
  <c r="E33"/>
  <c r="G32"/>
  <c r="I48" i="6"/>
  <c r="G48"/>
  <c r="E48"/>
  <c r="F49"/>
  <c r="H48"/>
  <c r="J48"/>
  <c r="H32" i="3" l="1"/>
  <c r="I32" s="1"/>
  <c r="I49" i="6"/>
  <c r="G49"/>
  <c r="E49"/>
  <c r="J49"/>
  <c r="F50"/>
  <c r="H49"/>
  <c r="F33" i="3"/>
  <c r="D33" s="1"/>
  <c r="E34"/>
  <c r="G33"/>
  <c r="H33" l="1"/>
  <c r="I33" s="1"/>
  <c r="F34"/>
  <c r="D34" s="1"/>
  <c r="E35"/>
  <c r="G34"/>
  <c r="I50" i="6"/>
  <c r="G50"/>
  <c r="E50"/>
  <c r="F51"/>
  <c r="H50"/>
  <c r="J50"/>
  <c r="H34" i="3" l="1"/>
  <c r="I34" s="1"/>
  <c r="I51" i="6"/>
  <c r="G51"/>
  <c r="E51"/>
  <c r="J51"/>
  <c r="F52"/>
  <c r="H51"/>
  <c r="F35" i="3"/>
  <c r="D35" s="1"/>
  <c r="G35"/>
  <c r="E36"/>
  <c r="H35" l="1"/>
  <c r="I35" s="1"/>
  <c r="F36"/>
  <c r="D36" s="1"/>
  <c r="E37"/>
  <c r="G36"/>
  <c r="I52" i="6"/>
  <c r="G52"/>
  <c r="E52"/>
  <c r="F53"/>
  <c r="H52"/>
  <c r="J52"/>
  <c r="F37" i="3" l="1"/>
  <c r="D37" s="1"/>
  <c r="E38"/>
  <c r="G37"/>
  <c r="I53" i="6"/>
  <c r="G53"/>
  <c r="E53"/>
  <c r="J53"/>
  <c r="F54"/>
  <c r="H53"/>
  <c r="H36" i="3"/>
  <c r="I36" s="1"/>
  <c r="I54" i="6" l="1"/>
  <c r="G54"/>
  <c r="E54"/>
  <c r="F55"/>
  <c r="H54"/>
  <c r="J54"/>
  <c r="F38" i="3"/>
  <c r="D38" s="1"/>
  <c r="E39"/>
  <c r="G38"/>
  <c r="H37"/>
  <c r="I37" s="1"/>
  <c r="F39" l="1"/>
  <c r="D39" s="1"/>
  <c r="G39"/>
  <c r="E40"/>
  <c r="H38"/>
  <c r="I38" s="1"/>
  <c r="I55" i="6"/>
  <c r="G55"/>
  <c r="E55"/>
  <c r="J55"/>
  <c r="F56"/>
  <c r="H55"/>
  <c r="I56" l="1"/>
  <c r="G56"/>
  <c r="E56"/>
  <c r="F57"/>
  <c r="H56"/>
  <c r="J56"/>
  <c r="F40" i="3"/>
  <c r="D40" s="1"/>
  <c r="E41"/>
  <c r="G40"/>
  <c r="H39"/>
  <c r="I39" s="1"/>
  <c r="H40" l="1"/>
  <c r="I40" s="1"/>
  <c r="I57" i="6"/>
  <c r="G57"/>
  <c r="E57"/>
  <c r="J57"/>
  <c r="F58"/>
  <c r="H57"/>
  <c r="F41" i="3"/>
  <c r="D41" s="1"/>
  <c r="E42"/>
  <c r="G41"/>
  <c r="H41" l="1"/>
  <c r="I41" s="1"/>
  <c r="E43"/>
  <c r="F42"/>
  <c r="D42" s="1"/>
  <c r="G42"/>
  <c r="I58" i="6"/>
  <c r="G58"/>
  <c r="E58"/>
  <c r="F59"/>
  <c r="H58"/>
  <c r="J58"/>
  <c r="F43" i="3" l="1"/>
  <c r="D43" s="1"/>
  <c r="G43"/>
  <c r="E44"/>
  <c r="I59" i="6"/>
  <c r="G59"/>
  <c r="E59"/>
  <c r="J59"/>
  <c r="F60"/>
  <c r="H59"/>
  <c r="H42" i="3"/>
  <c r="I42" s="1"/>
  <c r="I60" i="6" l="1"/>
  <c r="G60"/>
  <c r="E60"/>
  <c r="F61"/>
  <c r="H60"/>
  <c r="J60"/>
  <c r="F44" i="3"/>
  <c r="D44" s="1"/>
  <c r="E45"/>
  <c r="G44"/>
  <c r="H43"/>
  <c r="I43" s="1"/>
  <c r="H44" l="1"/>
  <c r="I44" s="1"/>
  <c r="I61" i="6"/>
  <c r="G61"/>
  <c r="E61"/>
  <c r="J61"/>
  <c r="F62"/>
  <c r="H61"/>
  <c r="F45" i="3"/>
  <c r="D45" s="1"/>
  <c r="E46"/>
  <c r="G45"/>
  <c r="H45" l="1"/>
  <c r="I45" s="1"/>
  <c r="F46"/>
  <c r="D46" s="1"/>
  <c r="E47"/>
  <c r="G46"/>
  <c r="I62" i="6"/>
  <c r="G62"/>
  <c r="E62"/>
  <c r="F63"/>
  <c r="H62"/>
  <c r="J62"/>
  <c r="F47" i="3" l="1"/>
  <c r="D47" s="1"/>
  <c r="G47"/>
  <c r="E48"/>
  <c r="I63" i="6"/>
  <c r="G63"/>
  <c r="E63"/>
  <c r="J63"/>
  <c r="F64"/>
  <c r="H63"/>
  <c r="H46" i="3"/>
  <c r="I46" s="1"/>
  <c r="I64" i="6" l="1"/>
  <c r="G64"/>
  <c r="E64"/>
  <c r="F65"/>
  <c r="H64"/>
  <c r="J64"/>
  <c r="F48" i="3"/>
  <c r="D48" s="1"/>
  <c r="H48"/>
  <c r="E49"/>
  <c r="G48"/>
  <c r="H47"/>
  <c r="I47" s="1"/>
  <c r="I48" l="1"/>
  <c r="I65" i="6"/>
  <c r="G65"/>
  <c r="E65"/>
  <c r="J65"/>
  <c r="F66"/>
  <c r="H65"/>
  <c r="F49" i="3"/>
  <c r="D49" s="1"/>
  <c r="E50"/>
  <c r="G49"/>
  <c r="F50" l="1"/>
  <c r="D50" s="1"/>
  <c r="E51"/>
  <c r="G50"/>
  <c r="I66" i="6"/>
  <c r="G66"/>
  <c r="E66"/>
  <c r="F67"/>
  <c r="H66"/>
  <c r="J66"/>
  <c r="H49" i="3"/>
  <c r="I49" s="1"/>
  <c r="F51" l="1"/>
  <c r="D51" s="1"/>
  <c r="G51"/>
  <c r="E52"/>
  <c r="I67" i="6"/>
  <c r="G67"/>
  <c r="E67"/>
  <c r="J67"/>
  <c r="F68"/>
  <c r="H67"/>
  <c r="H50" i="3"/>
  <c r="I50" s="1"/>
  <c r="I68" i="6" l="1"/>
  <c r="G68"/>
  <c r="E68"/>
  <c r="F69"/>
  <c r="H68"/>
  <c r="J68"/>
  <c r="F52" i="3"/>
  <c r="D52" s="1"/>
  <c r="E53"/>
  <c r="G52"/>
  <c r="H51"/>
  <c r="I51" s="1"/>
  <c r="F53" l="1"/>
  <c r="D53" s="1"/>
  <c r="E54"/>
  <c r="G53"/>
  <c r="H52"/>
  <c r="I52" s="1"/>
  <c r="I69" i="6"/>
  <c r="G69"/>
  <c r="E69"/>
  <c r="J69"/>
  <c r="F70"/>
  <c r="H69"/>
  <c r="F54" i="3" l="1"/>
  <c r="D54" s="1"/>
  <c r="E55"/>
  <c r="G54"/>
  <c r="I70" i="6"/>
  <c r="G70"/>
  <c r="E70"/>
  <c r="F71"/>
  <c r="H70"/>
  <c r="J70"/>
  <c r="H53" i="3"/>
  <c r="I53" s="1"/>
  <c r="F55" l="1"/>
  <c r="D55" s="1"/>
  <c r="G55"/>
  <c r="E56"/>
  <c r="I71" i="6"/>
  <c r="G71"/>
  <c r="E71"/>
  <c r="J71"/>
  <c r="F72"/>
  <c r="H71"/>
  <c r="H54" i="3"/>
  <c r="I54" s="1"/>
  <c r="I72" i="6" l="1"/>
  <c r="G72"/>
  <c r="E72"/>
  <c r="F73"/>
  <c r="H72"/>
  <c r="J72"/>
  <c r="F56" i="3"/>
  <c r="D56" s="1"/>
  <c r="E57"/>
  <c r="G56"/>
  <c r="H55"/>
  <c r="I55" s="1"/>
  <c r="H56" l="1"/>
  <c r="I56" s="1"/>
  <c r="I73" i="6"/>
  <c r="G73"/>
  <c r="E73"/>
  <c r="J73"/>
  <c r="F74"/>
  <c r="H73"/>
  <c r="F57" i="3"/>
  <c r="D57" s="1"/>
  <c r="E58"/>
  <c r="G57"/>
  <c r="H57" l="1"/>
  <c r="I57" s="1"/>
  <c r="E59"/>
  <c r="F58"/>
  <c r="D58" s="1"/>
  <c r="G58"/>
  <c r="I74" i="6"/>
  <c r="G74"/>
  <c r="E74"/>
  <c r="F75"/>
  <c r="H74"/>
  <c r="J74"/>
  <c r="I75" l="1"/>
  <c r="G75"/>
  <c r="E75"/>
  <c r="J75"/>
  <c r="F76"/>
  <c r="H75"/>
  <c r="F59" i="3"/>
  <c r="D59" s="1"/>
  <c r="H59"/>
  <c r="G59"/>
  <c r="E60"/>
  <c r="H58"/>
  <c r="I58" s="1"/>
  <c r="F60" l="1"/>
  <c r="D60" s="1"/>
  <c r="E61"/>
  <c r="G60"/>
  <c r="I59"/>
  <c r="I76" i="6"/>
  <c r="G76"/>
  <c r="E76"/>
  <c r="F77"/>
  <c r="H76"/>
  <c r="J76"/>
  <c r="H60" i="3" l="1"/>
  <c r="I60" s="1"/>
  <c r="I77" i="6"/>
  <c r="G77"/>
  <c r="E77"/>
  <c r="J77"/>
  <c r="F78"/>
  <c r="H77"/>
  <c r="F61" i="3"/>
  <c r="D61" s="1"/>
  <c r="E62"/>
  <c r="G61"/>
  <c r="H61" l="1"/>
  <c r="I61" s="1"/>
  <c r="F62"/>
  <c r="D62" s="1"/>
  <c r="E63"/>
  <c r="G62"/>
  <c r="I78" i="6"/>
  <c r="G78"/>
  <c r="E78"/>
  <c r="F79"/>
  <c r="H78"/>
  <c r="J78"/>
  <c r="H62" i="3" l="1"/>
  <c r="I62" s="1"/>
  <c r="I79" i="6"/>
  <c r="G79"/>
  <c r="E79"/>
  <c r="J79"/>
  <c r="F80"/>
  <c r="H79"/>
  <c r="F63" i="3"/>
  <c r="D63" s="1"/>
  <c r="G63"/>
  <c r="E64"/>
  <c r="H63" l="1"/>
  <c r="I63" s="1"/>
  <c r="F64"/>
  <c r="D64" s="1"/>
  <c r="E65"/>
  <c r="G64"/>
  <c r="I80" i="6"/>
  <c r="G80"/>
  <c r="E80"/>
  <c r="F81"/>
  <c r="H80"/>
  <c r="J80"/>
  <c r="H64" i="3" l="1"/>
  <c r="I64" s="1"/>
  <c r="I81" i="6"/>
  <c r="G81"/>
  <c r="E81"/>
  <c r="J81"/>
  <c r="F82"/>
  <c r="H81"/>
  <c r="F65" i="3"/>
  <c r="D65" s="1"/>
  <c r="E66"/>
  <c r="G65"/>
  <c r="H65" l="1"/>
  <c r="I65" s="1"/>
  <c r="F66"/>
  <c r="D66" s="1"/>
  <c r="E67"/>
  <c r="G66"/>
  <c r="I82" i="6"/>
  <c r="G82"/>
  <c r="E82"/>
  <c r="F83"/>
  <c r="H82"/>
  <c r="J82"/>
  <c r="H66" i="3" l="1"/>
  <c r="I66" s="1"/>
  <c r="I83" i="6"/>
  <c r="G83"/>
  <c r="E83"/>
  <c r="J83"/>
  <c r="F84"/>
  <c r="H83"/>
  <c r="F67" i="3"/>
  <c r="D67" s="1"/>
  <c r="G67"/>
  <c r="E68"/>
  <c r="H67" l="1"/>
  <c r="I67" s="1"/>
  <c r="F68"/>
  <c r="D68" s="1"/>
  <c r="E69"/>
  <c r="G68"/>
  <c r="I84" i="6"/>
  <c r="G84"/>
  <c r="E84"/>
  <c r="F85"/>
  <c r="H84"/>
  <c r="J84"/>
  <c r="H68" i="3" l="1"/>
  <c r="I68" s="1"/>
  <c r="I85" i="6"/>
  <c r="G85"/>
  <c r="E85"/>
  <c r="J85"/>
  <c r="F86"/>
  <c r="H85"/>
  <c r="F69" i="3"/>
  <c r="D69" s="1"/>
  <c r="G69"/>
  <c r="E70"/>
  <c r="H69" l="1"/>
  <c r="I69" s="1"/>
  <c r="F70"/>
  <c r="D70" s="1"/>
  <c r="E71"/>
  <c r="G70"/>
  <c r="I86" i="6"/>
  <c r="G86"/>
  <c r="E86"/>
  <c r="F87"/>
  <c r="H86"/>
  <c r="J86"/>
  <c r="H70" i="3" l="1"/>
  <c r="I70" s="1"/>
  <c r="I87" i="6"/>
  <c r="G87"/>
  <c r="E87"/>
  <c r="J87"/>
  <c r="F88"/>
  <c r="H87"/>
  <c r="F71" i="3"/>
  <c r="D71" s="1"/>
  <c r="G71"/>
  <c r="E72"/>
  <c r="H71" l="1"/>
  <c r="I71" s="1"/>
  <c r="F72"/>
  <c r="D72" s="1"/>
  <c r="E73"/>
  <c r="G72"/>
  <c r="I88" i="6"/>
  <c r="G88"/>
  <c r="E88"/>
  <c r="F89"/>
  <c r="H88"/>
  <c r="J88"/>
  <c r="H72" i="3" l="1"/>
  <c r="I72" s="1"/>
  <c r="I89" i="6"/>
  <c r="G89"/>
  <c r="E89"/>
  <c r="J89"/>
  <c r="F90"/>
  <c r="H89"/>
  <c r="F73" i="3"/>
  <c r="D73" s="1"/>
  <c r="G73"/>
  <c r="E74"/>
  <c r="H73" l="1"/>
  <c r="I73" s="1"/>
  <c r="F74"/>
  <c r="D74" s="1"/>
  <c r="E75"/>
  <c r="G74"/>
  <c r="I90" i="6"/>
  <c r="G90"/>
  <c r="E90"/>
  <c r="F91"/>
  <c r="H90"/>
  <c r="J90"/>
  <c r="I91" l="1"/>
  <c r="G91"/>
  <c r="E91"/>
  <c r="J91"/>
  <c r="F92"/>
  <c r="H91"/>
  <c r="F75" i="3"/>
  <c r="D75" s="1"/>
  <c r="H75"/>
  <c r="G75"/>
  <c r="E76"/>
  <c r="H74"/>
  <c r="I74" s="1"/>
  <c r="I75" l="1"/>
  <c r="F76"/>
  <c r="D76" s="1"/>
  <c r="E77"/>
  <c r="G76"/>
  <c r="I92" i="6"/>
  <c r="G92"/>
  <c r="E92"/>
  <c r="F93"/>
  <c r="J92"/>
  <c r="H92"/>
  <c r="H76" i="3" l="1"/>
  <c r="I76" s="1"/>
  <c r="H93" i="6"/>
  <c r="I93"/>
  <c r="G93"/>
  <c r="E93"/>
  <c r="F94"/>
  <c r="J93"/>
  <c r="F77" i="3"/>
  <c r="D77" s="1"/>
  <c r="G77"/>
  <c r="E78"/>
  <c r="H77" l="1"/>
  <c r="I77" s="1"/>
  <c r="F78"/>
  <c r="D78" s="1"/>
  <c r="E79"/>
  <c r="G78"/>
  <c r="J94" i="6"/>
  <c r="I94"/>
  <c r="G94"/>
  <c r="E94"/>
  <c r="F95"/>
  <c r="H94"/>
  <c r="H78" i="3" l="1"/>
  <c r="I78" s="1"/>
  <c r="J95" i="6"/>
  <c r="I95"/>
  <c r="G95"/>
  <c r="E95"/>
  <c r="F96"/>
  <c r="H95"/>
  <c r="F79" i="3"/>
  <c r="D79" s="1"/>
  <c r="G79"/>
  <c r="E80"/>
  <c r="H79" l="1"/>
  <c r="I79" s="1"/>
  <c r="F80"/>
  <c r="D80" s="1"/>
  <c r="E81"/>
  <c r="G80"/>
  <c r="F97" i="6"/>
  <c r="I96"/>
  <c r="G96"/>
  <c r="E96"/>
  <c r="J96"/>
  <c r="H96"/>
  <c r="H80" i="3" l="1"/>
  <c r="I80" s="1"/>
  <c r="J97" i="6"/>
  <c r="I97"/>
  <c r="G97"/>
  <c r="E97"/>
  <c r="F98"/>
  <c r="H97"/>
  <c r="F81" i="3"/>
  <c r="D81" s="1"/>
  <c r="G81"/>
  <c r="E82"/>
  <c r="H81" l="1"/>
  <c r="I81" s="1"/>
  <c r="F82"/>
  <c r="D82" s="1"/>
  <c r="E83"/>
  <c r="G82"/>
  <c r="J98" i="6"/>
  <c r="I98"/>
  <c r="G98"/>
  <c r="E98"/>
  <c r="F99"/>
  <c r="H98"/>
  <c r="H82" i="3" l="1"/>
  <c r="I82" s="1"/>
  <c r="H99" i="6"/>
  <c r="I99"/>
  <c r="G99"/>
  <c r="E99"/>
  <c r="F100"/>
  <c r="J99"/>
  <c r="F83" i="3"/>
  <c r="D83" s="1"/>
  <c r="G83"/>
  <c r="E84"/>
  <c r="H83" l="1"/>
  <c r="I83" s="1"/>
  <c r="F84"/>
  <c r="D84" s="1"/>
  <c r="E85"/>
  <c r="G84"/>
  <c r="H100" i="6"/>
  <c r="I100"/>
  <c r="G100"/>
  <c r="E100"/>
  <c r="F101"/>
  <c r="J100"/>
  <c r="H84" i="3" l="1"/>
  <c r="I84" s="1"/>
  <c r="J101" i="6"/>
  <c r="I101"/>
  <c r="G101"/>
  <c r="E101"/>
  <c r="F102"/>
  <c r="H101"/>
  <c r="F85" i="3"/>
  <c r="D85" s="1"/>
  <c r="G85"/>
  <c r="E86"/>
  <c r="H85" l="1"/>
  <c r="I85" s="1"/>
  <c r="F86"/>
  <c r="D86" s="1"/>
  <c r="E87"/>
  <c r="G86"/>
  <c r="J102" i="6"/>
  <c r="I102"/>
  <c r="G102"/>
  <c r="E102"/>
  <c r="F103"/>
  <c r="H102"/>
  <c r="H86" i="3" l="1"/>
  <c r="I86" s="1"/>
  <c r="J103" i="6"/>
  <c r="I103"/>
  <c r="G103"/>
  <c r="E103"/>
  <c r="F104"/>
  <c r="H103"/>
  <c r="F87" i="3"/>
  <c r="D87" s="1"/>
  <c r="G87"/>
  <c r="E88"/>
  <c r="H87" l="1"/>
  <c r="I87" s="1"/>
  <c r="F88"/>
  <c r="D88" s="1"/>
  <c r="E89"/>
  <c r="G88"/>
  <c r="J104" i="6"/>
  <c r="I104"/>
  <c r="G104"/>
  <c r="E104"/>
  <c r="F105"/>
  <c r="H104"/>
  <c r="H88" i="3" l="1"/>
  <c r="I88" s="1"/>
  <c r="H105" i="6"/>
  <c r="I105"/>
  <c r="G105"/>
  <c r="E105"/>
  <c r="F106"/>
  <c r="J105"/>
  <c r="F89" i="3"/>
  <c r="D89" s="1"/>
  <c r="G89"/>
  <c r="E90"/>
  <c r="H89" l="1"/>
  <c r="I89" s="1"/>
  <c r="F90"/>
  <c r="D90" s="1"/>
  <c r="E91"/>
  <c r="G90"/>
  <c r="F107" i="6"/>
  <c r="H106"/>
  <c r="I106"/>
  <c r="G106"/>
  <c r="E106"/>
  <c r="J106"/>
  <c r="F108" l="1"/>
  <c r="I107"/>
  <c r="G107"/>
  <c r="E107"/>
  <c r="J107"/>
  <c r="H107"/>
  <c r="F91" i="3"/>
  <c r="D91" s="1"/>
  <c r="G91"/>
  <c r="E92"/>
  <c r="H90"/>
  <c r="I90" s="1"/>
  <c r="H91" l="1"/>
  <c r="I91" s="1"/>
  <c r="F92"/>
  <c r="D92" s="1"/>
  <c r="E93"/>
  <c r="G92"/>
  <c r="J108" i="6"/>
  <c r="I108"/>
  <c r="G108"/>
  <c r="E108"/>
  <c r="F109"/>
  <c r="H108"/>
  <c r="H92" i="3" l="1"/>
  <c r="I92" s="1"/>
  <c r="J109" i="6"/>
  <c r="I109"/>
  <c r="G109"/>
  <c r="E109"/>
  <c r="F110"/>
  <c r="H109"/>
  <c r="F93" i="3"/>
  <c r="D93" s="1"/>
  <c r="G93"/>
  <c r="E94"/>
  <c r="H93" l="1"/>
  <c r="I93" s="1"/>
  <c r="F94"/>
  <c r="D94" s="1"/>
  <c r="E95"/>
  <c r="G94"/>
  <c r="J110" i="6"/>
  <c r="I110"/>
  <c r="G110"/>
  <c r="E110"/>
  <c r="F111"/>
  <c r="H110"/>
  <c r="H94" i="3" l="1"/>
  <c r="I94" s="1"/>
  <c r="J111" i="6"/>
  <c r="I111"/>
  <c r="G111"/>
  <c r="E111"/>
  <c r="F112"/>
  <c r="H111"/>
  <c r="F95" i="3"/>
  <c r="D95" s="1"/>
  <c r="G95"/>
  <c r="E96"/>
  <c r="F96" l="1"/>
  <c r="D96" s="1"/>
  <c r="E97"/>
  <c r="G96"/>
  <c r="H95"/>
  <c r="I95" s="1"/>
  <c r="J112" i="6"/>
  <c r="I112"/>
  <c r="G112"/>
  <c r="E112"/>
  <c r="F113"/>
  <c r="H112"/>
  <c r="F97" i="3" l="1"/>
  <c r="D97" s="1"/>
  <c r="G97"/>
  <c r="E98"/>
  <c r="J113" i="6"/>
  <c r="I113"/>
  <c r="G113"/>
  <c r="E113"/>
  <c r="F114"/>
  <c r="H113"/>
  <c r="H96" i="3"/>
  <c r="I96" s="1"/>
  <c r="F98" l="1"/>
  <c r="D98" s="1"/>
  <c r="E99"/>
  <c r="G98"/>
  <c r="H97"/>
  <c r="I97" s="1"/>
  <c r="H114" i="6"/>
  <c r="I114"/>
  <c r="G114"/>
  <c r="E114"/>
  <c r="F115"/>
  <c r="J114"/>
  <c r="H98" i="3" l="1"/>
  <c r="I98" s="1"/>
  <c r="H115" i="6"/>
  <c r="I115"/>
  <c r="G115"/>
  <c r="E115"/>
  <c r="F116"/>
  <c r="J115"/>
  <c r="F99" i="3"/>
  <c r="D99" s="1"/>
  <c r="G99"/>
  <c r="E100"/>
  <c r="J116" i="6" l="1"/>
  <c r="I116"/>
  <c r="G116"/>
  <c r="E116"/>
  <c r="F117"/>
  <c r="H116"/>
  <c r="F100" i="3"/>
  <c r="D100" s="1"/>
  <c r="E101"/>
  <c r="G100"/>
  <c r="H99"/>
  <c r="I99" s="1"/>
  <c r="H100" l="1"/>
  <c r="I100" s="1"/>
  <c r="F101"/>
  <c r="D101" s="1"/>
  <c r="G101"/>
  <c r="E102"/>
  <c r="J117" i="6"/>
  <c r="I117"/>
  <c r="G117"/>
  <c r="E117"/>
  <c r="F118"/>
  <c r="H117"/>
  <c r="F102" i="3" l="1"/>
  <c r="D102" s="1"/>
  <c r="E103"/>
  <c r="G102"/>
  <c r="H101"/>
  <c r="I101" s="1"/>
  <c r="F119" i="6"/>
  <c r="I118"/>
  <c r="G118"/>
  <c r="E118"/>
  <c r="J118"/>
  <c r="H118"/>
  <c r="F103" i="3" l="1"/>
  <c r="D103" s="1"/>
  <c r="G103"/>
  <c r="E104"/>
  <c r="J119" i="6"/>
  <c r="I119"/>
  <c r="G119"/>
  <c r="E119"/>
  <c r="F120"/>
  <c r="H119"/>
  <c r="H102" i="3"/>
  <c r="I102" s="1"/>
  <c r="F104" l="1"/>
  <c r="D104" s="1"/>
  <c r="E105"/>
  <c r="G104"/>
  <c r="H103"/>
  <c r="I103" s="1"/>
  <c r="J120" i="6"/>
  <c r="I120"/>
  <c r="G120"/>
  <c r="E120"/>
  <c r="F121"/>
  <c r="H120"/>
  <c r="H104" i="3" l="1"/>
  <c r="H121" i="6"/>
  <c r="I121"/>
  <c r="G121"/>
  <c r="E121"/>
  <c r="F122"/>
  <c r="J121"/>
  <c r="I104" i="3"/>
  <c r="F105"/>
  <c r="D105" s="1"/>
  <c r="G105"/>
  <c r="E106"/>
  <c r="F106" l="1"/>
  <c r="D106" s="1"/>
  <c r="E107"/>
  <c r="G106"/>
  <c r="H105"/>
  <c r="I105" s="1"/>
  <c r="H122" i="6"/>
  <c r="I122"/>
  <c r="G122"/>
  <c r="E122"/>
  <c r="F123"/>
  <c r="J122"/>
  <c r="F124" l="1"/>
  <c r="H123"/>
  <c r="I123"/>
  <c r="G123"/>
  <c r="E123"/>
  <c r="J123"/>
  <c r="F107" i="3"/>
  <c r="D107" s="1"/>
  <c r="H107"/>
  <c r="G107"/>
  <c r="E108"/>
  <c r="H106"/>
  <c r="I106" s="1"/>
  <c r="I107" l="1"/>
  <c r="F108"/>
  <c r="D108" s="1"/>
  <c r="E109"/>
  <c r="G108"/>
  <c r="I124" i="6"/>
  <c r="G124"/>
  <c r="E124"/>
  <c r="F125"/>
  <c r="J124"/>
  <c r="H124"/>
  <c r="F109" i="3" l="1"/>
  <c r="D109" s="1"/>
  <c r="G109"/>
  <c r="E110"/>
  <c r="F126" i="6"/>
  <c r="H125"/>
  <c r="I125"/>
  <c r="G125"/>
  <c r="E125"/>
  <c r="J125"/>
  <c r="H108" i="3"/>
  <c r="I108" s="1"/>
  <c r="F127" i="6" l="1"/>
  <c r="I126"/>
  <c r="G126"/>
  <c r="E126"/>
  <c r="J126"/>
  <c r="H126"/>
  <c r="F110" i="3"/>
  <c r="D110" s="1"/>
  <c r="E111"/>
  <c r="G110"/>
  <c r="H109"/>
  <c r="I109" s="1"/>
  <c r="H110" l="1"/>
  <c r="I110" s="1"/>
  <c r="F111"/>
  <c r="D111" s="1"/>
  <c r="G111"/>
  <c r="E112"/>
  <c r="I127" i="6"/>
  <c r="G127"/>
  <c r="E127"/>
  <c r="F128"/>
  <c r="J127"/>
  <c r="H127"/>
  <c r="H111" i="3" l="1"/>
  <c r="I111" s="1"/>
  <c r="H128" i="6"/>
  <c r="I128"/>
  <c r="G128"/>
  <c r="E128"/>
  <c r="F129"/>
  <c r="J128"/>
  <c r="F112" i="3"/>
  <c r="D112" s="1"/>
  <c r="E113"/>
  <c r="G112"/>
  <c r="F113" l="1"/>
  <c r="D113" s="1"/>
  <c r="G113"/>
  <c r="E114"/>
  <c r="H112"/>
  <c r="I112" s="1"/>
  <c r="H129" i="6"/>
  <c r="I129"/>
  <c r="G129"/>
  <c r="E129"/>
  <c r="F130"/>
  <c r="J129"/>
  <c r="H113" i="3" l="1"/>
  <c r="I113" s="1"/>
  <c r="H130" i="6"/>
  <c r="I130"/>
  <c r="G130"/>
  <c r="E130"/>
  <c r="F131"/>
  <c r="J130"/>
  <c r="F114" i="3"/>
  <c r="D114" s="1"/>
  <c r="E115"/>
  <c r="G114"/>
  <c r="F115" l="1"/>
  <c r="D115" s="1"/>
  <c r="G115"/>
  <c r="E116"/>
  <c r="H114"/>
  <c r="I114" s="1"/>
  <c r="F132" i="6"/>
  <c r="H131"/>
  <c r="I131"/>
  <c r="G131"/>
  <c r="E131"/>
  <c r="J131"/>
  <c r="H115" i="3" l="1"/>
  <c r="I115" s="1"/>
  <c r="F133" i="6"/>
  <c r="I132"/>
  <c r="G132"/>
  <c r="E132"/>
  <c r="J132"/>
  <c r="H132"/>
  <c r="F116" i="3"/>
  <c r="D116" s="1"/>
  <c r="E117"/>
  <c r="G116"/>
  <c r="F117" l="1"/>
  <c r="D117" s="1"/>
  <c r="G117"/>
  <c r="E118"/>
  <c r="H116"/>
  <c r="I116" s="1"/>
  <c r="F134" i="6"/>
  <c r="I133"/>
  <c r="G133"/>
  <c r="E133"/>
  <c r="J133"/>
  <c r="H133"/>
  <c r="H117" i="3" l="1"/>
  <c r="I117" s="1"/>
  <c r="F118"/>
  <c r="D118" s="1"/>
  <c r="E119"/>
  <c r="G118"/>
  <c r="F135" i="6"/>
  <c r="I134"/>
  <c r="G134"/>
  <c r="E134"/>
  <c r="J134"/>
  <c r="H134"/>
  <c r="F136" l="1"/>
  <c r="I135"/>
  <c r="G135"/>
  <c r="E135"/>
  <c r="J135"/>
  <c r="H135"/>
  <c r="F119" i="3"/>
  <c r="D119" s="1"/>
  <c r="G119"/>
  <c r="E120"/>
  <c r="H118"/>
  <c r="I118" s="1"/>
  <c r="F120" l="1"/>
  <c r="D120" s="1"/>
  <c r="E121"/>
  <c r="G120"/>
  <c r="H119"/>
  <c r="I119" s="1"/>
  <c r="J136" i="6"/>
  <c r="I136"/>
  <c r="G136"/>
  <c r="E136"/>
  <c r="F137"/>
  <c r="H136"/>
  <c r="H120" i="3" l="1"/>
  <c r="I120" s="1"/>
  <c r="H137" i="6"/>
  <c r="I137"/>
  <c r="G137"/>
  <c r="E137"/>
  <c r="F138"/>
  <c r="J137"/>
  <c r="F121" i="3"/>
  <c r="D121" s="1"/>
  <c r="G121"/>
  <c r="E122"/>
  <c r="F122" l="1"/>
  <c r="D122" s="1"/>
  <c r="E123"/>
  <c r="G122"/>
  <c r="H121"/>
  <c r="I121" s="1"/>
  <c r="H138" i="6"/>
  <c r="I138"/>
  <c r="G138"/>
  <c r="E138"/>
  <c r="F139"/>
  <c r="J138"/>
  <c r="H122" i="3" l="1"/>
  <c r="F123"/>
  <c r="D123" s="1"/>
  <c r="G123"/>
  <c r="E124"/>
  <c r="F140" i="6"/>
  <c r="H139"/>
  <c r="I139"/>
  <c r="G139"/>
  <c r="E139"/>
  <c r="J139"/>
  <c r="I122" i="3"/>
  <c r="F124" l="1"/>
  <c r="D124" s="1"/>
  <c r="E125"/>
  <c r="G124"/>
  <c r="H123"/>
  <c r="I123" s="1"/>
  <c r="F141" i="6"/>
  <c r="I140"/>
  <c r="G140"/>
  <c r="E140"/>
  <c r="J140"/>
  <c r="H140"/>
  <c r="F125" i="3" l="1"/>
  <c r="D125" s="1"/>
  <c r="G125"/>
  <c r="E126"/>
  <c r="I141" i="6"/>
  <c r="G141"/>
  <c r="E141"/>
  <c r="F142"/>
  <c r="J141"/>
  <c r="H141"/>
  <c r="H124" i="3"/>
  <c r="I124" s="1"/>
  <c r="H142" i="6" l="1"/>
  <c r="I142"/>
  <c r="G142"/>
  <c r="E142"/>
  <c r="F143"/>
  <c r="J142"/>
  <c r="F126" i="3"/>
  <c r="D126" s="1"/>
  <c r="E127"/>
  <c r="G126"/>
  <c r="H125"/>
  <c r="I125" s="1"/>
  <c r="F127" l="1"/>
  <c r="D127" s="1"/>
  <c r="G127"/>
  <c r="E128"/>
  <c r="H143" i="6"/>
  <c r="I143"/>
  <c r="G143"/>
  <c r="E143"/>
  <c r="F144"/>
  <c r="J143"/>
  <c r="H126" i="3"/>
  <c r="I126" s="1"/>
  <c r="J144" i="6" l="1"/>
  <c r="I144"/>
  <c r="G144"/>
  <c r="E144"/>
  <c r="F145"/>
  <c r="H144"/>
  <c r="F128" i="3"/>
  <c r="D128" s="1"/>
  <c r="E129"/>
  <c r="G128"/>
  <c r="H127"/>
  <c r="I127" s="1"/>
  <c r="F129" l="1"/>
  <c r="D129" s="1"/>
  <c r="G129"/>
  <c r="E130"/>
  <c r="J145" i="6"/>
  <c r="I145"/>
  <c r="G145"/>
  <c r="E145"/>
  <c r="F146"/>
  <c r="H145"/>
  <c r="H128" i="3"/>
  <c r="I128" s="1"/>
  <c r="F130" l="1"/>
  <c r="D130" s="1"/>
  <c r="H130"/>
  <c r="E131"/>
  <c r="G130"/>
  <c r="H129"/>
  <c r="I129" s="1"/>
  <c r="J146" i="6"/>
  <c r="I146"/>
  <c r="G146"/>
  <c r="E146"/>
  <c r="F147"/>
  <c r="H146"/>
  <c r="J147" l="1"/>
  <c r="I147"/>
  <c r="G147"/>
  <c r="E147"/>
  <c r="F148"/>
  <c r="H147"/>
  <c r="I130" i="3"/>
  <c r="F131"/>
  <c r="D131" s="1"/>
  <c r="G131"/>
  <c r="E132"/>
  <c r="F132" l="1"/>
  <c r="D132" s="1"/>
  <c r="E133"/>
  <c r="G132"/>
  <c r="H131"/>
  <c r="I131" s="1"/>
  <c r="H148" i="6"/>
  <c r="I148"/>
  <c r="G148"/>
  <c r="E148"/>
  <c r="F149"/>
  <c r="J148"/>
  <c r="H132" i="3" l="1"/>
  <c r="I132" s="1"/>
  <c r="H149" i="6"/>
  <c r="I149"/>
  <c r="G149"/>
  <c r="E149"/>
  <c r="F150"/>
  <c r="J149"/>
  <c r="F133" i="3"/>
  <c r="D133" s="1"/>
  <c r="G133"/>
  <c r="E134"/>
  <c r="H133" l="1"/>
  <c r="I133" s="1"/>
  <c r="F134"/>
  <c r="D134" s="1"/>
  <c r="E135"/>
  <c r="G134"/>
  <c r="H150" i="6"/>
  <c r="I150"/>
  <c r="G150"/>
  <c r="E150"/>
  <c r="F151"/>
  <c r="J150"/>
  <c r="H134" i="3" l="1"/>
  <c r="I134" s="1"/>
  <c r="F152" i="6"/>
  <c r="H151"/>
  <c r="I151"/>
  <c r="G151"/>
  <c r="E151"/>
  <c r="J151"/>
  <c r="F135" i="3"/>
  <c r="D135" s="1"/>
  <c r="G135"/>
  <c r="E136"/>
  <c r="H135" l="1"/>
  <c r="I135" s="1"/>
  <c r="F136"/>
  <c r="D136" s="1"/>
  <c r="E137"/>
  <c r="G136"/>
  <c r="I152" i="6"/>
  <c r="G152"/>
  <c r="E152"/>
  <c r="F153"/>
  <c r="J152"/>
  <c r="H152"/>
  <c r="H136" i="3" l="1"/>
  <c r="I136" s="1"/>
  <c r="F154" i="6"/>
  <c r="H153"/>
  <c r="I153"/>
  <c r="G153"/>
  <c r="E153"/>
  <c r="J153"/>
  <c r="F137" i="3"/>
  <c r="D137" s="1"/>
  <c r="G137"/>
  <c r="E138"/>
  <c r="H137" l="1"/>
  <c r="I137" s="1"/>
  <c r="F138"/>
  <c r="D138" s="1"/>
  <c r="E139"/>
  <c r="G138"/>
  <c r="J154" i="6"/>
  <c r="I154"/>
  <c r="G154"/>
  <c r="E154"/>
  <c r="F155"/>
  <c r="H154"/>
  <c r="H155" l="1"/>
  <c r="I155"/>
  <c r="G155"/>
  <c r="E155"/>
  <c r="F156"/>
  <c r="J155"/>
  <c r="F139" i="3"/>
  <c r="D139" s="1"/>
  <c r="H139"/>
  <c r="G139"/>
  <c r="E140"/>
  <c r="H138"/>
  <c r="I138" s="1"/>
  <c r="I139" l="1"/>
  <c r="F140"/>
  <c r="D140" s="1"/>
  <c r="E141"/>
  <c r="G140"/>
  <c r="H156" i="6"/>
  <c r="I156"/>
  <c r="G156"/>
  <c r="E156"/>
  <c r="F157"/>
  <c r="J156"/>
  <c r="H140" i="3" l="1"/>
  <c r="I140" s="1"/>
  <c r="F158" i="6"/>
  <c r="H157"/>
  <c r="I157"/>
  <c r="G157"/>
  <c r="E157"/>
  <c r="J157"/>
  <c r="F141" i="3"/>
  <c r="D141" s="1"/>
  <c r="G141"/>
  <c r="E142"/>
  <c r="H141" l="1"/>
  <c r="I141" s="1"/>
  <c r="F142"/>
  <c r="D142" s="1"/>
  <c r="E143"/>
  <c r="G142"/>
  <c r="F159" i="6"/>
  <c r="I158"/>
  <c r="G158"/>
  <c r="E158"/>
  <c r="J158"/>
  <c r="H158"/>
  <c r="H142" i="3" l="1"/>
  <c r="I142" s="1"/>
  <c r="I159" i="6"/>
  <c r="G159"/>
  <c r="E159"/>
  <c r="F160"/>
  <c r="J159"/>
  <c r="H159"/>
  <c r="F143" i="3"/>
  <c r="D143" s="1"/>
  <c r="G143"/>
  <c r="E144"/>
  <c r="H143" l="1"/>
  <c r="I143" s="1"/>
  <c r="F144"/>
  <c r="D144" s="1"/>
  <c r="E145"/>
  <c r="G144"/>
  <c r="H160" i="6"/>
  <c r="I160"/>
  <c r="G160"/>
  <c r="E160"/>
  <c r="F161"/>
  <c r="J160"/>
  <c r="H144" i="3" l="1"/>
  <c r="I144" s="1"/>
  <c r="F162" i="6"/>
  <c r="H161"/>
  <c r="I161"/>
  <c r="G161"/>
  <c r="E161"/>
  <c r="J161"/>
  <c r="F145" i="3"/>
  <c r="D145" s="1"/>
  <c r="G145"/>
  <c r="E146"/>
  <c r="H145" l="1"/>
  <c r="I145" s="1"/>
  <c r="F146"/>
  <c r="D146" s="1"/>
  <c r="E147"/>
  <c r="G146"/>
  <c r="J162" i="6"/>
  <c r="I162"/>
  <c r="G162"/>
  <c r="E162"/>
  <c r="F163"/>
  <c r="H162"/>
  <c r="H146" i="3" l="1"/>
  <c r="I146" s="1"/>
  <c r="J163" i="6"/>
  <c r="I163"/>
  <c r="G163"/>
  <c r="E163"/>
  <c r="F164"/>
  <c r="H163"/>
  <c r="F147" i="3"/>
  <c r="D147" s="1"/>
  <c r="G147"/>
  <c r="E148"/>
  <c r="H147" l="1"/>
  <c r="I147" s="1"/>
  <c r="F148"/>
  <c r="D148" s="1"/>
  <c r="E149"/>
  <c r="G148"/>
  <c r="H164" i="6"/>
  <c r="I164"/>
  <c r="G164"/>
  <c r="E164"/>
  <c r="F165"/>
  <c r="J164"/>
  <c r="H148" i="3" l="1"/>
  <c r="I148" s="1"/>
  <c r="H165" i="6"/>
  <c r="I165"/>
  <c r="G165"/>
  <c r="E165"/>
  <c r="F166"/>
  <c r="J165"/>
  <c r="F149" i="3"/>
  <c r="D149" s="1"/>
  <c r="G149"/>
  <c r="E150"/>
  <c r="H149" l="1"/>
  <c r="I149" s="1"/>
  <c r="F150"/>
  <c r="D150" s="1"/>
  <c r="E151"/>
  <c r="G150"/>
  <c r="J166" i="6"/>
  <c r="I166"/>
  <c r="G166"/>
  <c r="E166"/>
  <c r="F167"/>
  <c r="H166"/>
  <c r="H150" i="3" l="1"/>
  <c r="I150" s="1"/>
  <c r="J167" i="6"/>
  <c r="I167"/>
  <c r="G167"/>
  <c r="E167"/>
  <c r="F168"/>
  <c r="H167"/>
  <c r="F151" i="3"/>
  <c r="D151" s="1"/>
  <c r="G151"/>
  <c r="E152"/>
  <c r="H151" l="1"/>
  <c r="I151" s="1"/>
  <c r="F152"/>
  <c r="D152" s="1"/>
  <c r="E153"/>
  <c r="G152"/>
  <c r="J168" i="6"/>
  <c r="I168"/>
  <c r="G168"/>
  <c r="E168"/>
  <c r="F169"/>
  <c r="H168"/>
  <c r="H152" i="3" l="1"/>
  <c r="I152" s="1"/>
  <c r="J169" i="6"/>
  <c r="I169"/>
  <c r="G169"/>
  <c r="E169"/>
  <c r="F170"/>
  <c r="H169"/>
  <c r="F153" i="3"/>
  <c r="D153" s="1"/>
  <c r="G153"/>
  <c r="E154"/>
  <c r="H153" l="1"/>
  <c r="I153" s="1"/>
  <c r="F154"/>
  <c r="D154" s="1"/>
  <c r="E155"/>
  <c r="G154"/>
  <c r="J170" i="6"/>
  <c r="I170"/>
  <c r="G170"/>
  <c r="E170"/>
  <c r="F171"/>
  <c r="H170"/>
  <c r="J171" l="1"/>
  <c r="I171"/>
  <c r="G171"/>
  <c r="E171"/>
  <c r="F172"/>
  <c r="H171"/>
  <c r="F155" i="3"/>
  <c r="D155" s="1"/>
  <c r="G155"/>
  <c r="E156"/>
  <c r="H154"/>
  <c r="I154" s="1"/>
  <c r="H155" l="1"/>
  <c r="F156"/>
  <c r="D156" s="1"/>
  <c r="E157"/>
  <c r="G156"/>
  <c r="I155"/>
  <c r="J172" i="6"/>
  <c r="I172"/>
  <c r="G172"/>
  <c r="E172"/>
  <c r="F173"/>
  <c r="H172"/>
  <c r="F157" i="3" l="1"/>
  <c r="D157" s="1"/>
  <c r="G157"/>
  <c r="E158"/>
  <c r="H173" i="6"/>
  <c r="I173"/>
  <c r="G173"/>
  <c r="E173"/>
  <c r="F174"/>
  <c r="J173"/>
  <c r="H156" i="3"/>
  <c r="I156" s="1"/>
  <c r="H157" l="1"/>
  <c r="F158"/>
  <c r="D158" s="1"/>
  <c r="E159"/>
  <c r="G158"/>
  <c r="I157"/>
  <c r="F175" i="6"/>
  <c r="H174"/>
  <c r="I174"/>
  <c r="G174"/>
  <c r="E174"/>
  <c r="J174"/>
  <c r="F159" i="3" l="1"/>
  <c r="D159" s="1"/>
  <c r="G159"/>
  <c r="E160"/>
  <c r="I175" i="6"/>
  <c r="G175"/>
  <c r="E175"/>
  <c r="F176"/>
  <c r="J175"/>
  <c r="H175"/>
  <c r="H158" i="3"/>
  <c r="I158" s="1"/>
  <c r="H176" i="6" l="1"/>
  <c r="I176"/>
  <c r="G176"/>
  <c r="E176"/>
  <c r="F177"/>
  <c r="J176"/>
  <c r="F160" i="3"/>
  <c r="D160" s="1"/>
  <c r="E161"/>
  <c r="G160"/>
  <c r="H159"/>
  <c r="I159" s="1"/>
  <c r="H160" l="1"/>
  <c r="I160" s="1"/>
  <c r="F161"/>
  <c r="D161" s="1"/>
  <c r="G161"/>
  <c r="E162"/>
  <c r="H177" i="6"/>
  <c r="I177"/>
  <c r="G177"/>
  <c r="E177"/>
  <c r="F178"/>
  <c r="J177"/>
  <c r="H161" i="3" l="1"/>
  <c r="I161" s="1"/>
  <c r="F179" i="6"/>
  <c r="H178"/>
  <c r="I178"/>
  <c r="G178"/>
  <c r="E178"/>
  <c r="J178"/>
  <c r="F162" i="3"/>
  <c r="D162" s="1"/>
  <c r="E163"/>
  <c r="G162"/>
  <c r="F163" l="1"/>
  <c r="D163" s="1"/>
  <c r="G163"/>
  <c r="E164"/>
  <c r="H162"/>
  <c r="I162" s="1"/>
  <c r="J179" i="6"/>
  <c r="I179"/>
  <c r="G179"/>
  <c r="E179"/>
  <c r="F180"/>
  <c r="H179"/>
  <c r="H180" l="1"/>
  <c r="I180"/>
  <c r="G180"/>
  <c r="E180"/>
  <c r="F181"/>
  <c r="J180"/>
  <c r="F164" i="3"/>
  <c r="D164" s="1"/>
  <c r="E165"/>
  <c r="G164"/>
  <c r="H163"/>
  <c r="I163" s="1"/>
  <c r="H164" l="1"/>
  <c r="I164" s="1"/>
  <c r="F165"/>
  <c r="D165" s="1"/>
  <c r="G165"/>
  <c r="E166"/>
  <c r="H181" i="6"/>
  <c r="I181"/>
  <c r="G181"/>
  <c r="E181"/>
  <c r="F182"/>
  <c r="J181"/>
  <c r="H165" i="3" l="1"/>
  <c r="I165" s="1"/>
  <c r="H182" i="6"/>
  <c r="I182"/>
  <c r="G182"/>
  <c r="E182"/>
  <c r="F183"/>
  <c r="J182"/>
  <c r="F166" i="3"/>
  <c r="D166" s="1"/>
  <c r="E167"/>
  <c r="G166"/>
  <c r="H166" l="1"/>
  <c r="I166" s="1"/>
  <c r="F167"/>
  <c r="D167" s="1"/>
  <c r="G167"/>
  <c r="E168"/>
  <c r="H183" i="6"/>
  <c r="I183"/>
  <c r="G183"/>
  <c r="E183"/>
  <c r="F184"/>
  <c r="J183"/>
  <c r="H167" i="3" l="1"/>
  <c r="I167" s="1"/>
  <c r="F168"/>
  <c r="D168" s="1"/>
  <c r="E169"/>
  <c r="G168"/>
  <c r="H184" i="6"/>
  <c r="I184"/>
  <c r="G184"/>
  <c r="E184"/>
  <c r="F185"/>
  <c r="J184"/>
  <c r="H168" i="3" l="1"/>
  <c r="I168" s="1"/>
  <c r="F186" i="6"/>
  <c r="H185"/>
  <c r="I185"/>
  <c r="G185"/>
  <c r="E185"/>
  <c r="J185"/>
  <c r="F169" i="3"/>
  <c r="D169" s="1"/>
  <c r="G169"/>
  <c r="E170"/>
  <c r="H169" l="1"/>
  <c r="I169" s="1"/>
  <c r="F170"/>
  <c r="D170" s="1"/>
  <c r="E171"/>
  <c r="G170"/>
  <c r="I186" i="6"/>
  <c r="G186"/>
  <c r="E186"/>
  <c r="F187"/>
  <c r="J186"/>
  <c r="H186"/>
  <c r="H187" l="1"/>
  <c r="I187"/>
  <c r="G187"/>
  <c r="E187"/>
  <c r="F188"/>
  <c r="J187"/>
  <c r="F171" i="3"/>
  <c r="D171" s="1"/>
  <c r="H171"/>
  <c r="G171"/>
  <c r="E172"/>
  <c r="H170"/>
  <c r="I170" s="1"/>
  <c r="I171" l="1"/>
  <c r="F172"/>
  <c r="D172" s="1"/>
  <c r="E173"/>
  <c r="G172"/>
  <c r="J188" i="6"/>
  <c r="I188"/>
  <c r="G188"/>
  <c r="E188"/>
  <c r="F189"/>
  <c r="H188"/>
  <c r="J189" l="1"/>
  <c r="I189"/>
  <c r="G189"/>
  <c r="E189"/>
  <c r="F190"/>
  <c r="H189"/>
  <c r="F173" i="3"/>
  <c r="D173" s="1"/>
  <c r="G173"/>
  <c r="E174"/>
  <c r="H172"/>
  <c r="I172" s="1"/>
  <c r="F191" i="6" l="1"/>
  <c r="H190"/>
  <c r="I190"/>
  <c r="G190"/>
  <c r="E190"/>
  <c r="J190"/>
  <c r="F174" i="3"/>
  <c r="D174" s="1"/>
  <c r="E175"/>
  <c r="G174"/>
  <c r="H173"/>
  <c r="I173" s="1"/>
  <c r="F175" l="1"/>
  <c r="D175" s="1"/>
  <c r="G175"/>
  <c r="E176"/>
  <c r="I191" i="6"/>
  <c r="G191"/>
  <c r="E191"/>
  <c r="F192"/>
  <c r="J191"/>
  <c r="H191"/>
  <c r="H174" i="3"/>
  <c r="I174" s="1"/>
  <c r="H192" i="6" l="1"/>
  <c r="I192"/>
  <c r="G192"/>
  <c r="E192"/>
  <c r="F193"/>
  <c r="J192"/>
  <c r="F176" i="3"/>
  <c r="D176" s="1"/>
  <c r="E177"/>
  <c r="G176"/>
  <c r="H175"/>
  <c r="I175" s="1"/>
  <c r="F177" l="1"/>
  <c r="D177" s="1"/>
  <c r="G177"/>
  <c r="E178"/>
  <c r="J193" i="6"/>
  <c r="I193"/>
  <c r="G193"/>
  <c r="E193"/>
  <c r="F194"/>
  <c r="H193"/>
  <c r="H176" i="3"/>
  <c r="I176" s="1"/>
  <c r="J194" i="6" l="1"/>
  <c r="I194"/>
  <c r="G194"/>
  <c r="E194"/>
  <c r="F195"/>
  <c r="H194"/>
  <c r="F178" i="3"/>
  <c r="D178" s="1"/>
  <c r="E179"/>
  <c r="G178"/>
  <c r="H177"/>
  <c r="I177" s="1"/>
  <c r="H178" l="1"/>
  <c r="I178" s="1"/>
  <c r="F179"/>
  <c r="D179" s="1"/>
  <c r="G179"/>
  <c r="E180"/>
  <c r="J195" i="6"/>
  <c r="I195"/>
  <c r="G195"/>
  <c r="E195"/>
  <c r="F196"/>
  <c r="H195"/>
  <c r="H179" i="3" l="1"/>
  <c r="I179" s="1"/>
  <c r="H196" i="6"/>
  <c r="I196"/>
  <c r="G196"/>
  <c r="E196"/>
  <c r="F197"/>
  <c r="J196"/>
  <c r="F180" i="3"/>
  <c r="D180" s="1"/>
  <c r="E181"/>
  <c r="G180"/>
  <c r="F181" l="1"/>
  <c r="D181" s="1"/>
  <c r="G181"/>
  <c r="E182"/>
  <c r="H197" i="6"/>
  <c r="I197"/>
  <c r="G197"/>
  <c r="E197"/>
  <c r="F198"/>
  <c r="J197"/>
  <c r="H180" i="3"/>
  <c r="I180" s="1"/>
  <c r="H181" l="1"/>
  <c r="J198" i="6"/>
  <c r="I198"/>
  <c r="G198"/>
  <c r="E198"/>
  <c r="F199"/>
  <c r="H198"/>
  <c r="F182" i="3"/>
  <c r="D182" s="1"/>
  <c r="E183"/>
  <c r="G182"/>
  <c r="I181"/>
  <c r="H182" l="1"/>
  <c r="I182" s="1"/>
  <c r="F183"/>
  <c r="D183" s="1"/>
  <c r="G183"/>
  <c r="E184"/>
  <c r="J199" i="6"/>
  <c r="I199"/>
  <c r="G199"/>
  <c r="E199"/>
  <c r="F200"/>
  <c r="H199"/>
  <c r="F201" l="1"/>
  <c r="H200"/>
  <c r="I200"/>
  <c r="G200"/>
  <c r="E200"/>
  <c r="J200"/>
  <c r="F184" i="3"/>
  <c r="D184" s="1"/>
  <c r="E185"/>
  <c r="G184"/>
  <c r="H183"/>
  <c r="I183" s="1"/>
  <c r="F185" l="1"/>
  <c r="D185" s="1"/>
  <c r="G185"/>
  <c r="E186"/>
  <c r="H184"/>
  <c r="I184" s="1"/>
  <c r="F202" i="6"/>
  <c r="I201"/>
  <c r="G201"/>
  <c r="E201"/>
  <c r="J201"/>
  <c r="H201"/>
  <c r="J202" l="1"/>
  <c r="I202"/>
  <c r="G202"/>
  <c r="E202"/>
  <c r="F203"/>
  <c r="H202"/>
  <c r="F186" i="3"/>
  <c r="D186" s="1"/>
  <c r="E187"/>
  <c r="G186"/>
  <c r="H185"/>
  <c r="I185" s="1"/>
  <c r="H186" l="1"/>
  <c r="I186" s="1"/>
  <c r="F187"/>
  <c r="D187" s="1"/>
  <c r="G187"/>
  <c r="E188"/>
  <c r="J203" i="6"/>
  <c r="I203"/>
  <c r="G203"/>
  <c r="E203"/>
  <c r="F204"/>
  <c r="H203"/>
  <c r="H187" i="3" l="1"/>
  <c r="I187" s="1"/>
  <c r="F205" i="6"/>
  <c r="H204"/>
  <c r="I204"/>
  <c r="G204"/>
  <c r="E204"/>
  <c r="J204"/>
  <c r="F188" i="3"/>
  <c r="D188" s="1"/>
  <c r="E189"/>
  <c r="G188"/>
  <c r="F189" l="1"/>
  <c r="D189" s="1"/>
  <c r="G189"/>
  <c r="E190"/>
  <c r="H188"/>
  <c r="I188" s="1"/>
  <c r="F206" i="6"/>
  <c r="J205"/>
  <c r="H205"/>
  <c r="I205"/>
  <c r="G205"/>
  <c r="E205"/>
  <c r="H189" i="3" l="1"/>
  <c r="F207" i="6"/>
  <c r="J206"/>
  <c r="H206"/>
  <c r="I206"/>
  <c r="G206"/>
  <c r="E206"/>
  <c r="F190" i="3"/>
  <c r="D190" s="1"/>
  <c r="E191"/>
  <c r="G190"/>
  <c r="I189"/>
  <c r="H190" l="1"/>
  <c r="I190" s="1"/>
  <c r="F191"/>
  <c r="D191" s="1"/>
  <c r="G191"/>
  <c r="E192"/>
  <c r="F208" i="6"/>
  <c r="J207"/>
  <c r="H207"/>
  <c r="I207"/>
  <c r="G207"/>
  <c r="E207"/>
  <c r="F209" l="1"/>
  <c r="J208"/>
  <c r="H208"/>
  <c r="I208"/>
  <c r="G208"/>
  <c r="E208"/>
  <c r="F192" i="3"/>
  <c r="D192" s="1"/>
  <c r="E193"/>
  <c r="G192"/>
  <c r="H191"/>
  <c r="I191" s="1"/>
  <c r="H192" l="1"/>
  <c r="I192" s="1"/>
  <c r="F193"/>
  <c r="D193" s="1"/>
  <c r="G193"/>
  <c r="E194"/>
  <c r="J209" i="6"/>
  <c r="I209"/>
  <c r="G209"/>
  <c r="E209"/>
  <c r="F210"/>
  <c r="H209"/>
  <c r="H193" i="3" l="1"/>
  <c r="I193" s="1"/>
  <c r="J210" i="6"/>
  <c r="I210"/>
  <c r="G210"/>
  <c r="E210"/>
  <c r="F211"/>
  <c r="H210"/>
  <c r="F194" i="3"/>
  <c r="D194" s="1"/>
  <c r="E195"/>
  <c r="G194"/>
  <c r="F195" l="1"/>
  <c r="D195" s="1"/>
  <c r="G195"/>
  <c r="E196"/>
  <c r="H194"/>
  <c r="I194" s="1"/>
  <c r="J211" i="6"/>
  <c r="I211"/>
  <c r="G211"/>
  <c r="E211"/>
  <c r="F212"/>
  <c r="H211"/>
  <c r="H212" l="1"/>
  <c r="I212"/>
  <c r="G212"/>
  <c r="E212"/>
  <c r="F213"/>
  <c r="J212"/>
  <c r="F196" i="3"/>
  <c r="D196" s="1"/>
  <c r="H196"/>
  <c r="E197"/>
  <c r="G196"/>
  <c r="H195"/>
  <c r="I195" s="1"/>
  <c r="I196" l="1"/>
  <c r="F197"/>
  <c r="D197" s="1"/>
  <c r="G197"/>
  <c r="E198"/>
  <c r="H213" i="6"/>
  <c r="I213"/>
  <c r="G213"/>
  <c r="E213"/>
  <c r="F214"/>
  <c r="J213"/>
  <c r="F198" i="3" l="1"/>
  <c r="D198" s="1"/>
  <c r="E199"/>
  <c r="G198"/>
  <c r="J214" i="6"/>
  <c r="I214"/>
  <c r="G214"/>
  <c r="E214"/>
  <c r="F215"/>
  <c r="H214"/>
  <c r="H197" i="3"/>
  <c r="I197" s="1"/>
  <c r="F199" l="1"/>
  <c r="D199" s="1"/>
  <c r="G199"/>
  <c r="E200"/>
  <c r="H198"/>
  <c r="I198" s="1"/>
  <c r="H215" i="6"/>
  <c r="I215"/>
  <c r="G215"/>
  <c r="E215"/>
  <c r="F216"/>
  <c r="J215"/>
  <c r="H199" i="3" l="1"/>
  <c r="H216" i="6"/>
  <c r="I216"/>
  <c r="G216"/>
  <c r="E216"/>
  <c r="F217"/>
  <c r="J216"/>
  <c r="F200" i="3"/>
  <c r="D200" s="1"/>
  <c r="E201"/>
  <c r="G200"/>
  <c r="I199"/>
  <c r="H200" l="1"/>
  <c r="I200" s="1"/>
  <c r="F201"/>
  <c r="D201" s="1"/>
  <c r="G201"/>
  <c r="E202"/>
  <c r="H217" i="6"/>
  <c r="I217"/>
  <c r="G217"/>
  <c r="E217"/>
  <c r="F218"/>
  <c r="J217"/>
  <c r="H201" i="3" l="1"/>
  <c r="I201" s="1"/>
  <c r="F202"/>
  <c r="D202" s="1"/>
  <c r="E203"/>
  <c r="G202"/>
  <c r="F219" i="6"/>
  <c r="H218"/>
  <c r="I218"/>
  <c r="G218"/>
  <c r="E218"/>
  <c r="J218"/>
  <c r="H202" i="3" l="1"/>
  <c r="I202" s="1"/>
  <c r="F220" i="6"/>
  <c r="I219"/>
  <c r="G219"/>
  <c r="E219"/>
  <c r="J219"/>
  <c r="H219"/>
  <c r="F203" i="3"/>
  <c r="D203" s="1"/>
  <c r="G203"/>
  <c r="E204"/>
  <c r="H203" l="1"/>
  <c r="I203" s="1"/>
  <c r="F204"/>
  <c r="D204" s="1"/>
  <c r="E205"/>
  <c r="G204"/>
  <c r="I220" i="6"/>
  <c r="G220"/>
  <c r="E220"/>
  <c r="F221"/>
  <c r="J220"/>
  <c r="H220"/>
  <c r="H204" i="3" l="1"/>
  <c r="I204" s="1"/>
  <c r="F222" i="6"/>
  <c r="H221"/>
  <c r="I221"/>
  <c r="G221"/>
  <c r="E221"/>
  <c r="J221"/>
  <c r="F205" i="3"/>
  <c r="D205" s="1"/>
  <c r="G205"/>
  <c r="E206"/>
  <c r="H205" l="1"/>
  <c r="I205" s="1"/>
  <c r="F206"/>
  <c r="D206" s="1"/>
  <c r="E207"/>
  <c r="G206"/>
  <c r="F223" i="6"/>
  <c r="I222"/>
  <c r="G222"/>
  <c r="E222"/>
  <c r="J222"/>
  <c r="H222"/>
  <c r="F224" l="1"/>
  <c r="I223"/>
  <c r="G223"/>
  <c r="E223"/>
  <c r="J223"/>
  <c r="H223"/>
  <c r="F207" i="3"/>
  <c r="D207" s="1"/>
  <c r="G207"/>
  <c r="E208"/>
  <c r="H206"/>
  <c r="I206" s="1"/>
  <c r="F208" l="1"/>
  <c r="D208" s="1"/>
  <c r="E209"/>
  <c r="G208"/>
  <c r="H207"/>
  <c r="I207" s="1"/>
  <c r="F225" i="6"/>
  <c r="I224"/>
  <c r="G224"/>
  <c r="E224"/>
  <c r="J224"/>
  <c r="H224"/>
  <c r="F209" i="3" l="1"/>
  <c r="D209" s="1"/>
  <c r="G209"/>
  <c r="E210"/>
  <c r="F226" i="6"/>
  <c r="I225"/>
  <c r="G225"/>
  <c r="E225"/>
  <c r="J225"/>
  <c r="H225"/>
  <c r="H208" i="3"/>
  <c r="I208" s="1"/>
  <c r="F227" i="6" l="1"/>
  <c r="I226"/>
  <c r="G226"/>
  <c r="E226"/>
  <c r="J226"/>
  <c r="H226"/>
  <c r="F210" i="3"/>
  <c r="D210" s="1"/>
  <c r="E211"/>
  <c r="G210"/>
  <c r="H209"/>
  <c r="I209" s="1"/>
  <c r="H210" l="1"/>
  <c r="I210" s="1"/>
  <c r="F211"/>
  <c r="D211" s="1"/>
  <c r="G211"/>
  <c r="E212"/>
  <c r="F228" i="6"/>
  <c r="I227"/>
  <c r="G227"/>
  <c r="E227"/>
  <c r="J227"/>
  <c r="H227"/>
  <c r="H211" i="3" l="1"/>
  <c r="I211" s="1"/>
  <c r="F229" i="6"/>
  <c r="I228"/>
  <c r="G228"/>
  <c r="E228"/>
  <c r="J228"/>
  <c r="H228"/>
  <c r="F212" i="3"/>
  <c r="D212" s="1"/>
  <c r="E213"/>
  <c r="G212"/>
  <c r="F213" l="1"/>
  <c r="D213" s="1"/>
  <c r="G213"/>
  <c r="E214"/>
  <c r="H212"/>
  <c r="I212" s="1"/>
  <c r="J229" i="6"/>
  <c r="I229"/>
  <c r="G229"/>
  <c r="E229"/>
  <c r="F230"/>
  <c r="H229"/>
  <c r="H213" i="3" l="1"/>
  <c r="H230" i="6"/>
  <c r="I230"/>
  <c r="G230"/>
  <c r="E230"/>
  <c r="F231"/>
  <c r="J230"/>
  <c r="F214" i="3"/>
  <c r="D214" s="1"/>
  <c r="E215"/>
  <c r="G214"/>
  <c r="I213"/>
  <c r="F215" l="1"/>
  <c r="D215" s="1"/>
  <c r="G215"/>
  <c r="E216"/>
  <c r="H231" i="6"/>
  <c r="I231"/>
  <c r="G231"/>
  <c r="E231"/>
  <c r="F232"/>
  <c r="J231"/>
  <c r="H214" i="3"/>
  <c r="I214" s="1"/>
  <c r="J232" i="6" l="1"/>
  <c r="I232"/>
  <c r="G232"/>
  <c r="E232"/>
  <c r="F233"/>
  <c r="H232"/>
  <c r="F216" i="3"/>
  <c r="D216" s="1"/>
  <c r="E217"/>
  <c r="G216"/>
  <c r="H215"/>
  <c r="I215" s="1"/>
  <c r="H216" l="1"/>
  <c r="I216" s="1"/>
  <c r="F217"/>
  <c r="D217" s="1"/>
  <c r="G217"/>
  <c r="E218"/>
  <c r="J233" i="6"/>
  <c r="I233"/>
  <c r="G233"/>
  <c r="E233"/>
  <c r="F234"/>
  <c r="H233"/>
  <c r="H217" i="3" l="1"/>
  <c r="I217" s="1"/>
  <c r="F235" i="6"/>
  <c r="H234"/>
  <c r="I234"/>
  <c r="G234"/>
  <c r="E234"/>
  <c r="J234"/>
  <c r="F218" i="3"/>
  <c r="D218" s="1"/>
  <c r="E219"/>
  <c r="G218"/>
  <c r="H218" l="1"/>
  <c r="I218" s="1"/>
  <c r="F219"/>
  <c r="D219" s="1"/>
  <c r="G219"/>
  <c r="E220"/>
  <c r="F236" i="6"/>
  <c r="I235"/>
  <c r="G235"/>
  <c r="E235"/>
  <c r="J235"/>
  <c r="H235"/>
  <c r="H219" i="3" l="1"/>
  <c r="I219" s="1"/>
  <c r="F220"/>
  <c r="D220" s="1"/>
  <c r="E221"/>
  <c r="G220"/>
  <c r="J236" i="6"/>
  <c r="I236"/>
  <c r="G236"/>
  <c r="E236"/>
  <c r="F237"/>
  <c r="H236"/>
  <c r="H220" i="3" l="1"/>
  <c r="I220" s="1"/>
  <c r="J237" i="6"/>
  <c r="I237"/>
  <c r="G237"/>
  <c r="E237"/>
  <c r="F238"/>
  <c r="H237"/>
  <c r="F221" i="3"/>
  <c r="D221" s="1"/>
  <c r="G221"/>
  <c r="E222"/>
  <c r="F222" l="1"/>
  <c r="D222" s="1"/>
  <c r="E223"/>
  <c r="G222"/>
  <c r="H221"/>
  <c r="I221" s="1"/>
  <c r="J238" i="6"/>
  <c r="I238"/>
  <c r="G238"/>
  <c r="E238"/>
  <c r="F239"/>
  <c r="H238"/>
  <c r="H222" i="3" l="1"/>
  <c r="I222"/>
  <c r="J239" i="6"/>
  <c r="I239"/>
  <c r="G239"/>
  <c r="E239"/>
  <c r="F240"/>
  <c r="H239"/>
  <c r="F223" i="3"/>
  <c r="D223" s="1"/>
  <c r="H223"/>
  <c r="I223" s="1"/>
  <c r="G223"/>
  <c r="E224"/>
  <c r="J240" i="6" l="1"/>
  <c r="I240"/>
  <c r="G240"/>
  <c r="E240"/>
  <c r="F241"/>
  <c r="H240"/>
  <c r="F224" i="3"/>
  <c r="D224" s="1"/>
  <c r="E225"/>
  <c r="G224"/>
  <c r="H224" l="1"/>
  <c r="I224" s="1"/>
  <c r="F225"/>
  <c r="D225" s="1"/>
  <c r="G225"/>
  <c r="E226"/>
  <c r="H241" i="6"/>
  <c r="I241"/>
  <c r="G241"/>
  <c r="E241"/>
  <c r="F242"/>
  <c r="J241"/>
  <c r="H242" l="1"/>
  <c r="I242"/>
  <c r="G242"/>
  <c r="E242"/>
  <c r="F243"/>
  <c r="J242"/>
  <c r="F226" i="3"/>
  <c r="D226" s="1"/>
  <c r="E227"/>
  <c r="G226"/>
  <c r="H225"/>
  <c r="I225" s="1"/>
  <c r="H226" l="1"/>
  <c r="I226" s="1"/>
  <c r="F227"/>
  <c r="D227" s="1"/>
  <c r="G227"/>
  <c r="E228"/>
  <c r="H243" i="6"/>
  <c r="I243"/>
  <c r="G243"/>
  <c r="E243"/>
  <c r="F244"/>
  <c r="J243"/>
  <c r="H227" i="3" l="1"/>
  <c r="I227" s="1"/>
  <c r="F228"/>
  <c r="D228" s="1"/>
  <c r="E229"/>
  <c r="G228"/>
  <c r="J244" i="6"/>
  <c r="I244"/>
  <c r="G244"/>
  <c r="E244"/>
  <c r="F245"/>
  <c r="H244"/>
  <c r="J245" l="1"/>
  <c r="I245"/>
  <c r="G245"/>
  <c r="E245"/>
  <c r="F246"/>
  <c r="H245"/>
  <c r="F229" i="3"/>
  <c r="D229" s="1"/>
  <c r="G229"/>
  <c r="E230"/>
  <c r="H228"/>
  <c r="I228" s="1"/>
  <c r="F230" l="1"/>
  <c r="D230" s="1"/>
  <c r="E231"/>
  <c r="G230"/>
  <c r="H229"/>
  <c r="I229" s="1"/>
  <c r="J246" i="6"/>
  <c r="I246"/>
  <c r="G246"/>
  <c r="E246"/>
  <c r="F247"/>
  <c r="H246"/>
  <c r="H247" l="1"/>
  <c r="I247"/>
  <c r="G247"/>
  <c r="E247"/>
  <c r="F248"/>
  <c r="J247"/>
  <c r="H230" i="3"/>
  <c r="I230" s="1"/>
  <c r="F231"/>
  <c r="D231" s="1"/>
  <c r="G231"/>
  <c r="E232"/>
  <c r="H231" l="1"/>
  <c r="I231" s="1"/>
  <c r="F232"/>
  <c r="D232" s="1"/>
  <c r="E233"/>
  <c r="G232"/>
  <c r="F249" i="6"/>
  <c r="H248"/>
  <c r="I248"/>
  <c r="G248"/>
  <c r="E248"/>
  <c r="J248"/>
  <c r="F233" i="3" l="1"/>
  <c r="D233" s="1"/>
  <c r="G233"/>
  <c r="E234"/>
  <c r="H232"/>
  <c r="I232" s="1"/>
  <c r="J249" i="6"/>
  <c r="I249"/>
  <c r="G249"/>
  <c r="E249"/>
  <c r="F250"/>
  <c r="H249"/>
  <c r="J250" l="1"/>
  <c r="I250"/>
  <c r="G250"/>
  <c r="E250"/>
  <c r="F251"/>
  <c r="H250"/>
  <c r="F234" i="3"/>
  <c r="D234" s="1"/>
  <c r="H234"/>
  <c r="E235"/>
  <c r="G234"/>
  <c r="H233"/>
  <c r="I233" s="1"/>
  <c r="I234" l="1"/>
  <c r="F235"/>
  <c r="D235" s="1"/>
  <c r="G235"/>
  <c r="E236"/>
  <c r="J251" i="6"/>
  <c r="I251"/>
  <c r="G251"/>
  <c r="E251"/>
  <c r="F252"/>
  <c r="H251"/>
  <c r="J252" l="1"/>
  <c r="I252"/>
  <c r="G252"/>
  <c r="E252"/>
  <c r="F253"/>
  <c r="H252"/>
  <c r="F236" i="3"/>
  <c r="D236" s="1"/>
  <c r="H236"/>
  <c r="E237"/>
  <c r="G236"/>
  <c r="H235"/>
  <c r="I235" s="1"/>
  <c r="I236" l="1"/>
  <c r="F237"/>
  <c r="D237" s="1"/>
  <c r="G237"/>
  <c r="E238"/>
  <c r="J253" i="6"/>
  <c r="I253"/>
  <c r="G253"/>
  <c r="E253"/>
  <c r="F254"/>
  <c r="H253"/>
  <c r="H237" i="3" l="1"/>
  <c r="I237" s="1"/>
  <c r="J254" i="6"/>
  <c r="I254"/>
  <c r="G254"/>
  <c r="E254"/>
  <c r="F255"/>
  <c r="H254"/>
  <c r="F238" i="3"/>
  <c r="D238" s="1"/>
  <c r="E239"/>
  <c r="G238"/>
  <c r="H238" l="1"/>
  <c r="I238" s="1"/>
  <c r="F239"/>
  <c r="D239" s="1"/>
  <c r="G239"/>
  <c r="E240"/>
  <c r="F256" i="6"/>
  <c r="H255"/>
  <c r="I255"/>
  <c r="G255"/>
  <c r="E255"/>
  <c r="J255"/>
  <c r="F257" l="1"/>
  <c r="J256"/>
  <c r="I256"/>
  <c r="G256"/>
  <c r="E256"/>
  <c r="H256"/>
  <c r="F240" i="3"/>
  <c r="D240" s="1"/>
  <c r="H240"/>
  <c r="E241"/>
  <c r="G240"/>
  <c r="H239"/>
  <c r="I239" s="1"/>
  <c r="I240" l="1"/>
  <c r="F241"/>
  <c r="D241" s="1"/>
  <c r="G241"/>
  <c r="E242"/>
  <c r="F258" i="6"/>
  <c r="J257"/>
  <c r="H257"/>
  <c r="I257"/>
  <c r="G257"/>
  <c r="E257"/>
  <c r="H241" i="3" l="1"/>
  <c r="I241" s="1"/>
  <c r="F242"/>
  <c r="D242" s="1"/>
  <c r="E243"/>
  <c r="G242"/>
  <c r="F259" i="6"/>
  <c r="J258"/>
  <c r="H258"/>
  <c r="I258"/>
  <c r="G258"/>
  <c r="E258"/>
  <c r="F260" l="1"/>
  <c r="J259"/>
  <c r="H259"/>
  <c r="I259"/>
  <c r="G259"/>
  <c r="E259"/>
  <c r="F243" i="3"/>
  <c r="D243" s="1"/>
  <c r="G243"/>
  <c r="E244"/>
  <c r="H242"/>
  <c r="I242" s="1"/>
  <c r="F244" l="1"/>
  <c r="D244" s="1"/>
  <c r="E245"/>
  <c r="G244"/>
  <c r="H243"/>
  <c r="I243" s="1"/>
  <c r="F261" i="6"/>
  <c r="J260"/>
  <c r="H260"/>
  <c r="I260"/>
  <c r="G260"/>
  <c r="E260"/>
  <c r="H244" i="3" l="1"/>
  <c r="F262" i="6"/>
  <c r="J261"/>
  <c r="H261"/>
  <c r="I261"/>
  <c r="G261"/>
  <c r="E261"/>
  <c r="I244" i="3"/>
  <c r="F245"/>
  <c r="D245" s="1"/>
  <c r="G245"/>
  <c r="E246"/>
  <c r="H245" l="1"/>
  <c r="I245" s="1"/>
  <c r="F246"/>
  <c r="D246" s="1"/>
  <c r="E247"/>
  <c r="G246"/>
  <c r="F263" i="6"/>
  <c r="J262"/>
  <c r="H262"/>
  <c r="I262"/>
  <c r="G262"/>
  <c r="E262"/>
  <c r="F264" l="1"/>
  <c r="J263"/>
  <c r="H263"/>
  <c r="I263"/>
  <c r="G263"/>
  <c r="E263"/>
  <c r="F247" i="3"/>
  <c r="D247" s="1"/>
  <c r="G247"/>
  <c r="E248"/>
  <c r="H246"/>
  <c r="I246" s="1"/>
  <c r="F248" l="1"/>
  <c r="D248" s="1"/>
  <c r="E249"/>
  <c r="G248"/>
  <c r="H247"/>
  <c r="I247" s="1"/>
  <c r="F265" i="6"/>
  <c r="J264"/>
  <c r="H264"/>
  <c r="I264"/>
  <c r="G264"/>
  <c r="E264"/>
  <c r="H248" i="3" l="1"/>
  <c r="J265" i="6"/>
  <c r="H265"/>
  <c r="I265"/>
  <c r="G265"/>
  <c r="E265"/>
  <c r="F266"/>
  <c r="I248" i="3"/>
  <c r="F249"/>
  <c r="D249" s="1"/>
  <c r="G249"/>
  <c r="E250"/>
  <c r="F267" i="6" l="1"/>
  <c r="J266"/>
  <c r="H266"/>
  <c r="I266"/>
  <c r="G266"/>
  <c r="E266"/>
  <c r="F250" i="3"/>
  <c r="D250" s="1"/>
  <c r="H250"/>
  <c r="I250" s="1"/>
  <c r="E251"/>
  <c r="G250"/>
  <c r="H249"/>
  <c r="I249" s="1"/>
  <c r="F251" l="1"/>
  <c r="D251" s="1"/>
  <c r="G251"/>
  <c r="E252"/>
  <c r="F268" i="6"/>
  <c r="J267"/>
  <c r="H267"/>
  <c r="I267"/>
  <c r="G267"/>
  <c r="E267"/>
  <c r="H251" i="3" l="1"/>
  <c r="I251" s="1"/>
  <c r="F252"/>
  <c r="D252" s="1"/>
  <c r="E253"/>
  <c r="G252"/>
  <c r="F269" i="6"/>
  <c r="J268"/>
  <c r="H268"/>
  <c r="I268"/>
  <c r="G268"/>
  <c r="E268"/>
  <c r="H252" i="3" l="1"/>
  <c r="I252" s="1"/>
  <c r="F270" i="6"/>
  <c r="J269"/>
  <c r="H269"/>
  <c r="I269"/>
  <c r="G269"/>
  <c r="E269"/>
  <c r="F253" i="3"/>
  <c r="D253" s="1"/>
  <c r="G253"/>
  <c r="E254"/>
  <c r="F254" l="1"/>
  <c r="D254" s="1"/>
  <c r="H254"/>
  <c r="E255"/>
  <c r="G254"/>
  <c r="H253"/>
  <c r="I253" s="1"/>
  <c r="F271" i="6"/>
  <c r="J270"/>
  <c r="H270"/>
  <c r="I270"/>
  <c r="G270"/>
  <c r="E270"/>
  <c r="F272" l="1"/>
  <c r="J271"/>
  <c r="H271"/>
  <c r="I271"/>
  <c r="G271"/>
  <c r="E271"/>
  <c r="I254" i="3"/>
  <c r="F255"/>
  <c r="D255" s="1"/>
  <c r="G255"/>
  <c r="E256"/>
  <c r="F256" l="1"/>
  <c r="D256" s="1"/>
  <c r="H256"/>
  <c r="I256" s="1"/>
  <c r="E257"/>
  <c r="G256"/>
  <c r="H255"/>
  <c r="I255" s="1"/>
  <c r="F273" i="6"/>
  <c r="J272"/>
  <c r="H272"/>
  <c r="I272"/>
  <c r="G272"/>
  <c r="E272"/>
  <c r="F274" l="1"/>
  <c r="J273"/>
  <c r="H273"/>
  <c r="I273"/>
  <c r="G273"/>
  <c r="E273"/>
  <c r="F257" i="3"/>
  <c r="D257" s="1"/>
  <c r="G257"/>
  <c r="E258"/>
  <c r="H257" l="1"/>
  <c r="I257" s="1"/>
  <c r="F258"/>
  <c r="D258" s="1"/>
  <c r="E259"/>
  <c r="G258"/>
  <c r="F275" i="6"/>
  <c r="J274"/>
  <c r="H274"/>
  <c r="I274"/>
  <c r="G274"/>
  <c r="E274"/>
  <c r="F276" l="1"/>
  <c r="J275"/>
  <c r="H275"/>
  <c r="I275"/>
  <c r="G275"/>
  <c r="E275"/>
  <c r="F259" i="3"/>
  <c r="D259" s="1"/>
  <c r="G259"/>
  <c r="E260"/>
  <c r="H258"/>
  <c r="I258" s="1"/>
  <c r="F260" l="1"/>
  <c r="D260" s="1"/>
  <c r="H260"/>
  <c r="E261"/>
  <c r="G260"/>
  <c r="H259"/>
  <c r="I259" s="1"/>
  <c r="F277" i="6"/>
  <c r="J276"/>
  <c r="H276"/>
  <c r="I276"/>
  <c r="G276"/>
  <c r="E276"/>
  <c r="F278" l="1"/>
  <c r="J277"/>
  <c r="H277"/>
  <c r="I277"/>
  <c r="G277"/>
  <c r="E277"/>
  <c r="I260" i="3"/>
  <c r="F261"/>
  <c r="D261" s="1"/>
  <c r="G261"/>
  <c r="E262"/>
  <c r="H261" l="1"/>
  <c r="I261" s="1"/>
  <c r="F262"/>
  <c r="D262" s="1"/>
  <c r="E263"/>
  <c r="G262"/>
  <c r="F279" i="6"/>
  <c r="J278"/>
  <c r="H278"/>
  <c r="I278"/>
  <c r="G278"/>
  <c r="E278"/>
  <c r="H262" i="3" l="1"/>
  <c r="I262" s="1"/>
  <c r="F280" i="6"/>
  <c r="J279"/>
  <c r="H279"/>
  <c r="I279"/>
  <c r="G279"/>
  <c r="E279"/>
  <c r="F263" i="3"/>
  <c r="D263" s="1"/>
  <c r="H263"/>
  <c r="I263" s="1"/>
  <c r="G263"/>
  <c r="E264"/>
  <c r="F264" l="1"/>
  <c r="D264" s="1"/>
  <c r="H264"/>
  <c r="I264" s="1"/>
  <c r="E265"/>
  <c r="G264"/>
  <c r="F281" i="6"/>
  <c r="J280"/>
  <c r="H280"/>
  <c r="I280"/>
  <c r="G280"/>
  <c r="E280"/>
  <c r="F282" l="1"/>
  <c r="J281"/>
  <c r="H281"/>
  <c r="I281"/>
  <c r="G281"/>
  <c r="E281"/>
  <c r="F265" i="3"/>
  <c r="D265" s="1"/>
  <c r="H265"/>
  <c r="I265" s="1"/>
  <c r="G265"/>
  <c r="E266"/>
  <c r="F266" l="1"/>
  <c r="D266" s="1"/>
  <c r="E267"/>
  <c r="G266"/>
  <c r="F283" i="6"/>
  <c r="J282"/>
  <c r="H282"/>
  <c r="I282"/>
  <c r="G282"/>
  <c r="E282"/>
  <c r="F284" l="1"/>
  <c r="J283"/>
  <c r="H283"/>
  <c r="I283"/>
  <c r="G283"/>
  <c r="E283"/>
  <c r="F267" i="3"/>
  <c r="D267" s="1"/>
  <c r="G267"/>
  <c r="E268"/>
  <c r="H266"/>
  <c r="I266" s="1"/>
  <c r="F268" l="1"/>
  <c r="D268" s="1"/>
  <c r="H268"/>
  <c r="E269"/>
  <c r="G268"/>
  <c r="H267"/>
  <c r="I267" s="1"/>
  <c r="J284" i="6"/>
  <c r="H284"/>
  <c r="I284"/>
  <c r="G284"/>
  <c r="E284"/>
  <c r="I268" i="3" l="1"/>
  <c r="F269"/>
  <c r="D269" s="1"/>
  <c r="G269"/>
  <c r="E270"/>
  <c r="H269" l="1"/>
  <c r="I269" s="1"/>
  <c r="F270"/>
  <c r="D270" s="1"/>
  <c r="E271"/>
  <c r="G270"/>
  <c r="F271" l="1"/>
  <c r="D271" s="1"/>
  <c r="G271"/>
  <c r="E272"/>
  <c r="H270"/>
  <c r="I270" s="1"/>
  <c r="H271" l="1"/>
  <c r="F272"/>
  <c r="D272" s="1"/>
  <c r="E273"/>
  <c r="G272"/>
  <c r="I271"/>
  <c r="H272" l="1"/>
  <c r="I272" s="1"/>
  <c r="F273"/>
  <c r="D273" s="1"/>
  <c r="G273"/>
  <c r="E274"/>
  <c r="H273" l="1"/>
  <c r="I273" s="1"/>
  <c r="F274"/>
  <c r="D274" s="1"/>
  <c r="E275"/>
  <c r="G274"/>
  <c r="H274" l="1"/>
  <c r="I274" s="1"/>
  <c r="F275"/>
  <c r="D275" s="1"/>
  <c r="G275"/>
  <c r="E276"/>
  <c r="H275" l="1"/>
  <c r="I275" s="1"/>
  <c r="F276"/>
  <c r="D276" s="1"/>
  <c r="E277"/>
  <c r="G276"/>
  <c r="H277" l="1"/>
  <c r="F277"/>
  <c r="D277" s="1"/>
  <c r="G277"/>
  <c r="E278"/>
  <c r="H276"/>
  <c r="I276" s="1"/>
  <c r="F278" l="1"/>
  <c r="D278" s="1"/>
  <c r="E279"/>
  <c r="G278"/>
  <c r="I277"/>
  <c r="H278" l="1"/>
  <c r="I278" s="1"/>
  <c r="F279"/>
  <c r="D279" s="1"/>
  <c r="H279"/>
  <c r="I279" s="1"/>
  <c r="G279"/>
  <c r="E280"/>
  <c r="F280" l="1"/>
  <c r="D280" s="1"/>
  <c r="H280"/>
  <c r="I280" s="1"/>
  <c r="E281"/>
  <c r="G280"/>
  <c r="F281" l="1"/>
  <c r="D281" s="1"/>
  <c r="G281"/>
  <c r="E282"/>
  <c r="F282" l="1"/>
  <c r="D282" s="1"/>
  <c r="H282"/>
  <c r="E283"/>
  <c r="G282"/>
  <c r="H281"/>
  <c r="I281" s="1"/>
  <c r="I282" l="1"/>
  <c r="F283"/>
  <c r="D283" s="1"/>
  <c r="G283"/>
  <c r="E284"/>
  <c r="F284" l="1"/>
  <c r="D284" s="1"/>
  <c r="E285"/>
  <c r="G284"/>
  <c r="H283"/>
  <c r="I283" s="1"/>
  <c r="H285" l="1"/>
  <c r="F285"/>
  <c r="D285" s="1"/>
  <c r="G285"/>
  <c r="E286"/>
  <c r="H284"/>
  <c r="I284" s="1"/>
  <c r="I285" l="1"/>
  <c r="F286"/>
  <c r="D286" s="1"/>
  <c r="E287"/>
  <c r="G286"/>
  <c r="H286" l="1"/>
  <c r="I286" s="1"/>
  <c r="F287"/>
  <c r="D287" s="1"/>
  <c r="G287"/>
  <c r="E288"/>
  <c r="F288" l="1"/>
  <c r="D288" s="1"/>
  <c r="E289"/>
  <c r="G288"/>
  <c r="H287"/>
  <c r="I287" s="1"/>
  <c r="F289" l="1"/>
  <c r="D289" s="1"/>
  <c r="H289"/>
  <c r="G289"/>
  <c r="E290"/>
  <c r="H288"/>
  <c r="I288" s="1"/>
  <c r="I289" l="1"/>
  <c r="F290"/>
  <c r="D290" s="1"/>
  <c r="E291"/>
  <c r="G290"/>
  <c r="H290" l="1"/>
  <c r="I290" s="1"/>
  <c r="F291"/>
  <c r="D291" s="1"/>
  <c r="G291"/>
  <c r="E292"/>
  <c r="H291" l="1"/>
  <c r="I291" s="1"/>
  <c r="F292"/>
  <c r="D292" s="1"/>
  <c r="E293"/>
  <c r="G292"/>
  <c r="H292" l="1"/>
  <c r="I292" s="1"/>
  <c r="F293"/>
  <c r="D293" s="1"/>
  <c r="G293"/>
  <c r="E294"/>
  <c r="F294" l="1"/>
  <c r="D294" s="1"/>
  <c r="E295"/>
  <c r="G294"/>
  <c r="H293"/>
  <c r="I293" s="1"/>
  <c r="H294" l="1"/>
  <c r="I294" s="1"/>
  <c r="F295"/>
  <c r="D295" s="1"/>
  <c r="G295"/>
  <c r="E296"/>
  <c r="H295" l="1"/>
  <c r="I295" s="1"/>
  <c r="F296"/>
  <c r="D296" s="1"/>
  <c r="E297"/>
  <c r="G296"/>
  <c r="H296" l="1"/>
  <c r="I296" s="1"/>
  <c r="F297"/>
  <c r="D297" s="1"/>
  <c r="G297"/>
  <c r="E298"/>
  <c r="H297" l="1"/>
  <c r="I297" s="1"/>
  <c r="F298"/>
  <c r="D298" s="1"/>
  <c r="E299"/>
  <c r="G298"/>
  <c r="H298" l="1"/>
  <c r="I298" s="1"/>
  <c r="F299"/>
  <c r="D299" s="1"/>
  <c r="G299"/>
  <c r="E300"/>
  <c r="H299" l="1"/>
  <c r="I299" s="1"/>
  <c r="F300"/>
  <c r="D300" s="1"/>
  <c r="E301"/>
  <c r="G300"/>
  <c r="H300" l="1"/>
  <c r="I300" s="1"/>
  <c r="F301"/>
  <c r="D301" s="1"/>
  <c r="G301"/>
  <c r="E302"/>
  <c r="F302" l="1"/>
  <c r="D302" s="1"/>
  <c r="E303"/>
  <c r="G302"/>
  <c r="H301"/>
  <c r="I301" s="1"/>
  <c r="H302" l="1"/>
  <c r="I302" s="1"/>
  <c r="F303"/>
  <c r="D303" s="1"/>
  <c r="G303"/>
  <c r="E304"/>
  <c r="H303" l="1"/>
  <c r="I303" s="1"/>
  <c r="F304"/>
  <c r="D304" s="1"/>
  <c r="E305"/>
  <c r="G304"/>
  <c r="H304" l="1"/>
  <c r="I304" s="1"/>
  <c r="F305"/>
  <c r="D305" s="1"/>
  <c r="G305"/>
  <c r="E306"/>
  <c r="H305" l="1"/>
  <c r="I305" s="1"/>
  <c r="F306"/>
  <c r="D306" s="1"/>
  <c r="E307"/>
  <c r="G306"/>
  <c r="H306" l="1"/>
  <c r="I306" s="1"/>
  <c r="F307"/>
  <c r="D307" s="1"/>
  <c r="G307"/>
  <c r="E308"/>
  <c r="H307" l="1"/>
  <c r="I307" s="1"/>
  <c r="F308"/>
  <c r="D308" s="1"/>
  <c r="E309"/>
  <c r="G308"/>
  <c r="H308" l="1"/>
  <c r="I308" s="1"/>
  <c r="F309"/>
  <c r="D309" s="1"/>
  <c r="G309"/>
  <c r="E310"/>
  <c r="F310" l="1"/>
  <c r="D310" s="1"/>
  <c r="E311"/>
  <c r="G310"/>
  <c r="H309"/>
  <c r="I309" s="1"/>
  <c r="H310" l="1"/>
  <c r="I310" s="1"/>
  <c r="F311"/>
  <c r="D311" s="1"/>
  <c r="G311"/>
  <c r="E312"/>
  <c r="H311" l="1"/>
  <c r="I311" s="1"/>
  <c r="F312"/>
  <c r="D312" s="1"/>
  <c r="E313"/>
  <c r="G312"/>
  <c r="H312" l="1"/>
  <c r="I312" s="1"/>
  <c r="F313"/>
  <c r="D313" s="1"/>
  <c r="G313"/>
  <c r="E314"/>
  <c r="H313" l="1"/>
  <c r="I313" s="1"/>
  <c r="F314"/>
  <c r="D314" s="1"/>
  <c r="E315"/>
  <c r="G314"/>
  <c r="H314" l="1"/>
  <c r="I314" s="1"/>
  <c r="F315"/>
  <c r="D315" s="1"/>
  <c r="G315"/>
  <c r="E316"/>
  <c r="H315" l="1"/>
  <c r="I315" s="1"/>
  <c r="F316"/>
  <c r="D316" s="1"/>
  <c r="E317"/>
  <c r="G316"/>
  <c r="H316" l="1"/>
  <c r="I316" s="1"/>
  <c r="F317"/>
  <c r="D317" s="1"/>
  <c r="G317"/>
  <c r="E318"/>
  <c r="F318" l="1"/>
  <c r="D318" s="1"/>
  <c r="E319"/>
  <c r="G318"/>
  <c r="H317"/>
  <c r="I317" s="1"/>
  <c r="H318" l="1"/>
  <c r="I318" s="1"/>
  <c r="F319"/>
  <c r="D319" s="1"/>
  <c r="G319"/>
  <c r="E320"/>
  <c r="H319" l="1"/>
  <c r="I319" s="1"/>
  <c r="F320"/>
  <c r="D320" s="1"/>
  <c r="E321"/>
  <c r="G320"/>
  <c r="H320" l="1"/>
  <c r="I320" s="1"/>
  <c r="F321"/>
  <c r="D321" s="1"/>
  <c r="G321"/>
  <c r="E322"/>
  <c r="H321" l="1"/>
  <c r="I321" s="1"/>
  <c r="F322"/>
  <c r="D322" s="1"/>
  <c r="E323"/>
  <c r="G322"/>
  <c r="H322" l="1"/>
  <c r="I322" s="1"/>
  <c r="F323"/>
  <c r="D323" s="1"/>
  <c r="G323"/>
  <c r="E324"/>
  <c r="H323" l="1"/>
  <c r="I323" s="1"/>
  <c r="F324"/>
  <c r="D324" s="1"/>
  <c r="E325"/>
  <c r="G324"/>
  <c r="H324" l="1"/>
  <c r="I324" s="1"/>
  <c r="F325"/>
  <c r="D325" s="1"/>
  <c r="G325"/>
  <c r="E326"/>
  <c r="F326" l="1"/>
  <c r="D326" s="1"/>
  <c r="E327"/>
  <c r="G326"/>
  <c r="H325"/>
  <c r="I325" s="1"/>
  <c r="H326" l="1"/>
  <c r="I326" s="1"/>
  <c r="F327"/>
  <c r="D327" s="1"/>
  <c r="G327"/>
  <c r="E328"/>
  <c r="H327" l="1"/>
  <c r="I327" s="1"/>
  <c r="F328"/>
  <c r="D328" s="1"/>
  <c r="E329"/>
  <c r="G328"/>
  <c r="H328" l="1"/>
  <c r="I328" s="1"/>
  <c r="F329"/>
  <c r="D329" s="1"/>
  <c r="G329"/>
  <c r="E330"/>
  <c r="H329" l="1"/>
  <c r="I329" s="1"/>
  <c r="F330"/>
  <c r="D330" s="1"/>
  <c r="E331"/>
  <c r="G330"/>
  <c r="H330" l="1"/>
  <c r="I330" s="1"/>
  <c r="F331"/>
  <c r="D331" s="1"/>
  <c r="G331"/>
  <c r="E332"/>
  <c r="H331" l="1"/>
  <c r="I331" s="1"/>
  <c r="F332"/>
  <c r="D332" s="1"/>
  <c r="H332"/>
  <c r="I332" s="1"/>
  <c r="E333"/>
  <c r="G332"/>
  <c r="F333" l="1"/>
  <c r="D333" s="1"/>
  <c r="G333"/>
  <c r="E334"/>
  <c r="F334" l="1"/>
  <c r="D334" s="1"/>
  <c r="E335"/>
  <c r="G334"/>
  <c r="H333"/>
  <c r="I333" s="1"/>
  <c r="H334" l="1"/>
  <c r="I334" s="1"/>
  <c r="F335"/>
  <c r="D335" s="1"/>
  <c r="G335"/>
  <c r="E336"/>
  <c r="H335" l="1"/>
  <c r="I335" s="1"/>
  <c r="F336"/>
  <c r="D336" s="1"/>
  <c r="E337"/>
  <c r="G336"/>
  <c r="H336" l="1"/>
  <c r="I336" s="1"/>
  <c r="F337"/>
  <c r="D337" s="1"/>
  <c r="G337"/>
  <c r="E338"/>
  <c r="H337" l="1"/>
  <c r="I337" s="1"/>
  <c r="F338"/>
  <c r="D338" s="1"/>
  <c r="H338"/>
  <c r="E339"/>
  <c r="G338"/>
  <c r="I338" l="1"/>
  <c r="F339"/>
  <c r="D339" s="1"/>
  <c r="G339"/>
  <c r="E340"/>
  <c r="H339" l="1"/>
  <c r="I339" s="1"/>
  <c r="F340"/>
  <c r="D340" s="1"/>
  <c r="E341"/>
  <c r="G340"/>
  <c r="H340" l="1"/>
  <c r="I340" s="1"/>
  <c r="F341"/>
  <c r="D341" s="1"/>
  <c r="G341"/>
  <c r="E342"/>
  <c r="F342" l="1"/>
  <c r="D342" s="1"/>
  <c r="E343"/>
  <c r="G342"/>
  <c r="H341"/>
  <c r="I341" s="1"/>
  <c r="H342" l="1"/>
  <c r="I342" s="1"/>
  <c r="F343"/>
  <c r="D343" s="1"/>
  <c r="G343"/>
  <c r="E344"/>
  <c r="H343" l="1"/>
  <c r="I343" s="1"/>
  <c r="F344"/>
  <c r="D344" s="1"/>
  <c r="E345"/>
  <c r="G344"/>
  <c r="H344" l="1"/>
  <c r="I344" s="1"/>
  <c r="F345"/>
  <c r="D345" s="1"/>
  <c r="G345"/>
  <c r="E346"/>
  <c r="H345" l="1"/>
  <c r="I345" s="1"/>
  <c r="F346"/>
  <c r="D346" s="1"/>
  <c r="E347"/>
  <c r="G346"/>
  <c r="H346" l="1"/>
  <c r="I346" s="1"/>
  <c r="F347"/>
  <c r="D347" s="1"/>
  <c r="G347"/>
  <c r="E348"/>
  <c r="H347" l="1"/>
  <c r="I347" s="1"/>
  <c r="F348"/>
  <c r="D348" s="1"/>
  <c r="E349"/>
  <c r="G348"/>
  <c r="H348" l="1"/>
  <c r="I348" s="1"/>
  <c r="F349"/>
  <c r="D349" s="1"/>
  <c r="G349"/>
  <c r="E350"/>
  <c r="F350" l="1"/>
  <c r="D350" s="1"/>
  <c r="E351"/>
  <c r="G350"/>
  <c r="H349"/>
  <c r="I349" s="1"/>
  <c r="H350" l="1"/>
  <c r="I350" s="1"/>
  <c r="F351"/>
  <c r="D351" s="1"/>
  <c r="G351"/>
  <c r="E352"/>
  <c r="H351" l="1"/>
  <c r="I351" s="1"/>
  <c r="F352"/>
  <c r="D352" s="1"/>
  <c r="E353"/>
  <c r="G352"/>
  <c r="H352" l="1"/>
  <c r="I352" s="1"/>
  <c r="F353"/>
  <c r="D353" s="1"/>
  <c r="G353"/>
  <c r="E354"/>
  <c r="H353" l="1"/>
  <c r="I353" s="1"/>
  <c r="F354"/>
  <c r="D354" s="1"/>
  <c r="E355"/>
  <c r="G354"/>
  <c r="H354" l="1"/>
  <c r="I354" s="1"/>
  <c r="F355"/>
  <c r="D355" s="1"/>
  <c r="G355"/>
  <c r="E356"/>
  <c r="H355" l="1"/>
  <c r="I355" s="1"/>
  <c r="F356"/>
  <c r="D356" s="1"/>
  <c r="E357"/>
  <c r="G356"/>
  <c r="H356" l="1"/>
  <c r="I356" s="1"/>
  <c r="F357"/>
  <c r="D357" s="1"/>
  <c r="G357"/>
  <c r="E358"/>
  <c r="F358" l="1"/>
  <c r="D358" s="1"/>
  <c r="E359"/>
  <c r="G358"/>
  <c r="H357"/>
  <c r="I357" s="1"/>
  <c r="H358" l="1"/>
  <c r="I358" s="1"/>
  <c r="F359"/>
  <c r="D359" s="1"/>
  <c r="G359"/>
  <c r="E360"/>
  <c r="H359" l="1"/>
  <c r="I359" s="1"/>
  <c r="F360"/>
  <c r="D360" s="1"/>
  <c r="E361"/>
  <c r="G360"/>
  <c r="H360" l="1"/>
  <c r="I360" s="1"/>
  <c r="F361"/>
  <c r="D361" s="1"/>
  <c r="G361"/>
  <c r="E362"/>
  <c r="H361" l="1"/>
  <c r="I361" s="1"/>
  <c r="F362"/>
  <c r="D362" s="1"/>
  <c r="E363"/>
  <c r="G362"/>
  <c r="H362" l="1"/>
  <c r="I362" s="1"/>
  <c r="F363"/>
  <c r="D363" s="1"/>
  <c r="G363"/>
  <c r="E364"/>
  <c r="H363" l="1"/>
  <c r="I363" s="1"/>
  <c r="F364"/>
  <c r="D364" s="1"/>
  <c r="E365"/>
  <c r="G364"/>
  <c r="H364" l="1"/>
  <c r="I364" s="1"/>
  <c r="F365"/>
  <c r="D365" s="1"/>
  <c r="G365"/>
  <c r="E366"/>
  <c r="F366" l="1"/>
  <c r="D366" s="1"/>
  <c r="E367"/>
  <c r="G366"/>
  <c r="H365"/>
  <c r="I365" s="1"/>
  <c r="H366" l="1"/>
  <c r="I366" s="1"/>
  <c r="F367"/>
  <c r="D367" s="1"/>
  <c r="G367"/>
  <c r="E368"/>
  <c r="H367" l="1"/>
  <c r="I367" s="1"/>
  <c r="F368"/>
  <c r="D368" s="1"/>
  <c r="E369"/>
  <c r="G368"/>
  <c r="H368" l="1"/>
  <c r="I368" s="1"/>
  <c r="F369"/>
  <c r="D369" s="1"/>
  <c r="G369"/>
  <c r="E370"/>
  <c r="H369" l="1"/>
  <c r="I369" s="1"/>
  <c r="F370"/>
  <c r="D370" s="1"/>
  <c r="E371"/>
  <c r="G370"/>
  <c r="H370" l="1"/>
  <c r="I370" s="1"/>
  <c r="F371"/>
  <c r="D371" s="1"/>
  <c r="G371"/>
  <c r="E372"/>
  <c r="H371" l="1"/>
  <c r="I371" s="1"/>
  <c r="F372"/>
  <c r="D372" s="1"/>
  <c r="E373"/>
  <c r="G372"/>
  <c r="H372" l="1"/>
  <c r="I372" s="1"/>
  <c r="F373"/>
  <c r="D373" s="1"/>
  <c r="G373"/>
  <c r="E374"/>
  <c r="F374" l="1"/>
  <c r="D374" s="1"/>
  <c r="E375"/>
  <c r="G374"/>
  <c r="H373"/>
  <c r="I373" s="1"/>
  <c r="H374" l="1"/>
  <c r="I374" s="1"/>
  <c r="F375"/>
  <c r="D375" s="1"/>
  <c r="G375"/>
  <c r="E376"/>
  <c r="H375" l="1"/>
  <c r="I375" s="1"/>
  <c r="F376"/>
  <c r="D376" s="1"/>
  <c r="E377"/>
  <c r="G376"/>
  <c r="H376" l="1"/>
  <c r="I376" s="1"/>
  <c r="F377"/>
  <c r="D377" s="1"/>
  <c r="G377"/>
  <c r="E378"/>
  <c r="H377" l="1"/>
  <c r="I377" s="1"/>
  <c r="F378"/>
  <c r="D378" s="1"/>
  <c r="E379"/>
  <c r="G378"/>
  <c r="H378" l="1"/>
  <c r="I378" s="1"/>
  <c r="F379"/>
  <c r="D379" s="1"/>
  <c r="G379"/>
  <c r="E380"/>
  <c r="H379" l="1"/>
  <c r="I379" s="1"/>
  <c r="F380"/>
  <c r="D380" s="1"/>
  <c r="E381"/>
  <c r="G380"/>
  <c r="H380" l="1"/>
  <c r="I380" s="1"/>
  <c r="F381"/>
  <c r="D381" s="1"/>
  <c r="G381"/>
  <c r="E382"/>
  <c r="F382" l="1"/>
  <c r="D382" s="1"/>
  <c r="E383"/>
  <c r="G382"/>
  <c r="H381"/>
  <c r="I381" s="1"/>
  <c r="H382" l="1"/>
  <c r="I382" s="1"/>
  <c r="F383"/>
  <c r="D383" s="1"/>
  <c r="G383"/>
  <c r="E384"/>
  <c r="H383" l="1"/>
  <c r="I383" s="1"/>
  <c r="F384"/>
  <c r="D384" s="1"/>
  <c r="E385"/>
  <c r="G384"/>
  <c r="H384" l="1"/>
  <c r="I384" s="1"/>
  <c r="F385"/>
  <c r="D385" s="1"/>
  <c r="G385"/>
  <c r="E386"/>
  <c r="H385" l="1"/>
  <c r="I385" s="1"/>
  <c r="F386"/>
  <c r="D386" s="1"/>
  <c r="E387"/>
  <c r="G386"/>
  <c r="H386" l="1"/>
  <c r="I386" s="1"/>
  <c r="F387"/>
  <c r="D387" s="1"/>
  <c r="G387"/>
  <c r="E388"/>
  <c r="H387" l="1"/>
  <c r="I387" s="1"/>
  <c r="F388"/>
  <c r="D388" s="1"/>
  <c r="E389"/>
  <c r="G388"/>
  <c r="H388" l="1"/>
  <c r="I388" s="1"/>
  <c r="F389"/>
  <c r="D389" s="1"/>
  <c r="G389"/>
  <c r="E390"/>
  <c r="F390" l="1"/>
  <c r="D390" s="1"/>
  <c r="H390"/>
  <c r="E391"/>
  <c r="G390"/>
  <c r="H389"/>
  <c r="I389" s="1"/>
  <c r="I390" l="1"/>
  <c r="F391"/>
  <c r="D391" s="1"/>
  <c r="G391"/>
  <c r="E392"/>
  <c r="H391" l="1"/>
  <c r="I391" s="1"/>
  <c r="F392"/>
  <c r="D392" s="1"/>
  <c r="E393"/>
  <c r="G392"/>
  <c r="H392" l="1"/>
  <c r="I392" s="1"/>
  <c r="F393"/>
  <c r="D393" s="1"/>
  <c r="G393"/>
  <c r="E394"/>
  <c r="H393" l="1"/>
  <c r="I393" s="1"/>
  <c r="F394"/>
  <c r="D394" s="1"/>
  <c r="E395"/>
  <c r="G394"/>
  <c r="H394" l="1"/>
  <c r="I394" s="1"/>
  <c r="F395"/>
  <c r="D395" s="1"/>
  <c r="G395"/>
  <c r="E396"/>
  <c r="H395" l="1"/>
  <c r="I395" s="1"/>
  <c r="F396"/>
  <c r="D396" s="1"/>
  <c r="E397"/>
  <c r="G396"/>
  <c r="H396" l="1"/>
  <c r="I396" s="1"/>
  <c r="F397"/>
  <c r="D397" s="1"/>
  <c r="G397"/>
  <c r="E398"/>
  <c r="F398" l="1"/>
  <c r="D398" s="1"/>
  <c r="E399"/>
  <c r="G398"/>
  <c r="H397"/>
  <c r="I397" s="1"/>
  <c r="H398" l="1"/>
  <c r="I398" s="1"/>
  <c r="F399"/>
  <c r="D399" s="1"/>
  <c r="G399"/>
  <c r="E400"/>
  <c r="H399" l="1"/>
  <c r="I399" s="1"/>
  <c r="F400"/>
  <c r="D400" s="1"/>
  <c r="E401"/>
  <c r="G400"/>
  <c r="H400" l="1"/>
  <c r="I400" s="1"/>
  <c r="F401"/>
  <c r="D401" s="1"/>
  <c r="G401"/>
  <c r="E402"/>
  <c r="H401" l="1"/>
  <c r="I401" s="1"/>
  <c r="F402"/>
  <c r="D402" s="1"/>
  <c r="E403"/>
  <c r="G402"/>
  <c r="H402" l="1"/>
  <c r="I402" s="1"/>
  <c r="F403"/>
  <c r="D403" s="1"/>
  <c r="G403"/>
  <c r="E404"/>
  <c r="H403" l="1"/>
  <c r="I403" s="1"/>
  <c r="F404"/>
  <c r="D404" s="1"/>
  <c r="E405"/>
  <c r="G404"/>
  <c r="H404" l="1"/>
  <c r="I404" s="1"/>
  <c r="F405"/>
  <c r="D405" s="1"/>
  <c r="G405"/>
  <c r="E406"/>
  <c r="F406" l="1"/>
  <c r="D406" s="1"/>
  <c r="E407"/>
  <c r="G406"/>
  <c r="H405"/>
  <c r="I405" s="1"/>
  <c r="H406" l="1"/>
  <c r="I406" s="1"/>
  <c r="F407"/>
  <c r="D407" s="1"/>
  <c r="G407"/>
  <c r="H407" l="1"/>
  <c r="I407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<sst xmlns="http://schemas.openxmlformats.org/spreadsheetml/2006/main" count="287" uniqueCount="172">
  <si>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</si>
  <si>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</si>
  <si>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</si>
  <si>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</si>
  <si>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</si>
  <si>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</si>
  <si>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</si>
  <si>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</si>
  <si>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</si>
  <si>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</si>
  <si>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</si>
  <si>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</si>
  <si>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</si>
  <si>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</si>
  <si>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</si>
  <si>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</si>
  <si>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</si>
  <si>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</si>
  <si>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</si>
  <si>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</si>
  <si>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</si>
  <si>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</si>
  <si>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</si>
  <si>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</si>
  <si>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</si>
  <si>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</si>
  <si>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</si>
  <si>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</si>
  <si>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</si>
  <si>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</si>
  <si>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</si>
  <si>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</si>
  <si>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</si>
  <si>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</si>
  <si>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</si>
  <si>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</si>
  <si>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</si>
  <si>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</si>
  <si>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</si>
  <si>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</si>
  <si>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</si>
  <si>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</si>
  <si>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</si>
  <si>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</si>
  <si>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</si>
  <si>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</si>
  <si>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</si>
  <si>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</si>
  <si>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</si>
  <si>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</si>
  <si>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</si>
  <si>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</si>
  <si>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</si>
  <si>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</si>
  <si>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</si>
  <si>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</si>
  <si>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</si>
  <si>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</si>
  <si>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</si>
  <si>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</si>
  <si>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</si>
  <si>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</si>
  <si>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</si>
  <si>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</si>
  <si>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</si>
  <si>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</si>
  <si>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</si>
  <si>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</si>
  <si>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</si>
  <si>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</si>
  <si>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</si>
  <si>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</si>
  <si>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</si>
  <si>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</si>
  <si>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</si>
  <si>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</si>
  <si>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</si>
  <si>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</si>
  <si>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</si>
  <si>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</si>
  <si>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</si>
  <si>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</si>
  <si>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</si>
  <si>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</si>
  <si>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</si>
  <si>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</si>
  <si>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</si>
  <si>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</si>
  <si>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</si>
  <si>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</si>
  <si>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</si>
  <si>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</si>
  <si>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</si>
  <si>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</si>
  <si>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</si>
  <si>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</si>
  <si>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</si>
  <si>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</si>
  <si>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</si>
  <si>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</si>
  <si>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</si>
  <si>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</si>
  <si>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</si>
  <si>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</si>
  <si>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</si>
  <si>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</si>
  <si>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</si>
  <si>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</si>
  <si>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</si>
  <si>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</si>
  <si>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</si>
  <si>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</si>
  <si>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</si>
  <si>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</si>
  <si>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</si>
  <si>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</si>
  <si>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</si>
  <si>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</si>
  <si>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</si>
  <si>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</si>
  <si>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</si>
  <si>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</si>
  <si>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</si>
  <si>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</si>
  <si>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</si>
  <si>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</si>
  <si>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</si>
  <si>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</si>
  <si>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A</t>
  </si>
  <si>
    <t>max V</t>
  </si>
  <si>
    <t>max A</t>
  </si>
  <si>
    <t>градусы</t>
  </si>
  <si>
    <t>PWR</t>
  </si>
  <si>
    <t>на сколько шагов нужно сдивнуться</t>
  </si>
  <si>
    <t>сколько времени это займет</t>
  </si>
  <si>
    <t>решение квадратного уравнение</t>
  </si>
  <si>
    <t>задано</t>
  </si>
  <si>
    <t>угол за один шаг градусы</t>
  </si>
  <si>
    <t>таблица a(V)</t>
  </si>
  <si>
    <t>формула для построения таблицы на основаниии таблицы зависимости частоты шагов от момента на валу и массы и габаритов телескопа</t>
  </si>
  <si>
    <t>k</t>
  </si>
  <si>
    <t>b</t>
  </si>
  <si>
    <t>y</t>
  </si>
  <si>
    <t>x = y*y</t>
  </si>
  <si>
    <t>V=Adt</t>
  </si>
  <si>
    <t>S=Vdt</t>
  </si>
  <si>
    <t>dt=V/A</t>
  </si>
  <si>
    <t>dt=S/V</t>
  </si>
  <si>
    <t>V=S/dt</t>
  </si>
  <si>
    <t>dt=S/Adt</t>
  </si>
  <si>
    <t>dt=sqrt(S/A)</t>
  </si>
  <si>
    <t>I=((M*R*R/4)+(M*L*L/12))/N</t>
  </si>
  <si>
    <t>M-масса</t>
  </si>
  <si>
    <t xml:space="preserve">R-радиус </t>
  </si>
  <si>
    <t>L-длинна</t>
  </si>
  <si>
    <t>N-передаточное число</t>
  </si>
  <si>
    <t>K =-0.000349812 * 200 * 180/PI)/I</t>
  </si>
  <si>
    <t>B = 0.79962406 / I</t>
  </si>
  <si>
    <t>A = K * V  + B</t>
  </si>
  <si>
    <t>V = dX/dt</t>
  </si>
  <si>
    <t>dX = PI/(180.0*200.0*16.0)</t>
  </si>
  <si>
    <t>dt = (-V+sqrt(V*V - 2.0 * A* dX))/(A)</t>
  </si>
  <si>
    <t>dt = (-V+sqrt(V*V - 2.0 * (K * V  + B)* dX))/(K * V  + B)</t>
  </si>
  <si>
    <t>A*dt*dt/2 + V*dt + dX = 0</t>
  </si>
  <si>
    <t>(K * V  + B)*dt*dt/2 + V*dt + dX = 0</t>
  </si>
  <si>
    <t>A*dt*dt/2 + V*dt + dX = X</t>
  </si>
  <si>
    <t>X' = A*dt+V</t>
  </si>
  <si>
    <t>K*V*dt*dt/2+B*dt*dt/2+V*dt +dX = 0</t>
  </si>
  <si>
    <t>V = V0 + A*dt</t>
  </si>
  <si>
    <t>V= V0 + (K*V+B)*dt</t>
  </si>
  <si>
    <t>V - K*V*dt = V0 + B * dt</t>
  </si>
  <si>
    <t>V = (V0 + B*dt)/(1-K*dt)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</si>
</sst>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axId val="83719680"/>
        <c:axId val="83721216"/>
      </c:scatterChart>
      <c:valAx>
        <c:axId val="83719680"/>
        <c:scaling>
          <c:orientation val="minMax"/>
          <c:max val="10"/>
        </c:scaling>
        <c:axPos val="b"/>
        <c:numFmt formatCode="General" sourceLinked="1"/>
        <c:tickLblPos val="nextTo"/>
        <c:crossAx val="83721216"/>
        <c:crosses val="autoZero"/>
        <c:crossBetween val="midCat"/>
      </c:valAx>
      <c:valAx>
        <c:axId val="83721216"/>
        <c:scaling>
          <c:orientation val="minMax"/>
        </c:scaling>
        <c:axPos val="l"/>
        <c:majorGridlines/>
        <c:numFmt formatCode="General" sourceLinked="1"/>
        <c:tickLblPos val="nextTo"/>
        <c:crossAx val="8371968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axId val="84062208"/>
        <c:axId val="84063744"/>
      </c:scatterChart>
      <c:valAx>
        <c:axId val="84062208"/>
        <c:scaling>
          <c:orientation val="minMax"/>
        </c:scaling>
        <c:axPos val="b"/>
        <c:numFmt formatCode="General" sourceLinked="1"/>
        <c:tickLblPos val="nextTo"/>
        <c:crossAx val="84063744"/>
        <c:crosses val="autoZero"/>
        <c:crossBetween val="midCat"/>
      </c:valAx>
      <c:valAx>
        <c:axId val="84063744"/>
        <c:scaling>
          <c:orientation val="minMax"/>
        </c:scaling>
        <c:axPos val="l"/>
        <c:majorGridlines/>
        <c:numFmt formatCode="General" sourceLinked="1"/>
        <c:tickLblPos val="nextTo"/>
        <c:crossAx val="840622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84138624"/>
        <c:axId val="84500864"/>
      </c:lineChart>
      <c:catAx>
        <c:axId val="84138624"/>
        <c:scaling>
          <c:orientation val="minMax"/>
        </c:scaling>
        <c:axPos val="b"/>
        <c:numFmt formatCode="General" sourceLinked="1"/>
        <c:tickLblPos val="nextTo"/>
        <c:crossAx val="84500864"/>
        <c:crosses val="autoZero"/>
        <c:auto val="1"/>
        <c:lblAlgn val="ctr"/>
        <c:lblOffset val="100"/>
      </c:catAx>
      <c:valAx>
        <c:axId val="84500864"/>
        <c:scaling>
          <c:orientation val="minMax"/>
        </c:scaling>
        <c:axPos val="l"/>
        <c:majorGridlines/>
        <c:numFmt formatCode="General" sourceLinked="1"/>
        <c:tickLblPos val="nextTo"/>
        <c:crossAx val="841386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84411520"/>
        <c:axId val="84413056"/>
      </c:lineChart>
      <c:catAx>
        <c:axId val="84411520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84413056"/>
        <c:crosses val="autoZero"/>
        <c:auto val="1"/>
        <c:lblAlgn val="ctr"/>
        <c:lblOffset val="100"/>
      </c:catAx>
      <c:valAx>
        <c:axId val="84413056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84411520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xVal>
            <c:numRef>
              <c:f>Лист8!$J$5:$J$14</c:f>
              <c:numCache>
                <c:formatCode>General</c:formatCode>
                <c:ptCount val="10"/>
                <c:pt idx="0">
                  <c:v>0.83333333333333126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xVal>
          <c:yVal>
            <c:numRef>
              <c:f>Лист8!$I$5:$I$14</c:f>
              <c:numCache>
                <c:formatCode>General</c:formatCode>
                <c:ptCount val="10"/>
                <c:pt idx="0">
                  <c:v>0.84261904761904804</c:v>
                </c:pt>
                <c:pt idx="1">
                  <c:v>0.76464285714285696</c:v>
                </c:pt>
                <c:pt idx="2">
                  <c:v>0.67</c:v>
                </c:pt>
                <c:pt idx="3">
                  <c:v>0.6</c:v>
                </c:pt>
                <c:pt idx="4">
                  <c:v>0.53</c:v>
                </c:pt>
                <c:pt idx="5">
                  <c:v>0.46</c:v>
                </c:pt>
                <c:pt idx="6">
                  <c:v>0.4</c:v>
                </c:pt>
                <c:pt idx="7">
                  <c:v>0.33</c:v>
                </c:pt>
                <c:pt idx="8">
                  <c:v>0.22</c:v>
                </c:pt>
                <c:pt idx="9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Лист8!$K$15</c:f>
              <c:strCache>
                <c:ptCount val="1"/>
              </c:strCache>
            </c:strRef>
          </c:tx>
          <c:xVal>
            <c:numRef>
              <c:f>Лист8!$J$16:$J$17</c:f>
              <c:numCache>
                <c:formatCode>General</c:formatCode>
                <c:ptCount val="2"/>
                <c:pt idx="0">
                  <c:v>100</c:v>
                </c:pt>
                <c:pt idx="1">
                  <c:v>2000</c:v>
                </c:pt>
              </c:numCache>
            </c:numRef>
          </c:xVal>
          <c:yVal>
            <c:numRef>
              <c:f>Лист8!$K$16:$K$17</c:f>
              <c:numCache>
                <c:formatCode>General</c:formatCode>
                <c:ptCount val="2"/>
                <c:pt idx="0">
                  <c:v>0.76464285714285696</c:v>
                </c:pt>
                <c:pt idx="1">
                  <c:v>0.1</c:v>
                </c:pt>
              </c:numCache>
            </c:numRef>
          </c:yVal>
          <c:smooth val="1"/>
        </c:ser>
        <c:axId val="86511616"/>
        <c:axId val="86513152"/>
      </c:scatterChart>
      <c:valAx>
        <c:axId val="86511616"/>
        <c:scaling>
          <c:orientation val="minMax"/>
        </c:scaling>
        <c:axPos val="b"/>
        <c:majorGridlines/>
        <c:numFmt formatCode="General" sourceLinked="1"/>
        <c:majorTickMark val="cross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86513152"/>
        <c:crosses val="autoZero"/>
        <c:crossBetween val="midCat"/>
      </c:valAx>
      <c:valAx>
        <c:axId val="86513152"/>
        <c:scaling>
          <c:orientation val="minMax"/>
        </c:scaling>
        <c:axPos val="l"/>
        <c:majorGridlines/>
        <c:numFmt formatCode="General" sourceLinked="1"/>
        <c:tickLblPos val="nextTo"/>
        <c:crossAx val="86511616"/>
        <c:crosses val="autoZero"/>
        <c:crossBetween val="midCat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8.6890326209223961E-2"/>
          <c:y val="0.10794049215463787"/>
          <c:w val="0.88197300337457896"/>
          <c:h val="0.75905832731607314"/>
        </c:manualLayout>
      </c:layout>
      <c:scatterChart>
        <c:scatterStyle val="smoothMarker"/>
        <c:ser>
          <c:idx val="0"/>
          <c:order val="0"/>
          <c:tx>
            <c:strRef>
              <c:f>Лист9!$B$7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Лист9!$A$8:$A$17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Лист9!$B$8:$B$17</c:f>
              <c:numCache>
                <c:formatCode>General</c:formatCode>
                <c:ptCount val="10"/>
                <c:pt idx="0">
                  <c:v>17.380265459725582</c:v>
                </c:pt>
                <c:pt idx="1">
                  <c:v>15.771891077679758</c:v>
                </c:pt>
                <c:pt idx="2">
                  <c:v>13.819742018555457</c:v>
                </c:pt>
                <c:pt idx="3">
                  <c:v>12.375888374825783</c:v>
                </c:pt>
                <c:pt idx="4">
                  <c:v>10.932034731096108</c:v>
                </c:pt>
                <c:pt idx="5">
                  <c:v>9.4881810873664332</c:v>
                </c:pt>
                <c:pt idx="6">
                  <c:v>8.2505922498838551</c:v>
                </c:pt>
                <c:pt idx="7">
                  <c:v>6.8067386061541812</c:v>
                </c:pt>
                <c:pt idx="8">
                  <c:v>4.5378257374361199</c:v>
                </c:pt>
                <c:pt idx="9">
                  <c:v>2.0626480624709638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Лист9!$F$8</c:f>
              <c:strCache>
                <c:ptCount val="1"/>
                <c:pt idx="0">
                  <c:v>y</c:v>
                </c:pt>
              </c:strCache>
            </c:strRef>
          </c:tx>
          <c:trendline>
            <c:trendlineType val="linear"/>
            <c:forward val="5"/>
            <c:backward val="1"/>
          </c:trendline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Лист9!$F$9:$F$10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Лист9!$G$8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Лист9!$G$9:$G$10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axId val="86592512"/>
        <c:axId val="86619264"/>
      </c:scatterChart>
      <c:valAx>
        <c:axId val="865925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603"/>
              <c:y val="0.92953409208128468"/>
            </c:manualLayout>
          </c:layout>
        </c:title>
        <c:numFmt formatCode="General" sourceLinked="1"/>
        <c:tickLblPos val="nextTo"/>
        <c:crossAx val="86619264"/>
        <c:crosses val="autoZero"/>
        <c:crossBetween val="midCat"/>
      </c:valAx>
      <c:valAx>
        <c:axId val="866192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51E-3"/>
              <c:y val="4.4667560659721092E-2"/>
            </c:manualLayout>
          </c:layout>
        </c:title>
        <c:numFmt formatCode="General" sourceLinked="1"/>
        <c:tickLblPos val="nextTo"/>
        <c:crossAx val="86592512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Лист2!$D$5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Лист2!$C$6:$C$36</c:f>
              <c:numCache>
                <c:formatCode>General</c:formatCode>
                <c:ptCount val="31"/>
                <c:pt idx="0">
                  <c:v>225</c:v>
                </c:pt>
                <c:pt idx="1">
                  <c:v>196</c:v>
                </c:pt>
                <c:pt idx="2">
                  <c:v>169</c:v>
                </c:pt>
                <c:pt idx="3">
                  <c:v>144</c:v>
                </c:pt>
                <c:pt idx="4">
                  <c:v>121</c:v>
                </c:pt>
                <c:pt idx="5">
                  <c:v>100</c:v>
                </c:pt>
                <c:pt idx="6">
                  <c:v>81</c:v>
                </c:pt>
                <c:pt idx="7">
                  <c:v>64</c:v>
                </c:pt>
                <c:pt idx="8">
                  <c:v>49</c:v>
                </c:pt>
                <c:pt idx="9">
                  <c:v>36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49</c:v>
                </c:pt>
                <c:pt idx="23">
                  <c:v>64</c:v>
                </c:pt>
                <c:pt idx="24">
                  <c:v>81</c:v>
                </c:pt>
                <c:pt idx="25">
                  <c:v>100</c:v>
                </c:pt>
                <c:pt idx="26">
                  <c:v>121</c:v>
                </c:pt>
                <c:pt idx="27">
                  <c:v>144</c:v>
                </c:pt>
                <c:pt idx="28">
                  <c:v>169</c:v>
                </c:pt>
                <c:pt idx="29">
                  <c:v>196</c:v>
                </c:pt>
                <c:pt idx="30">
                  <c:v>225</c:v>
                </c:pt>
              </c:numCache>
            </c:numRef>
          </c:xVal>
          <c:yVal>
            <c:numRef>
              <c:f>Лист2!$D$6:$D$36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yVal>
        </c:ser>
        <c:axId val="86910080"/>
        <c:axId val="86911616"/>
      </c:scatterChart>
      <c:valAx>
        <c:axId val="86910080"/>
        <c:scaling>
          <c:orientation val="minMax"/>
        </c:scaling>
        <c:axPos val="b"/>
        <c:numFmt formatCode="General" sourceLinked="1"/>
        <c:tickLblPos val="nextTo"/>
        <c:crossAx val="86911616"/>
        <c:crosses val="autoZero"/>
        <c:crossBetween val="midCat"/>
      </c:valAx>
      <c:valAx>
        <c:axId val="86911616"/>
        <c:scaling>
          <c:orientation val="minMax"/>
        </c:scaling>
        <c:axPos val="l"/>
        <c:majorGridlines/>
        <c:numFmt formatCode="General" sourceLinked="1"/>
        <c:tickLblPos val="nextTo"/>
        <c:crossAx val="8691008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38099</xdr:rowOff>
    </xdr:from>
    <xdr:to>
      <xdr:col>17</xdr:col>
      <xdr:colOff>314325</xdr:colOff>
      <xdr:row>16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171450</xdr:rowOff>
    </xdr:from>
    <xdr:to>
      <xdr:col>16</xdr:col>
      <xdr:colOff>514350</xdr:colOff>
      <xdr:row>27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7</xdr:row>
      <xdr:rowOff>52387</xdr:rowOff>
    </xdr:from>
    <xdr:to>
      <xdr:col>19</xdr:col>
      <xdr:colOff>238124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10"/>
  <sheetViews>
    <sheetView workbookViewId="0">
      <selection activeCell="E11" sqref="E11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63" t="s">
        <v>5</v>
      </c>
      <c r="D2" s="63"/>
      <c r="E2" s="63"/>
      <c r="F2" s="63"/>
      <c r="G2" s="63"/>
      <c r="H2" s="63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C9">
        <v>32768</v>
      </c>
      <c r="D9" s="3">
        <f>1/C9</f>
        <v>3.0517578125E-5</v>
      </c>
    </row>
    <row r="10" spans="3:8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D8" sqref="D8"/>
    </sheetView>
  </sheetViews>
  <sheetFormatPr defaultRowHeight="15"/>
  <cols>
    <col min="1" max="1" width="10.85546875" customWidth="1"/>
    <col min="2" max="2" width="11.7109375" customWidth="1"/>
    <col min="3" max="3" width="20" style="1" customWidth="1"/>
    <col min="4" max="4" width="23.140625" customWidth="1"/>
    <col min="6" max="6" width="13.5703125" customWidth="1"/>
    <col min="7" max="7" width="14" customWidth="1"/>
  </cols>
  <sheetData>
    <row r="1" spans="1:11" ht="18.75" thickBot="1">
      <c r="D1" t="s">
        <v>127</v>
      </c>
      <c r="E1" s="4"/>
    </row>
    <row r="2" spans="1:11" ht="18.75" thickBot="1">
      <c r="D2" t="s">
        <v>126</v>
      </c>
      <c r="E2" s="4"/>
      <c r="K2">
        <f>LINEST(C8:C17,A8:A17,1)</f>
        <v>-24.007348514801858</v>
      </c>
    </row>
    <row r="3" spans="1:11" ht="15.75" thickBot="1">
      <c r="C3" s="1">
        <f>PI()</f>
        <v>3.1415926535897931</v>
      </c>
      <c r="D3" t="s">
        <v>128</v>
      </c>
      <c r="E3" s="4"/>
    </row>
    <row r="4" spans="1:11">
      <c r="D4" t="s">
        <v>107</v>
      </c>
      <c r="E4">
        <v>2</v>
      </c>
    </row>
    <row r="5" spans="1:11" ht="15.75" thickBot="1">
      <c r="D5" t="s">
        <v>106</v>
      </c>
      <c r="E5">
        <v>500</v>
      </c>
    </row>
    <row r="6" spans="1:11" ht="15.75" thickBot="1">
      <c r="A6" s="66" t="s">
        <v>131</v>
      </c>
      <c r="B6" s="67"/>
    </row>
    <row r="7" spans="1:11" ht="15.75" thickBot="1">
      <c r="A7" s="55" t="s">
        <v>129</v>
      </c>
      <c r="B7" s="55" t="s">
        <v>130</v>
      </c>
      <c r="C7" s="1" t="s">
        <v>132</v>
      </c>
    </row>
    <row r="8" spans="1:11">
      <c r="A8" s="56">
        <v>4.1666666666666562E-3</v>
      </c>
      <c r="B8" s="57">
        <f>360*C8/($E$5*$E$4*$E$4*PI())</f>
        <v>17.380265459725582</v>
      </c>
      <c r="C8" s="59">
        <v>303.34285714285727</v>
      </c>
      <c r="D8" s="1">
        <f xml:space="preserve"> RADIANS(A8)</f>
        <v>7.2722052166430219E-5</v>
      </c>
      <c r="E8" t="s">
        <v>40</v>
      </c>
      <c r="F8" t="s">
        <v>142</v>
      </c>
      <c r="G8" t="s">
        <v>72</v>
      </c>
    </row>
    <row r="9" spans="1:11">
      <c r="A9" s="57">
        <v>0.5</v>
      </c>
      <c r="B9" s="57">
        <f t="shared" ref="B9:B17" si="0">360*C9/($E$5*$E$4*$E$4*PI())</f>
        <v>15.771891077679758</v>
      </c>
      <c r="C9" s="60">
        <v>275.27142857142849</v>
      </c>
      <c r="E9">
        <f>A9</f>
        <v>0.5</v>
      </c>
      <c r="F9">
        <f>B9</f>
        <v>15.771891077679758</v>
      </c>
      <c r="G9">
        <f>E9*G13+H13</f>
        <v>15.771891077679758</v>
      </c>
    </row>
    <row r="10" spans="1:11">
      <c r="A10" s="57">
        <v>1.25</v>
      </c>
      <c r="B10" s="57">
        <f t="shared" si="0"/>
        <v>13.819742018555457</v>
      </c>
      <c r="C10" s="60">
        <v>241.20000000000002</v>
      </c>
      <c r="E10">
        <f>A13</f>
        <v>5</v>
      </c>
      <c r="F10">
        <f>B13</f>
        <v>9.4881810873664332</v>
      </c>
      <c r="G10">
        <f>E10*G13+H13</f>
        <v>9.4881810873664332</v>
      </c>
    </row>
    <row r="11" spans="1:11">
      <c r="A11" s="57">
        <v>2.5</v>
      </c>
      <c r="B11" s="57">
        <f t="shared" si="0"/>
        <v>12.375888374825783</v>
      </c>
      <c r="C11" s="60">
        <v>216</v>
      </c>
    </row>
    <row r="12" spans="1:11">
      <c r="A12" s="57">
        <v>3.75</v>
      </c>
      <c r="B12" s="57">
        <f t="shared" si="0"/>
        <v>10.932034731096108</v>
      </c>
      <c r="C12" s="60">
        <v>190.8</v>
      </c>
      <c r="G12" t="s">
        <v>140</v>
      </c>
      <c r="H12" t="s">
        <v>141</v>
      </c>
    </row>
    <row r="13" spans="1:11">
      <c r="A13" s="57">
        <v>5</v>
      </c>
      <c r="B13" s="57">
        <f t="shared" si="0"/>
        <v>9.4881810873664332</v>
      </c>
      <c r="C13" s="60">
        <v>165.6</v>
      </c>
      <c r="E13">
        <f>E10-E9</f>
        <v>4.5</v>
      </c>
      <c r="F13">
        <f>F10-F9</f>
        <v>-6.2837099903133247</v>
      </c>
      <c r="G13">
        <f>F13/E13</f>
        <v>-1.3963799978474054</v>
      </c>
      <c r="H13">
        <f>F9-E9*G13</f>
        <v>16.47008107660346</v>
      </c>
    </row>
    <row r="14" spans="1:11">
      <c r="A14" s="57">
        <v>6.25</v>
      </c>
      <c r="B14" s="57">
        <f t="shared" si="0"/>
        <v>8.2505922498838551</v>
      </c>
      <c r="C14" s="60">
        <v>144</v>
      </c>
      <c r="G14">
        <f>G13</f>
        <v>-1.3963799978474054</v>
      </c>
      <c r="H14">
        <f>H13*PI()/180</f>
        <v>0.2874571428571428</v>
      </c>
    </row>
    <row r="15" spans="1:11">
      <c r="A15" s="57">
        <v>7.5</v>
      </c>
      <c r="B15" s="57">
        <f t="shared" si="0"/>
        <v>6.8067386061541812</v>
      </c>
      <c r="C15" s="60">
        <v>118.80000000000001</v>
      </c>
    </row>
    <row r="16" spans="1:11">
      <c r="A16" s="57">
        <v>8.75</v>
      </c>
      <c r="B16" s="57">
        <f t="shared" si="0"/>
        <v>4.5378257374361199</v>
      </c>
      <c r="C16" s="60">
        <v>79.2</v>
      </c>
    </row>
    <row r="17" spans="1:3" ht="15.75" thickBot="1">
      <c r="A17" s="58">
        <v>10</v>
      </c>
      <c r="B17" s="58">
        <f t="shared" si="0"/>
        <v>2.0626480624709638</v>
      </c>
      <c r="C17" s="61">
        <v>36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C3:O59"/>
  <sheetViews>
    <sheetView workbookViewId="0">
      <selection activeCell="H60" sqref="H60"/>
    </sheetView>
  </sheetViews>
  <sheetFormatPr defaultRowHeight="15"/>
  <cols>
    <col min="6" max="6" width="10.85546875" customWidth="1"/>
    <col min="7" max="7" width="10" customWidth="1"/>
  </cols>
  <sheetData>
    <row r="3" spans="3:12">
      <c r="C3" t="s">
        <v>143</v>
      </c>
      <c r="I3" t="s">
        <v>144</v>
      </c>
      <c r="J3" t="s">
        <v>146</v>
      </c>
      <c r="K3" t="s">
        <v>149</v>
      </c>
      <c r="L3" t="s">
        <v>150</v>
      </c>
    </row>
    <row r="4" spans="3:12">
      <c r="I4" t="s">
        <v>145</v>
      </c>
      <c r="J4" t="s">
        <v>147</v>
      </c>
      <c r="K4" t="s">
        <v>148</v>
      </c>
    </row>
    <row r="5" spans="3:12">
      <c r="C5" t="s">
        <v>22</v>
      </c>
      <c r="D5" t="s">
        <v>40</v>
      </c>
    </row>
    <row r="6" spans="3:12">
      <c r="C6">
        <f>D6*D6</f>
        <v>225</v>
      </c>
      <c r="D6">
        <v>-15</v>
      </c>
    </row>
    <row r="7" spans="3:12">
      <c r="C7">
        <f t="shared" ref="C7:C36" si="0">D7*D7</f>
        <v>196</v>
      </c>
      <c r="D7">
        <v>-14</v>
      </c>
    </row>
    <row r="8" spans="3:12">
      <c r="C8">
        <f t="shared" si="0"/>
        <v>169</v>
      </c>
      <c r="D8">
        <v>-13</v>
      </c>
    </row>
    <row r="9" spans="3:12">
      <c r="C9">
        <f t="shared" si="0"/>
        <v>144</v>
      </c>
      <c r="D9">
        <v>-12</v>
      </c>
    </row>
    <row r="10" spans="3:12">
      <c r="C10">
        <f t="shared" si="0"/>
        <v>121</v>
      </c>
      <c r="D10">
        <v>-11</v>
      </c>
    </row>
    <row r="11" spans="3:12">
      <c r="C11">
        <f t="shared" si="0"/>
        <v>100</v>
      </c>
      <c r="D11">
        <v>-10</v>
      </c>
    </row>
    <row r="12" spans="3:12">
      <c r="C12">
        <f t="shared" si="0"/>
        <v>81</v>
      </c>
      <c r="D12">
        <v>-9</v>
      </c>
    </row>
    <row r="13" spans="3:12">
      <c r="C13">
        <f t="shared" si="0"/>
        <v>64</v>
      </c>
      <c r="D13">
        <v>-8</v>
      </c>
    </row>
    <row r="14" spans="3:12">
      <c r="C14">
        <f t="shared" si="0"/>
        <v>49</v>
      </c>
      <c r="D14">
        <v>-7</v>
      </c>
    </row>
    <row r="15" spans="3:12">
      <c r="C15">
        <f t="shared" si="0"/>
        <v>36</v>
      </c>
      <c r="D15">
        <v>-6</v>
      </c>
    </row>
    <row r="16" spans="3:12">
      <c r="C16">
        <f t="shared" si="0"/>
        <v>25</v>
      </c>
      <c r="D16">
        <v>-5</v>
      </c>
    </row>
    <row r="17" spans="3:4">
      <c r="C17">
        <f t="shared" si="0"/>
        <v>16</v>
      </c>
      <c r="D17">
        <v>-4</v>
      </c>
    </row>
    <row r="18" spans="3:4">
      <c r="C18">
        <f t="shared" si="0"/>
        <v>9</v>
      </c>
      <c r="D18">
        <v>-3</v>
      </c>
    </row>
    <row r="19" spans="3:4">
      <c r="C19">
        <f t="shared" si="0"/>
        <v>4</v>
      </c>
      <c r="D19">
        <v>-2</v>
      </c>
    </row>
    <row r="20" spans="3:4">
      <c r="C20">
        <f t="shared" si="0"/>
        <v>1</v>
      </c>
      <c r="D20">
        <v>-1</v>
      </c>
    </row>
    <row r="21" spans="3:4">
      <c r="C21">
        <f t="shared" si="0"/>
        <v>0</v>
      </c>
      <c r="D21">
        <v>0</v>
      </c>
    </row>
    <row r="22" spans="3:4">
      <c r="C22">
        <f t="shared" si="0"/>
        <v>1</v>
      </c>
      <c r="D22">
        <v>1</v>
      </c>
    </row>
    <row r="23" spans="3:4">
      <c r="C23">
        <f t="shared" si="0"/>
        <v>4</v>
      </c>
      <c r="D23">
        <v>2</v>
      </c>
    </row>
    <row r="24" spans="3:4">
      <c r="C24">
        <f t="shared" si="0"/>
        <v>9</v>
      </c>
      <c r="D24">
        <v>3</v>
      </c>
    </row>
    <row r="25" spans="3:4">
      <c r="C25">
        <f t="shared" si="0"/>
        <v>16</v>
      </c>
      <c r="D25">
        <v>4</v>
      </c>
    </row>
    <row r="26" spans="3:4">
      <c r="C26">
        <f t="shared" si="0"/>
        <v>25</v>
      </c>
      <c r="D26">
        <v>5</v>
      </c>
    </row>
    <row r="27" spans="3:4">
      <c r="C27">
        <f t="shared" si="0"/>
        <v>36</v>
      </c>
      <c r="D27">
        <v>6</v>
      </c>
    </row>
    <row r="28" spans="3:4">
      <c r="C28">
        <f t="shared" si="0"/>
        <v>49</v>
      </c>
      <c r="D28">
        <v>7</v>
      </c>
    </row>
    <row r="29" spans="3:4">
      <c r="C29">
        <f t="shared" si="0"/>
        <v>64</v>
      </c>
      <c r="D29">
        <v>8</v>
      </c>
    </row>
    <row r="30" spans="3:4">
      <c r="C30">
        <f t="shared" si="0"/>
        <v>81</v>
      </c>
      <c r="D30">
        <v>9</v>
      </c>
    </row>
    <row r="31" spans="3:4">
      <c r="C31">
        <f t="shared" si="0"/>
        <v>100</v>
      </c>
      <c r="D31">
        <v>10</v>
      </c>
    </row>
    <row r="32" spans="3:4">
      <c r="C32">
        <f t="shared" si="0"/>
        <v>121</v>
      </c>
      <c r="D32">
        <v>11</v>
      </c>
    </row>
    <row r="33" spans="3:4">
      <c r="C33">
        <f t="shared" si="0"/>
        <v>144</v>
      </c>
      <c r="D33">
        <v>12</v>
      </c>
    </row>
    <row r="34" spans="3:4">
      <c r="C34">
        <f t="shared" si="0"/>
        <v>169</v>
      </c>
      <c r="D34">
        <v>13</v>
      </c>
    </row>
    <row r="35" spans="3:4">
      <c r="C35">
        <f t="shared" si="0"/>
        <v>196</v>
      </c>
      <c r="D35">
        <v>14</v>
      </c>
    </row>
    <row r="36" spans="3:4">
      <c r="C36">
        <f t="shared" si="0"/>
        <v>225</v>
      </c>
      <c r="D36">
        <v>15</v>
      </c>
    </row>
    <row r="41" spans="3:4">
      <c r="C41" t="s">
        <v>155</v>
      </c>
    </row>
    <row r="42" spans="3:4">
      <c r="C42" t="s">
        <v>154</v>
      </c>
    </row>
    <row r="43" spans="3:4">
      <c r="C43" t="s">
        <v>153</v>
      </c>
    </row>
    <row r="44" spans="3:4">
      <c r="C44" t="s">
        <v>152</v>
      </c>
    </row>
    <row r="45" spans="3:4">
      <c r="C45" t="s">
        <v>151</v>
      </c>
    </row>
    <row r="46" spans="3:4">
      <c r="C46" t="s">
        <v>156</v>
      </c>
    </row>
    <row r="47" spans="3:4">
      <c r="C47" s="62" t="s">
        <v>157</v>
      </c>
    </row>
    <row r="48" spans="3:4">
      <c r="C48" t="s">
        <v>158</v>
      </c>
    </row>
    <row r="49" spans="3:15">
      <c r="C49" t="s">
        <v>159</v>
      </c>
    </row>
    <row r="50" spans="3:15">
      <c r="C50" t="s">
        <v>160</v>
      </c>
    </row>
    <row r="51" spans="3:15">
      <c r="C51" t="s">
        <v>161</v>
      </c>
      <c r="H51" t="s">
        <v>163</v>
      </c>
      <c r="L51" t="s">
        <v>165</v>
      </c>
      <c r="O51" t="s">
        <v>166</v>
      </c>
    </row>
    <row r="52" spans="3:15">
      <c r="C52" t="s">
        <v>162</v>
      </c>
      <c r="H52" t="s">
        <v>164</v>
      </c>
    </row>
    <row r="54" spans="3:15">
      <c r="H54" t="s">
        <v>167</v>
      </c>
    </row>
    <row r="56" spans="3:15">
      <c r="H56" t="s">
        <v>168</v>
      </c>
    </row>
    <row r="57" spans="3:15">
      <c r="H57" t="s">
        <v>169</v>
      </c>
    </row>
    <row r="58" spans="3:15">
      <c r="H58" t="s">
        <v>170</v>
      </c>
    </row>
    <row r="59" spans="3:15">
      <c r="H59" t="s">
        <v>171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M46"/>
  <sheetViews>
    <sheetView topLeftCell="C1" workbookViewId="0">
      <selection activeCell="F11" sqref="F11"/>
    </sheetView>
  </sheetViews>
  <sheetFormatPr defaultRowHeight="1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>
      <c r="B1" s="5"/>
      <c r="C1" s="5"/>
      <c r="D1" s="5"/>
      <c r="E1" s="5"/>
    </row>
    <row r="2" spans="2:13">
      <c r="B2" s="5"/>
      <c r="C2" s="5"/>
      <c r="D2" s="5"/>
      <c r="E2" s="5"/>
    </row>
    <row r="3" spans="2:13">
      <c r="B3" s="5"/>
      <c r="C3" s="5"/>
      <c r="D3" s="5"/>
      <c r="E3" s="5"/>
    </row>
    <row r="4" spans="2:13">
      <c r="B4" s="5"/>
      <c r="C4" s="5"/>
      <c r="D4" s="64" t="s">
        <v>12</v>
      </c>
      <c r="E4" s="64"/>
      <c r="F4" s="64"/>
      <c r="G4" s="64"/>
    </row>
    <row r="5" spans="2:13">
      <c r="B5" s="5"/>
      <c r="C5" s="5"/>
      <c r="D5" s="5"/>
      <c r="E5" s="5"/>
    </row>
    <row r="6" spans="2:13" ht="18">
      <c r="D6" s="6"/>
      <c r="E6" s="6"/>
      <c r="F6" s="24"/>
      <c r="G6" t="s">
        <v>10</v>
      </c>
      <c r="H6" t="s">
        <v>11</v>
      </c>
    </row>
    <row r="7" spans="2:13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  <c r="J7">
        <f>1/J8</f>
        <v>1.5999999999999999E-6</v>
      </c>
    </row>
    <row r="8" spans="2:13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>
        <f>$H$8/J9</f>
        <v>625000</v>
      </c>
    </row>
    <row r="9" spans="2:13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  <c r="J9" s="12">
        <v>64</v>
      </c>
    </row>
    <row r="10" spans="2:13">
      <c r="D10" t="s">
        <v>77</v>
      </c>
      <c r="E10" t="str">
        <f>DEC2HEX(E9-2)</f>
        <v>3</v>
      </c>
      <c r="G10">
        <v>0</v>
      </c>
    </row>
    <row r="11" spans="2:13">
      <c r="D11" t="s">
        <v>78</v>
      </c>
      <c r="F11" s="3" t="str">
        <f>DEC2HEX(F9-2)</f>
        <v>7E</v>
      </c>
    </row>
    <row r="12" spans="2:13">
      <c r="H12">
        <f>0.000001/I7</f>
        <v>5</v>
      </c>
    </row>
    <row r="13" spans="2:13" ht="15.75" thickBot="1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>
      <c r="E14" t="s">
        <v>20</v>
      </c>
      <c r="J14" s="13"/>
    </row>
    <row r="15" spans="2:13" ht="15.75" thickBot="1">
      <c r="C15" s="22" t="s">
        <v>19</v>
      </c>
      <c r="D15" s="21"/>
      <c r="I15" s="22" t="s">
        <v>19</v>
      </c>
      <c r="J15" s="21"/>
      <c r="L15" s="3"/>
    </row>
    <row r="16" spans="2:13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>
      <c r="C22" s="27" t="s">
        <v>99</v>
      </c>
      <c r="D22">
        <f>D21/65536</f>
        <v>5.7220458984375</v>
      </c>
      <c r="E22" t="s">
        <v>25</v>
      </c>
      <c r="F22" s="3">
        <f t="shared" ref="F22" si="4">IF(D22&lt;0.000001,D22*1000000000,IF(D22&lt;0.001,D22*1000000,IF(D22&lt;1,D22*1000,IF(D22&gt;1000000,D22/1000000,IF(D22&gt;1000,D22/1000,D22)))))</f>
        <v>5.7220458984375</v>
      </c>
      <c r="G22" t="str">
        <f t="shared" ref="G22" si="5">CONCATENATE(IF(D22&lt;0.000001,"n",IF(D22&lt;0.001,"u",IF(D22&lt;1,"m",IF(D22&gt;1000000,"M",IF(D22&gt;1000,"K",""))))),E22)</f>
        <v>tact</v>
      </c>
      <c r="I22" s="27" t="s">
        <v>99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>
      <c r="C24" s="27" t="s">
        <v>29</v>
      </c>
      <c r="D24">
        <f>$I$7</f>
        <v>1.9999999999999999E-7</v>
      </c>
      <c r="E24" t="s">
        <v>13</v>
      </c>
      <c r="F24" s="3">
        <f t="shared" si="0"/>
        <v>200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>
      <c r="C25" s="27" t="s">
        <v>31</v>
      </c>
      <c r="D25">
        <f>65536/D21</f>
        <v>0.17476266666666668</v>
      </c>
      <c r="F25" s="3">
        <f t="shared" si="0"/>
        <v>174.76266666666669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>
      <c r="C27" s="19" t="s">
        <v>14</v>
      </c>
      <c r="D27" s="20">
        <f>200*16</f>
        <v>3200</v>
      </c>
      <c r="E27" t="s">
        <v>21</v>
      </c>
      <c r="F27" s="3">
        <f t="shared" ref="F27:F35" si="6">IF(D27&lt;0.000001,D27*1000000000,IF(D27&lt;0.001,D27*1000000,IF(D27&lt;1,D27*1000,IF(D27&gt;1000000,D27/1000000,IF(D27&gt;1000,D27/1000,D27)))))</f>
        <v>3.2</v>
      </c>
      <c r="G27" t="str">
        <f t="shared" ref="G27:G35" si="7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8">IF(J27&lt;0.000001,J27*1000000000,IF(J27&lt;0.001,J27*1000000,IF(J27&lt;1,J27*1000,IF(J27&gt;1000000,J27/1000000,IF(J27&gt;1000,J27/1000,J27)))))</f>
        <v>3.2</v>
      </c>
      <c r="M27" t="str">
        <f t="shared" ref="M27:M35" si="9">CONCATENATE(IF(J27&lt;0.000001,"n",IF(J27&lt;0.001,"u",IF(J27&lt;1,"m",IF(J27&gt;1000000,"M",IF(J27&gt;1000,"K",""))))),K27)</f>
        <v>Kstep</v>
      </c>
    </row>
    <row r="28" spans="3:13">
      <c r="C28" s="14" t="s">
        <v>15</v>
      </c>
      <c r="D28" s="15">
        <v>1</v>
      </c>
      <c r="E28" s="23" t="s">
        <v>30</v>
      </c>
      <c r="F28" s="3">
        <f t="shared" si="6"/>
        <v>1</v>
      </c>
      <c r="G28" t="str">
        <f t="shared" si="7"/>
        <v>˚</v>
      </c>
      <c r="I28" s="14" t="s">
        <v>15</v>
      </c>
      <c r="J28" s="15">
        <v>1</v>
      </c>
      <c r="K28" s="23" t="s">
        <v>30</v>
      </c>
      <c r="L28" s="3">
        <f t="shared" si="8"/>
        <v>1</v>
      </c>
      <c r="M28" t="str">
        <f t="shared" si="9"/>
        <v>˚</v>
      </c>
    </row>
    <row r="29" spans="3:13">
      <c r="C29" s="14" t="s">
        <v>16</v>
      </c>
      <c r="D29" s="16">
        <f>1/D26</f>
        <v>0.2</v>
      </c>
      <c r="E29" t="s">
        <v>13</v>
      </c>
      <c r="F29" s="3">
        <f t="shared" si="6"/>
        <v>200</v>
      </c>
      <c r="G29" t="str">
        <f t="shared" si="7"/>
        <v>ms</v>
      </c>
      <c r="I29" s="14" t="s">
        <v>16</v>
      </c>
      <c r="J29" s="16">
        <f>1/J26</f>
        <v>0.2</v>
      </c>
      <c r="K29" t="s">
        <v>13</v>
      </c>
      <c r="L29" s="3">
        <f t="shared" si="8"/>
        <v>200</v>
      </c>
      <c r="M29" t="str">
        <f t="shared" si="9"/>
        <v>ms</v>
      </c>
    </row>
    <row r="30" spans="3:13">
      <c r="C30" s="14" t="s">
        <v>17</v>
      </c>
      <c r="D30" s="15">
        <f>D27/D29</f>
        <v>16000</v>
      </c>
      <c r="E30" t="s">
        <v>23</v>
      </c>
      <c r="F30" s="3">
        <f t="shared" si="6"/>
        <v>16</v>
      </c>
      <c r="G30" t="str">
        <f t="shared" si="7"/>
        <v>KHz</v>
      </c>
      <c r="I30" s="14" t="s">
        <v>17</v>
      </c>
      <c r="J30" s="15">
        <f>J27/J29</f>
        <v>16000</v>
      </c>
      <c r="K30" t="s">
        <v>23</v>
      </c>
      <c r="L30" s="3">
        <f t="shared" si="8"/>
        <v>16</v>
      </c>
      <c r="M30" t="str">
        <f t="shared" si="9"/>
        <v>KHz</v>
      </c>
    </row>
    <row r="31" spans="3:13" ht="15.75" thickBot="1">
      <c r="C31" s="17" t="s">
        <v>18</v>
      </c>
      <c r="D31" s="18">
        <f>1/D30</f>
        <v>6.2500000000000001E-5</v>
      </c>
      <c r="E31" t="s">
        <v>13</v>
      </c>
      <c r="F31" s="3">
        <f t="shared" si="6"/>
        <v>62.5</v>
      </c>
      <c r="G31" t="str">
        <f t="shared" si="7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8"/>
        <v>62.5</v>
      </c>
      <c r="M31" t="str">
        <f t="shared" si="9"/>
        <v>us</v>
      </c>
    </row>
    <row r="32" spans="3:13">
      <c r="C32" s="27" t="s">
        <v>24</v>
      </c>
      <c r="D32">
        <f>D31/$I$7</f>
        <v>312.5</v>
      </c>
      <c r="E32" t="s">
        <v>25</v>
      </c>
      <c r="F32" s="3">
        <f t="shared" si="6"/>
        <v>312.5</v>
      </c>
      <c r="G32" t="str">
        <f t="shared" si="7"/>
        <v>tact</v>
      </c>
      <c r="I32" s="27" t="s">
        <v>24</v>
      </c>
      <c r="J32">
        <f>J31/$J$7</f>
        <v>39.0625</v>
      </c>
      <c r="K32" t="s">
        <v>25</v>
      </c>
      <c r="L32" s="3">
        <f t="shared" si="8"/>
        <v>39.0625</v>
      </c>
      <c r="M32" t="str">
        <f t="shared" si="9"/>
        <v>tact</v>
      </c>
    </row>
    <row r="33" spans="3:13">
      <c r="C33" s="27" t="s">
        <v>99</v>
      </c>
      <c r="D33">
        <f>D32/65536</f>
        <v>4.76837158203125E-3</v>
      </c>
      <c r="E33" t="s">
        <v>25</v>
      </c>
      <c r="F33" s="3">
        <f t="shared" si="6"/>
        <v>4.76837158203125</v>
      </c>
      <c r="G33" t="str">
        <f t="shared" si="7"/>
        <v>mtact</v>
      </c>
      <c r="I33" s="27" t="s">
        <v>99</v>
      </c>
      <c r="J33">
        <f>J32/65536</f>
        <v>5.9604644775390625E-4</v>
      </c>
      <c r="K33" t="s">
        <v>25</v>
      </c>
      <c r="L33" s="3">
        <f t="shared" si="8"/>
        <v>596.04644775390625</v>
      </c>
      <c r="M33" t="str">
        <f t="shared" si="9"/>
        <v>utact</v>
      </c>
    </row>
    <row r="34" spans="3:13">
      <c r="C34" s="27" t="s">
        <v>26</v>
      </c>
      <c r="D34">
        <f>$H$8*D31</f>
        <v>2500</v>
      </c>
      <c r="E34" t="s">
        <v>27</v>
      </c>
      <c r="F34" s="3">
        <f t="shared" si="6"/>
        <v>2.5</v>
      </c>
      <c r="G34" t="str">
        <f t="shared" si="7"/>
        <v>Kcomands</v>
      </c>
      <c r="I34" s="27" t="s">
        <v>26</v>
      </c>
      <c r="J34">
        <f>$H$8*J31</f>
        <v>2500</v>
      </c>
      <c r="K34" t="s">
        <v>27</v>
      </c>
      <c r="L34" s="3">
        <f t="shared" si="8"/>
        <v>2.5</v>
      </c>
      <c r="M34" t="str">
        <f t="shared" si="9"/>
        <v>Kcomands</v>
      </c>
    </row>
    <row r="35" spans="3:13">
      <c r="C35" s="27" t="s">
        <v>31</v>
      </c>
      <c r="D35">
        <f>65536/D32</f>
        <v>209.71520000000001</v>
      </c>
      <c r="F35" s="3">
        <f t="shared" si="6"/>
        <v>209.71520000000001</v>
      </c>
      <c r="G35" t="str">
        <f t="shared" si="7"/>
        <v/>
      </c>
      <c r="I35" s="27" t="s">
        <v>31</v>
      </c>
      <c r="J35">
        <f>65536/J32</f>
        <v>1677.7216000000001</v>
      </c>
      <c r="L35" s="3">
        <f t="shared" si="8"/>
        <v>1.6777216000000001</v>
      </c>
      <c r="M35" t="str">
        <f t="shared" si="9"/>
        <v>K</v>
      </c>
    </row>
    <row r="36" spans="3:13" ht="15.75" thickBot="1">
      <c r="L36" s="3"/>
    </row>
    <row r="37" spans="3:13" ht="15.75" thickBot="1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>
      <c r="C38" s="19" t="s">
        <v>14</v>
      </c>
      <c r="D38" s="20">
        <f>200*16</f>
        <v>3200</v>
      </c>
      <c r="E38" t="s">
        <v>21</v>
      </c>
      <c r="F38" s="3">
        <f t="shared" ref="F38:F46" si="10">IF(D38&lt;0.000001,D38*1000000000,IF(D38&lt;0.001,D38*1000000,IF(D38&lt;1,D38*1000,IF(D38&gt;1000000,D38/1000000,IF(D38&gt;1000,D38/1000,D38)))))</f>
        <v>3.2</v>
      </c>
      <c r="G38" t="str">
        <f t="shared" ref="G38:G46" si="11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2">IF(J38&lt;0.000001,J38*1000000000,IF(J38&lt;0.001,J38*1000000,IF(J38&lt;1,J38*1000,IF(J38&gt;1000000,J38/1000000,IF(J38&gt;1000,J38/1000,J38)))))</f>
        <v>3.2</v>
      </c>
      <c r="M38" t="str">
        <f t="shared" ref="M38:M46" si="13">CONCATENATE(IF(J38&lt;0.000001,"n",IF(J38&lt;0.001,"u",IF(J38&lt;1,"m",IF(J38&gt;1000000,"M",IF(J38&gt;1000,"K",""))))),K38)</f>
        <v>Kstep</v>
      </c>
    </row>
    <row r="39" spans="3:13">
      <c r="C39" s="14" t="s">
        <v>15</v>
      </c>
      <c r="D39" s="15">
        <v>1</v>
      </c>
      <c r="E39" s="23" t="s">
        <v>30</v>
      </c>
      <c r="F39" s="3">
        <f t="shared" si="10"/>
        <v>1</v>
      </c>
      <c r="G39" t="str">
        <f t="shared" si="11"/>
        <v>˚</v>
      </c>
      <c r="I39" s="14" t="s">
        <v>15</v>
      </c>
      <c r="J39" s="15">
        <v>1</v>
      </c>
      <c r="K39" s="23" t="s">
        <v>30</v>
      </c>
      <c r="L39" s="3">
        <f t="shared" si="12"/>
        <v>1</v>
      </c>
      <c r="M39" t="str">
        <f t="shared" si="13"/>
        <v>˚</v>
      </c>
    </row>
    <row r="40" spans="3:13">
      <c r="C40" s="14" t="s">
        <v>16</v>
      </c>
      <c r="D40" s="16">
        <f>1/D37</f>
        <v>0.1</v>
      </c>
      <c r="E40" t="s">
        <v>13</v>
      </c>
      <c r="F40" s="3">
        <f t="shared" si="10"/>
        <v>100</v>
      </c>
      <c r="G40" t="str">
        <f t="shared" si="11"/>
        <v>ms</v>
      </c>
      <c r="I40" s="14" t="s">
        <v>16</v>
      </c>
      <c r="J40" s="16">
        <f>1/J37</f>
        <v>0.1</v>
      </c>
      <c r="K40" t="s">
        <v>13</v>
      </c>
      <c r="L40" s="3">
        <f t="shared" si="12"/>
        <v>100</v>
      </c>
      <c r="M40" t="str">
        <f t="shared" si="13"/>
        <v>ms</v>
      </c>
    </row>
    <row r="41" spans="3:13">
      <c r="C41" s="14" t="s">
        <v>17</v>
      </c>
      <c r="D41" s="15">
        <f>D38/D40</f>
        <v>32000</v>
      </c>
      <c r="E41" t="s">
        <v>23</v>
      </c>
      <c r="F41" s="3">
        <f t="shared" si="10"/>
        <v>32</v>
      </c>
      <c r="G41" t="str">
        <f t="shared" si="11"/>
        <v>KHz</v>
      </c>
      <c r="I41" s="14" t="s">
        <v>17</v>
      </c>
      <c r="J41" s="15">
        <f>J38/J40</f>
        <v>32000</v>
      </c>
      <c r="K41" t="s">
        <v>23</v>
      </c>
      <c r="L41" s="3">
        <f t="shared" si="12"/>
        <v>32</v>
      </c>
      <c r="M41" t="str">
        <f t="shared" si="13"/>
        <v>KHz</v>
      </c>
    </row>
    <row r="42" spans="3:13" ht="15.75" thickBot="1">
      <c r="C42" s="17" t="s">
        <v>18</v>
      </c>
      <c r="D42" s="18">
        <f>1/D41</f>
        <v>3.1250000000000001E-5</v>
      </c>
      <c r="E42" t="s">
        <v>13</v>
      </c>
      <c r="F42" s="3">
        <f t="shared" si="10"/>
        <v>31.25</v>
      </c>
      <c r="G42" t="str">
        <f t="shared" si="11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2"/>
        <v>31.25</v>
      </c>
      <c r="M42" t="str">
        <f t="shared" si="13"/>
        <v>us</v>
      </c>
    </row>
    <row r="43" spans="3:13">
      <c r="C43" s="27" t="s">
        <v>24</v>
      </c>
      <c r="D43">
        <f>D42/$I$7</f>
        <v>156.25</v>
      </c>
      <c r="E43" t="s">
        <v>25</v>
      </c>
      <c r="F43" s="3">
        <f t="shared" si="10"/>
        <v>156.25</v>
      </c>
      <c r="G43" t="str">
        <f t="shared" si="11"/>
        <v>tact</v>
      </c>
      <c r="I43" s="27" t="s">
        <v>24</v>
      </c>
      <c r="J43">
        <f>J42/$J$7</f>
        <v>19.53125</v>
      </c>
      <c r="K43" t="s">
        <v>25</v>
      </c>
      <c r="L43" s="3">
        <f t="shared" si="12"/>
        <v>19.53125</v>
      </c>
      <c r="M43" t="str">
        <f t="shared" si="13"/>
        <v>tact</v>
      </c>
    </row>
    <row r="44" spans="3:13">
      <c r="C44" s="27" t="s">
        <v>99</v>
      </c>
      <c r="D44">
        <f>D43/65536</f>
        <v>2.384185791015625E-3</v>
      </c>
      <c r="E44" t="s">
        <v>25</v>
      </c>
      <c r="F44" s="3">
        <f t="shared" si="10"/>
        <v>2.384185791015625</v>
      </c>
      <c r="G44" t="str">
        <f t="shared" si="11"/>
        <v>mtact</v>
      </c>
      <c r="I44" s="27" t="s">
        <v>99</v>
      </c>
      <c r="J44">
        <f>J43/65536</f>
        <v>2.9802322387695313E-4</v>
      </c>
      <c r="K44" t="s">
        <v>25</v>
      </c>
      <c r="L44" s="3">
        <f t="shared" si="12"/>
        <v>298.02322387695312</v>
      </c>
      <c r="M44" t="str">
        <f t="shared" si="13"/>
        <v>utact</v>
      </c>
    </row>
    <row r="45" spans="3:13">
      <c r="C45" s="27" t="s">
        <v>26</v>
      </c>
      <c r="D45">
        <f>$H$8*D42</f>
        <v>1250</v>
      </c>
      <c r="E45" t="s">
        <v>27</v>
      </c>
      <c r="F45" s="3">
        <f t="shared" si="10"/>
        <v>1.25</v>
      </c>
      <c r="G45" t="str">
        <f t="shared" si="11"/>
        <v>Kcomands</v>
      </c>
      <c r="I45" s="27" t="s">
        <v>26</v>
      </c>
      <c r="J45">
        <f>$H$8*J42</f>
        <v>1250</v>
      </c>
      <c r="K45" t="s">
        <v>27</v>
      </c>
      <c r="L45" s="3">
        <f t="shared" si="12"/>
        <v>1.25</v>
      </c>
      <c r="M45" t="str">
        <f t="shared" si="13"/>
        <v>Kcomands</v>
      </c>
    </row>
    <row r="46" spans="3:13">
      <c r="C46" s="27" t="s">
        <v>31</v>
      </c>
      <c r="D46">
        <f>65536/D43</f>
        <v>419.43040000000002</v>
      </c>
      <c r="F46" s="3">
        <f t="shared" si="10"/>
        <v>419.43040000000002</v>
      </c>
      <c r="G46" t="str">
        <f t="shared" si="11"/>
        <v/>
      </c>
      <c r="I46" s="27" t="s">
        <v>31</v>
      </c>
      <c r="J46">
        <f>65536/J43</f>
        <v>3355.4432000000002</v>
      </c>
      <c r="L46" s="3">
        <f t="shared" si="12"/>
        <v>3.3554432000000003</v>
      </c>
      <c r="M46" t="str">
        <f t="shared" si="13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 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2:M407"/>
  <sheetViews>
    <sheetView topLeftCell="B1" workbookViewId="0">
      <selection activeCell="L2" sqref="L2"/>
    </sheetView>
  </sheetViews>
  <sheetFormatPr defaultRowHeight="1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>
      <c r="C2" s="1" t="s">
        <v>35</v>
      </c>
      <c r="D2" s="3">
        <v>0</v>
      </c>
    </row>
    <row r="3" spans="1:13">
      <c r="C3" s="1" t="s">
        <v>36</v>
      </c>
      <c r="D3" s="3">
        <v>1E-3</v>
      </c>
    </row>
    <row r="4" spans="1:13">
      <c r="C4" s="1" t="s">
        <v>32</v>
      </c>
      <c r="D4" s="3">
        <v>0.01</v>
      </c>
    </row>
    <row r="5" spans="1:13">
      <c r="A5" s="1" t="s">
        <v>39</v>
      </c>
    </row>
    <row r="6" spans="1:13" ht="18.75">
      <c r="A6" s="1" t="s">
        <v>38</v>
      </c>
      <c r="D6" s="3" t="s">
        <v>121</v>
      </c>
      <c r="E6" s="3">
        <f>1/(200*16)</f>
        <v>3.1250000000000001E-4</v>
      </c>
    </row>
    <row r="7" spans="1:13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K16" sqref="K16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40893.04594398148</v>
      </c>
      <c r="M1" s="42">
        <v>36526.5</v>
      </c>
    </row>
    <row r="2" spans="3:13">
      <c r="D2" s="31"/>
      <c r="J2" s="43" t="s">
        <v>45</v>
      </c>
      <c r="K2" s="34" t="s">
        <v>54</v>
      </c>
      <c r="L2" s="35">
        <f ca="1">L1</f>
        <v>40893.04594398148</v>
      </c>
      <c r="M2" s="44">
        <f>M1</f>
        <v>36526.5</v>
      </c>
    </row>
    <row r="3" spans="3:13">
      <c r="J3" s="43" t="s">
        <v>46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47</v>
      </c>
      <c r="K4" s="34">
        <v>11</v>
      </c>
      <c r="L4" s="34">
        <f ca="1">MONTH(L2)</f>
        <v>12</v>
      </c>
      <c r="M4" s="15">
        <f>MONTH(M2)</f>
        <v>1</v>
      </c>
    </row>
    <row r="5" spans="3:13">
      <c r="J5" s="43" t="s">
        <v>48</v>
      </c>
      <c r="K5" s="34">
        <v>23</v>
      </c>
      <c r="L5" s="34">
        <f ca="1">DAY(L2)</f>
        <v>16</v>
      </c>
      <c r="M5" s="15">
        <f>DAY(M2)</f>
        <v>1</v>
      </c>
    </row>
    <row r="6" spans="3:13">
      <c r="J6" s="43" t="s">
        <v>49</v>
      </c>
      <c r="K6" s="34">
        <v>12</v>
      </c>
      <c r="L6" s="34">
        <f ca="1">HOUR(L2)</f>
        <v>1</v>
      </c>
      <c r="M6" s="15">
        <f>HOUR(M2)</f>
        <v>12</v>
      </c>
    </row>
    <row r="7" spans="3:13">
      <c r="J7" s="43" t="s">
        <v>50</v>
      </c>
      <c r="K7" s="34">
        <v>0</v>
      </c>
      <c r="L7" s="34">
        <f ca="1">MINUTE(L2)</f>
        <v>6</v>
      </c>
      <c r="M7" s="15">
        <f>MINUTE(M2)</f>
        <v>0</v>
      </c>
    </row>
    <row r="8" spans="3:13">
      <c r="J8" s="43" t="s">
        <v>51</v>
      </c>
      <c r="K8" s="34">
        <v>0</v>
      </c>
      <c r="L8" s="34">
        <f ca="1">SECOND(L2)</f>
        <v>10</v>
      </c>
      <c r="M8" s="15">
        <f>SECOND(M2)</f>
        <v>0</v>
      </c>
    </row>
    <row r="9" spans="3:13">
      <c r="J9" s="43" t="s">
        <v>52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2455913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42</v>
      </c>
      <c r="D10" s="3">
        <v>0.3</v>
      </c>
      <c r="E10" s="23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53</v>
      </c>
      <c r="K10" s="36">
        <f>K9+(K6-12)/24+K7/1440+K8/86400</f>
        <v>0</v>
      </c>
      <c r="L10" s="37">
        <f ca="1">L9+(L6-12)/24+L7/1440+L8/86400</f>
        <v>2455912.545949074</v>
      </c>
      <c r="M10" s="45">
        <f>M9+(M6-12)/24+M7/1440+M8/86400</f>
        <v>2451545</v>
      </c>
    </row>
    <row r="11" spans="3:13" ht="18.75" thickBot="1">
      <c r="C11" t="s">
        <v>43</v>
      </c>
      <c r="D11" s="30">
        <f>Частоты!I7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40</v>
      </c>
      <c r="G13" t="s">
        <v>41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65" zoomScale="160" zoomScaleNormal="160" workbookViewId="0">
      <selection activeCell="E275" sqref="E275:J28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55</v>
      </c>
      <c r="D5" t="s">
        <v>56</v>
      </c>
      <c r="E5">
        <v>0.5</v>
      </c>
      <c r="F5">
        <v>3.0000000000000001E-3</v>
      </c>
    </row>
    <row r="6" spans="3:6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>
      <c r="C7" t="s">
        <v>58</v>
      </c>
      <c r="D7" t="s">
        <v>61</v>
      </c>
      <c r="E7">
        <v>3.0000000000000001E-5</v>
      </c>
      <c r="F7">
        <v>3.0000000000000001E-5</v>
      </c>
    </row>
    <row r="8" spans="3:6">
      <c r="C8" t="s">
        <v>59</v>
      </c>
      <c r="E8">
        <f>E6/E7</f>
        <v>52359.877559829882</v>
      </c>
      <c r="F8">
        <f>F6/F7</f>
        <v>628.31853071795865</v>
      </c>
    </row>
    <row r="9" spans="3:6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62</v>
      </c>
      <c r="D10" t="s">
        <v>56</v>
      </c>
      <c r="E10">
        <f>180*60*60*E7</f>
        <v>19.440000000000001</v>
      </c>
    </row>
    <row r="11" spans="3:6">
      <c r="C11" t="s">
        <v>63</v>
      </c>
      <c r="D11" t="s">
        <v>56</v>
      </c>
      <c r="E11">
        <f>180*60*4*E7</f>
        <v>1.296</v>
      </c>
    </row>
    <row r="14" spans="3:6">
      <c r="C14" t="s">
        <v>64</v>
      </c>
      <c r="D14" t="s">
        <v>61</v>
      </c>
      <c r="E14">
        <v>25</v>
      </c>
    </row>
    <row r="15" spans="3:6">
      <c r="C15" t="s">
        <v>65</v>
      </c>
      <c r="D15" t="s">
        <v>61</v>
      </c>
      <c r="E15">
        <v>20</v>
      </c>
    </row>
    <row r="16" spans="3:6">
      <c r="C16" t="s">
        <v>66</v>
      </c>
      <c r="D16" t="s">
        <v>61</v>
      </c>
      <c r="E16">
        <f>2*PI()*E14</f>
        <v>157.07963267948966</v>
      </c>
    </row>
    <row r="17" spans="3:10">
      <c r="C17" t="s">
        <v>67</v>
      </c>
      <c r="D17" t="s">
        <v>61</v>
      </c>
      <c r="E17">
        <f>2*PI()*E15</f>
        <v>125.66370614359172</v>
      </c>
    </row>
    <row r="18" spans="3:10">
      <c r="C18" t="s">
        <v>68</v>
      </c>
      <c r="E18">
        <v>2096</v>
      </c>
    </row>
    <row r="19" spans="3:10">
      <c r="C19" t="s">
        <v>73</v>
      </c>
      <c r="D19" t="s">
        <v>75</v>
      </c>
      <c r="E19">
        <f>360/E18</f>
        <v>0.1717557251908397</v>
      </c>
      <c r="F19">
        <f>E19*PI()/180</f>
        <v>2.9977029137307184E-3</v>
      </c>
    </row>
    <row r="20" spans="3:10">
      <c r="C20" t="s">
        <v>76</v>
      </c>
      <c r="D20" t="s">
        <v>61</v>
      </c>
      <c r="E20">
        <f>E17/E18</f>
        <v>5.995405827461437E-2</v>
      </c>
    </row>
    <row r="21" spans="3:10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>
      <c r="E285" s="5"/>
      <c r="F285" s="5"/>
      <c r="G285" s="5"/>
      <c r="H285" s="5"/>
      <c r="I285" s="5"/>
      <c r="J285" s="5"/>
    </row>
    <row r="286" spans="4:10">
      <c r="E286" s="5"/>
      <c r="F286" s="5"/>
      <c r="G286" s="5"/>
      <c r="H286" s="5"/>
      <c r="I286" s="5"/>
      <c r="J286" s="5"/>
    </row>
    <row r="287" spans="4:10">
      <c r="E287" s="5"/>
      <c r="F287" s="5"/>
      <c r="G287" s="5"/>
      <c r="H287" s="5"/>
      <c r="I287" s="5"/>
      <c r="J287" s="5"/>
    </row>
    <row r="288" spans="4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workbookViewId="0">
      <selection activeCell="J12" sqref="J12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>
      <c r="B5" s="7">
        <v>2</v>
      </c>
      <c r="J5" s="52">
        <f t="shared" ref="J5:J10" si="0">J$4/$B5</f>
        <v>20000000</v>
      </c>
      <c r="K5">
        <v>2</v>
      </c>
    </row>
    <row r="6" spans="2:15">
      <c r="B6" s="7">
        <v>3</v>
      </c>
      <c r="J6" s="52">
        <f t="shared" si="0"/>
        <v>13333333.333333334</v>
      </c>
      <c r="K6">
        <v>3</v>
      </c>
    </row>
    <row r="7" spans="2:1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>
      <c r="B8" s="7">
        <v>5</v>
      </c>
      <c r="J8" s="52">
        <f t="shared" si="0"/>
        <v>8000000</v>
      </c>
      <c r="K8">
        <v>5</v>
      </c>
    </row>
    <row r="9" spans="2:1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79</v>
      </c>
    </row>
    <row r="10" spans="2:1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80</v>
      </c>
    </row>
    <row r="11" spans="2:1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81</v>
      </c>
    </row>
    <row r="12" spans="2:15">
      <c r="J12" s="52">
        <f>E$4/$B6</f>
        <v>3333333.3333333335</v>
      </c>
      <c r="K12">
        <v>9</v>
      </c>
      <c r="N12">
        <v>100</v>
      </c>
      <c r="O12" s="32" t="s">
        <v>82</v>
      </c>
    </row>
    <row r="13" spans="2:15">
      <c r="J13" s="52">
        <f>B4/16</f>
        <v>2500000</v>
      </c>
      <c r="K13">
        <v>10</v>
      </c>
      <c r="N13">
        <v>11</v>
      </c>
      <c r="O13" s="32" t="s">
        <v>83</v>
      </c>
    </row>
    <row r="14" spans="2:15" ht="15.75" thickBot="1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84</v>
      </c>
    </row>
    <row r="15" spans="2:15" ht="15.75" thickBot="1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85</v>
      </c>
    </row>
    <row r="16" spans="2:15" ht="15.75" thickBot="1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86</v>
      </c>
    </row>
    <row r="17" spans="2:11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>
      <c r="F19">
        <f>$F$14/5</f>
        <v>0.4</v>
      </c>
      <c r="J19" s="52">
        <f>B4/64</f>
        <v>625000</v>
      </c>
      <c r="K19">
        <v>16</v>
      </c>
    </row>
    <row r="20" spans="2:11">
      <c r="F20">
        <f>$F$14/6</f>
        <v>0.33333333333333331</v>
      </c>
      <c r="J20" s="52">
        <f>J$13/$B8</f>
        <v>500000</v>
      </c>
      <c r="K20">
        <v>17</v>
      </c>
    </row>
    <row r="21" spans="2:11">
      <c r="F21">
        <f>$F$14/7</f>
        <v>0.2857142857142857</v>
      </c>
      <c r="J21" s="52">
        <f>J$13/$B9</f>
        <v>416666.66666666669</v>
      </c>
      <c r="K21">
        <v>18</v>
      </c>
    </row>
    <row r="22" spans="2:11">
      <c r="F22">
        <f>$F$14/8</f>
        <v>0.25</v>
      </c>
      <c r="J22" s="52">
        <f>J$13/$B10</f>
        <v>357142.85714285716</v>
      </c>
      <c r="K22">
        <v>19</v>
      </c>
    </row>
    <row r="23" spans="2:11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52">
        <f t="shared" si="1"/>
        <v>156250</v>
      </c>
      <c r="K25">
        <v>22</v>
      </c>
    </row>
    <row r="26" spans="2:11">
      <c r="B26">
        <v>64</v>
      </c>
      <c r="C26">
        <v>7</v>
      </c>
      <c r="J26" s="52">
        <f t="shared" si="1"/>
        <v>125000</v>
      </c>
      <c r="K26">
        <v>23</v>
      </c>
    </row>
    <row r="27" spans="2:11">
      <c r="J27" s="52">
        <f t="shared" si="1"/>
        <v>104166.66666666667</v>
      </c>
      <c r="K27">
        <v>24</v>
      </c>
    </row>
    <row r="28" spans="2:11">
      <c r="J28" s="52">
        <f t="shared" si="1"/>
        <v>89285.71428571429</v>
      </c>
      <c r="K28">
        <v>25</v>
      </c>
    </row>
    <row r="29" spans="2:11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8:Q48"/>
  <sheetViews>
    <sheetView topLeftCell="B14" workbookViewId="0">
      <selection activeCell="E48" sqref="E48"/>
    </sheetView>
  </sheetViews>
  <sheetFormatPr defaultRowHeight="1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>
      <c r="C8">
        <v>7</v>
      </c>
      <c r="D8">
        <v>4</v>
      </c>
    </row>
    <row r="10" spans="3:17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>
      <c r="C17">
        <v>1970</v>
      </c>
      <c r="D17">
        <f>IF(MOD(C17,4)=0,366,365)</f>
        <v>365</v>
      </c>
    </row>
    <row r="18" spans="3:4">
      <c r="C18">
        <v>1971</v>
      </c>
      <c r="D18">
        <f t="shared" ref="D18:D47" si="0">IF(MOD(C18,4)=0,366,365)</f>
        <v>365</v>
      </c>
    </row>
    <row r="19" spans="3:4">
      <c r="C19">
        <v>1972</v>
      </c>
      <c r="D19">
        <f t="shared" si="0"/>
        <v>366</v>
      </c>
    </row>
    <row r="20" spans="3:4">
      <c r="C20">
        <v>1973</v>
      </c>
      <c r="D20">
        <f t="shared" si="0"/>
        <v>365</v>
      </c>
    </row>
    <row r="21" spans="3:4">
      <c r="C21">
        <v>1974</v>
      </c>
      <c r="D21">
        <f t="shared" si="0"/>
        <v>365</v>
      </c>
    </row>
    <row r="22" spans="3:4">
      <c r="C22">
        <v>1975</v>
      </c>
      <c r="D22">
        <f t="shared" si="0"/>
        <v>365</v>
      </c>
    </row>
    <row r="23" spans="3:4">
      <c r="C23">
        <v>1976</v>
      </c>
      <c r="D23">
        <f t="shared" si="0"/>
        <v>366</v>
      </c>
    </row>
    <row r="24" spans="3:4">
      <c r="C24">
        <v>1977</v>
      </c>
      <c r="D24">
        <f t="shared" si="0"/>
        <v>365</v>
      </c>
    </row>
    <row r="25" spans="3:4">
      <c r="C25">
        <v>1978</v>
      </c>
      <c r="D25">
        <f t="shared" si="0"/>
        <v>365</v>
      </c>
    </row>
    <row r="26" spans="3:4">
      <c r="C26">
        <v>1979</v>
      </c>
      <c r="D26">
        <f t="shared" si="0"/>
        <v>365</v>
      </c>
    </row>
    <row r="27" spans="3:4">
      <c r="C27">
        <v>1980</v>
      </c>
      <c r="D27">
        <f t="shared" si="0"/>
        <v>366</v>
      </c>
    </row>
    <row r="28" spans="3:4">
      <c r="C28">
        <v>1981</v>
      </c>
      <c r="D28">
        <f t="shared" si="0"/>
        <v>365</v>
      </c>
    </row>
    <row r="29" spans="3:4">
      <c r="C29">
        <v>1982</v>
      </c>
      <c r="D29">
        <f t="shared" si="0"/>
        <v>365</v>
      </c>
    </row>
    <row r="30" spans="3:4">
      <c r="C30">
        <v>1983</v>
      </c>
      <c r="D30">
        <f t="shared" si="0"/>
        <v>365</v>
      </c>
    </row>
    <row r="31" spans="3:4">
      <c r="C31">
        <v>1984</v>
      </c>
      <c r="D31">
        <f t="shared" si="0"/>
        <v>366</v>
      </c>
    </row>
    <row r="32" spans="3:4">
      <c r="C32">
        <v>1985</v>
      </c>
      <c r="D32">
        <f t="shared" si="0"/>
        <v>365</v>
      </c>
    </row>
    <row r="33" spans="3:5">
      <c r="C33">
        <v>1986</v>
      </c>
      <c r="D33">
        <f t="shared" si="0"/>
        <v>365</v>
      </c>
    </row>
    <row r="34" spans="3:5">
      <c r="C34">
        <v>1987</v>
      </c>
      <c r="D34">
        <f t="shared" si="0"/>
        <v>365</v>
      </c>
    </row>
    <row r="35" spans="3:5">
      <c r="C35">
        <v>1988</v>
      </c>
      <c r="D35">
        <f t="shared" si="0"/>
        <v>366</v>
      </c>
    </row>
    <row r="36" spans="3:5">
      <c r="C36">
        <v>1989</v>
      </c>
      <c r="D36">
        <f t="shared" si="0"/>
        <v>365</v>
      </c>
    </row>
    <row r="37" spans="3:5">
      <c r="C37">
        <v>1990</v>
      </c>
      <c r="D37">
        <f t="shared" si="0"/>
        <v>365</v>
      </c>
    </row>
    <row r="38" spans="3:5">
      <c r="C38">
        <v>1991</v>
      </c>
      <c r="D38">
        <f t="shared" si="0"/>
        <v>365</v>
      </c>
    </row>
    <row r="39" spans="3:5">
      <c r="C39">
        <v>1992</v>
      </c>
      <c r="D39">
        <f t="shared" si="0"/>
        <v>366</v>
      </c>
    </row>
    <row r="40" spans="3:5">
      <c r="C40">
        <v>1993</v>
      </c>
      <c r="D40">
        <f t="shared" si="0"/>
        <v>365</v>
      </c>
    </row>
    <row r="41" spans="3:5">
      <c r="C41">
        <v>1994</v>
      </c>
      <c r="D41">
        <f t="shared" si="0"/>
        <v>365</v>
      </c>
    </row>
    <row r="42" spans="3:5">
      <c r="C42">
        <v>1995</v>
      </c>
      <c r="D42">
        <f t="shared" si="0"/>
        <v>365</v>
      </c>
    </row>
    <row r="43" spans="3:5">
      <c r="C43">
        <v>1996</v>
      </c>
      <c r="D43">
        <f t="shared" si="0"/>
        <v>366</v>
      </c>
    </row>
    <row r="44" spans="3:5">
      <c r="C44">
        <v>1997</v>
      </c>
      <c r="D44">
        <f t="shared" si="0"/>
        <v>365</v>
      </c>
    </row>
    <row r="45" spans="3:5">
      <c r="C45">
        <v>1998</v>
      </c>
      <c r="D45">
        <f t="shared" si="0"/>
        <v>365</v>
      </c>
    </row>
    <row r="46" spans="3:5">
      <c r="C46">
        <v>1999</v>
      </c>
      <c r="D46">
        <f t="shared" si="0"/>
        <v>365</v>
      </c>
    </row>
    <row r="47" spans="3:5">
      <c r="C47">
        <v>2000</v>
      </c>
      <c r="D47">
        <f t="shared" si="0"/>
        <v>366</v>
      </c>
    </row>
    <row r="48" spans="3: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4"/>
  <sheetViews>
    <sheetView tabSelected="1" workbookViewId="0">
      <selection activeCell="C5" sqref="C5"/>
    </sheetView>
  </sheetViews>
  <sheetFormatPr defaultRowHeight="15"/>
  <cols>
    <col min="1" max="1" width="24.1406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  <col min="12" max="12" width="13.7109375" customWidth="1"/>
  </cols>
  <sheetData>
    <row r="1" spans="1:12">
      <c r="E1" t="s">
        <v>107</v>
      </c>
      <c r="F1">
        <v>2</v>
      </c>
      <c r="H1" t="s">
        <v>102</v>
      </c>
    </row>
    <row r="2" spans="1:12" ht="18.75">
      <c r="A2">
        <f>0.0000002</f>
        <v>1.9999999999999999E-7</v>
      </c>
      <c r="C2" s="54" t="s">
        <v>113</v>
      </c>
      <c r="E2" t="s">
        <v>106</v>
      </c>
      <c r="F2">
        <v>500</v>
      </c>
      <c r="H2" s="1" t="s">
        <v>37</v>
      </c>
    </row>
    <row r="3" spans="1:12">
      <c r="D3" s="65" t="s">
        <v>108</v>
      </c>
      <c r="E3" s="65"/>
      <c r="G3" s="63" t="s">
        <v>104</v>
      </c>
      <c r="H3" s="63"/>
    </row>
    <row r="4" spans="1:12">
      <c r="A4" t="s">
        <v>115</v>
      </c>
      <c r="B4" s="1" t="s">
        <v>117</v>
      </c>
      <c r="C4" s="1" t="s">
        <v>114</v>
      </c>
      <c r="D4" s="34" t="s">
        <v>105</v>
      </c>
      <c r="E4" s="34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2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 t="shared" ref="E5:E6" si="0">G5*360</f>
        <v>4.1666666666666562E-3</v>
      </c>
      <c r="F5">
        <f t="shared" ref="F5:F6" si="1">2*H5/($F$2*$F$1*$F$1)</f>
        <v>0.30334285714285725</v>
      </c>
      <c r="G5" s="1">
        <f t="shared" ref="G5:G6" si="2">K5/360</f>
        <v>1.1574074074074045E-5</v>
      </c>
      <c r="H5">
        <f t="shared" ref="H5:H6" si="3">360*I5</f>
        <v>303.34285714285727</v>
      </c>
      <c r="I5">
        <v>0.84261904761904804</v>
      </c>
      <c r="J5">
        <f>13.3333333333333/16</f>
        <v>0.83333333333333126</v>
      </c>
      <c r="K5">
        <f t="shared" ref="K5:K6" si="4">J5/200</f>
        <v>4.1666666666666562E-3</v>
      </c>
    </row>
    <row r="6" spans="1:12">
      <c r="A6">
        <f t="shared" ref="A6:A14" si="5">B6/$A$2</f>
        <v>3125</v>
      </c>
      <c r="B6" s="1">
        <f t="shared" ref="B6:B14" si="6">1/C6</f>
        <v>6.2500000000000001E-4</v>
      </c>
      <c r="C6" s="1">
        <f t="shared" ref="C6:C14" si="7">G6*360*200*16</f>
        <v>1600</v>
      </c>
      <c r="D6">
        <f t="shared" ref="D6" si="8">F6*180/PI()</f>
        <v>15.771891077679758</v>
      </c>
      <c r="E6">
        <f t="shared" si="0"/>
        <v>0.5</v>
      </c>
      <c r="F6">
        <f t="shared" si="1"/>
        <v>0.2752714285714285</v>
      </c>
      <c r="G6" s="1">
        <f t="shared" si="2"/>
        <v>1.3888888888888889E-3</v>
      </c>
      <c r="H6">
        <f t="shared" si="3"/>
        <v>275.27142857142849</v>
      </c>
      <c r="I6">
        <v>0.76464285714285696</v>
      </c>
      <c r="J6">
        <v>100</v>
      </c>
      <c r="K6">
        <f t="shared" si="4"/>
        <v>0.5</v>
      </c>
    </row>
    <row r="7" spans="1:12">
      <c r="A7">
        <f t="shared" si="5"/>
        <v>1250</v>
      </c>
      <c r="B7" s="1">
        <f t="shared" si="6"/>
        <v>2.5000000000000001E-4</v>
      </c>
      <c r="C7" s="1">
        <f t="shared" si="7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2">
      <c r="A8">
        <f t="shared" si="5"/>
        <v>625</v>
      </c>
      <c r="B8" s="1">
        <f t="shared" si="6"/>
        <v>1.25E-4</v>
      </c>
      <c r="C8" s="1">
        <f t="shared" si="7"/>
        <v>8000</v>
      </c>
      <c r="D8">
        <f t="shared" ref="D8:D14" si="9">F8*180/PI()</f>
        <v>12.375888374825783</v>
      </c>
      <c r="E8">
        <f t="shared" ref="E8:E14" si="10">G8*360</f>
        <v>2.5</v>
      </c>
      <c r="F8">
        <f t="shared" ref="F8:F14" si="11">2*H8/($F$2*$F$1*$F$1)</f>
        <v>0.216</v>
      </c>
      <c r="G8" s="1">
        <f t="shared" ref="G8:G14" si="12">K8/360</f>
        <v>6.9444444444444441E-3</v>
      </c>
      <c r="H8">
        <f t="shared" ref="H8:H14" si="13">360*I8</f>
        <v>216</v>
      </c>
      <c r="I8">
        <v>0.6</v>
      </c>
      <c r="J8">
        <v>500</v>
      </c>
      <c r="K8">
        <f t="shared" ref="K8:K14" si="14">J8/200</f>
        <v>2.5</v>
      </c>
    </row>
    <row r="9" spans="1:12" ht="15" customHeight="1">
      <c r="A9">
        <f t="shared" si="5"/>
        <v>416.66666666666669</v>
      </c>
      <c r="B9" s="1">
        <f t="shared" si="6"/>
        <v>8.3333333333333331E-5</v>
      </c>
      <c r="C9" s="1">
        <f t="shared" si="7"/>
        <v>12000</v>
      </c>
      <c r="D9">
        <f t="shared" si="9"/>
        <v>10.932034731096108</v>
      </c>
      <c r="E9">
        <f t="shared" si="10"/>
        <v>3.75</v>
      </c>
      <c r="F9">
        <f t="shared" si="11"/>
        <v>0.19080000000000003</v>
      </c>
      <c r="G9" s="1">
        <f t="shared" si="12"/>
        <v>1.0416666666666666E-2</v>
      </c>
      <c r="H9">
        <f t="shared" si="13"/>
        <v>190.8</v>
      </c>
      <c r="I9">
        <v>0.53</v>
      </c>
      <c r="J9">
        <v>750</v>
      </c>
      <c r="K9">
        <f t="shared" si="14"/>
        <v>3.75</v>
      </c>
    </row>
    <row r="10" spans="1:12">
      <c r="A10">
        <f t="shared" si="5"/>
        <v>312.5</v>
      </c>
      <c r="B10" s="1">
        <f t="shared" si="6"/>
        <v>6.2500000000000001E-5</v>
      </c>
      <c r="C10" s="1">
        <f t="shared" si="7"/>
        <v>16000</v>
      </c>
      <c r="D10">
        <f t="shared" si="9"/>
        <v>9.4881810873664332</v>
      </c>
      <c r="E10">
        <f t="shared" si="10"/>
        <v>5</v>
      </c>
      <c r="F10">
        <f t="shared" si="11"/>
        <v>0.1656</v>
      </c>
      <c r="G10" s="1">
        <f t="shared" si="12"/>
        <v>1.3888888888888888E-2</v>
      </c>
      <c r="H10">
        <f t="shared" si="13"/>
        <v>165.6</v>
      </c>
      <c r="I10">
        <v>0.46</v>
      </c>
      <c r="J10">
        <v>1000</v>
      </c>
      <c r="K10">
        <f t="shared" si="14"/>
        <v>5</v>
      </c>
    </row>
    <row r="11" spans="1:12">
      <c r="A11">
        <f t="shared" si="5"/>
        <v>250.00000000000003</v>
      </c>
      <c r="B11" s="1">
        <f t="shared" si="6"/>
        <v>5.0000000000000002E-5</v>
      </c>
      <c r="C11" s="1">
        <f t="shared" si="7"/>
        <v>20000</v>
      </c>
      <c r="D11">
        <f t="shared" si="9"/>
        <v>8.2505922498838533</v>
      </c>
      <c r="E11">
        <f t="shared" si="10"/>
        <v>6.25</v>
      </c>
      <c r="F11">
        <f t="shared" si="11"/>
        <v>0.14399999999999999</v>
      </c>
      <c r="G11" s="1">
        <f t="shared" si="12"/>
        <v>1.7361111111111112E-2</v>
      </c>
      <c r="H11">
        <f t="shared" si="13"/>
        <v>144</v>
      </c>
      <c r="I11">
        <v>0.4</v>
      </c>
      <c r="J11">
        <v>1250</v>
      </c>
      <c r="K11">
        <f t="shared" si="14"/>
        <v>6.25</v>
      </c>
    </row>
    <row r="12" spans="1:12">
      <c r="A12">
        <f t="shared" si="5"/>
        <v>208.33333333333334</v>
      </c>
      <c r="B12" s="1">
        <f t="shared" si="6"/>
        <v>4.1666666666666665E-5</v>
      </c>
      <c r="C12" s="1">
        <f t="shared" si="7"/>
        <v>24000</v>
      </c>
      <c r="D12">
        <f t="shared" si="9"/>
        <v>6.8067386061541812</v>
      </c>
      <c r="E12">
        <f t="shared" si="10"/>
        <v>7.5</v>
      </c>
      <c r="F12">
        <f t="shared" si="11"/>
        <v>0.11880000000000002</v>
      </c>
      <c r="G12" s="1">
        <f t="shared" si="12"/>
        <v>2.0833333333333332E-2</v>
      </c>
      <c r="H12">
        <f t="shared" si="13"/>
        <v>118.80000000000001</v>
      </c>
      <c r="I12">
        <v>0.33</v>
      </c>
      <c r="J12">
        <v>1500</v>
      </c>
      <c r="K12">
        <f t="shared" si="14"/>
        <v>7.5</v>
      </c>
    </row>
    <row r="13" spans="1:12">
      <c r="A13">
        <f t="shared" si="5"/>
        <v>178.57142857142858</v>
      </c>
      <c r="B13" s="1">
        <f t="shared" si="6"/>
        <v>3.5714285714285717E-5</v>
      </c>
      <c r="C13" s="1">
        <f t="shared" si="7"/>
        <v>28000</v>
      </c>
      <c r="D13">
        <f t="shared" si="9"/>
        <v>4.5378257374361208</v>
      </c>
      <c r="E13">
        <f t="shared" si="10"/>
        <v>8.75</v>
      </c>
      <c r="F13">
        <f t="shared" si="11"/>
        <v>7.9200000000000007E-2</v>
      </c>
      <c r="G13" s="1">
        <f t="shared" si="12"/>
        <v>2.4305555555555556E-2</v>
      </c>
      <c r="H13">
        <f t="shared" si="13"/>
        <v>79.2</v>
      </c>
      <c r="I13">
        <v>0.22</v>
      </c>
      <c r="J13">
        <v>1750</v>
      </c>
      <c r="K13">
        <f t="shared" si="14"/>
        <v>8.75</v>
      </c>
    </row>
    <row r="14" spans="1:12">
      <c r="A14">
        <f t="shared" si="5"/>
        <v>156.25</v>
      </c>
      <c r="B14" s="1">
        <f t="shared" si="6"/>
        <v>3.1250000000000001E-5</v>
      </c>
      <c r="C14" s="1">
        <f t="shared" si="7"/>
        <v>32000</v>
      </c>
      <c r="D14">
        <f t="shared" si="9"/>
        <v>2.0626480624709633</v>
      </c>
      <c r="E14">
        <f t="shared" si="10"/>
        <v>10</v>
      </c>
      <c r="F14">
        <f t="shared" si="11"/>
        <v>3.5999999999999997E-2</v>
      </c>
      <c r="G14" s="1">
        <f t="shared" si="12"/>
        <v>2.7777777777777776E-2</v>
      </c>
      <c r="H14">
        <f t="shared" si="13"/>
        <v>36</v>
      </c>
      <c r="I14">
        <v>0.1</v>
      </c>
      <c r="J14">
        <v>2000</v>
      </c>
      <c r="K14">
        <f t="shared" si="14"/>
        <v>10</v>
      </c>
    </row>
    <row r="16" spans="1:12">
      <c r="B16" s="1" t="s">
        <v>120</v>
      </c>
      <c r="C16" s="1" t="s">
        <v>119</v>
      </c>
      <c r="D16" t="s">
        <v>118</v>
      </c>
      <c r="J16">
        <v>100</v>
      </c>
      <c r="K16">
        <f>I6</f>
        <v>0.76464285714285696</v>
      </c>
      <c r="L16">
        <f>J16*L20+M20</f>
        <v>0.76464285714285696</v>
      </c>
    </row>
    <row r="17" spans="1:13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  <c r="J17">
        <v>2000</v>
      </c>
      <c r="K17">
        <f>I14</f>
        <v>0.1</v>
      </c>
      <c r="L17">
        <f>J17*L20+M20</f>
        <v>9.9999999999999978E-2</v>
      </c>
    </row>
    <row r="20" spans="1:13">
      <c r="J20">
        <f>J17-J16</f>
        <v>1900</v>
      </c>
      <c r="K20">
        <f>K17-K16</f>
        <v>-0.66464285714285698</v>
      </c>
      <c r="L20">
        <f>K20/J20</f>
        <v>-3.4981203007518791E-4</v>
      </c>
      <c r="M20">
        <f>K16-J16*L20</f>
        <v>0.79962406015037579</v>
      </c>
    </row>
    <row r="21" spans="1:13">
      <c r="B21" s="1" t="s">
        <v>133</v>
      </c>
      <c r="D21" t="s">
        <v>136</v>
      </c>
      <c r="L21">
        <f>L20</f>
        <v>-3.4981203007518791E-4</v>
      </c>
      <c r="M21">
        <f>M20*PI()/180</f>
        <v>1.3956072627789242E-2</v>
      </c>
    </row>
    <row r="22" spans="1:13">
      <c r="B22" s="1" t="s">
        <v>134</v>
      </c>
      <c r="D22" t="s">
        <v>135</v>
      </c>
    </row>
    <row r="23" spans="1:13">
      <c r="B23" s="1" t="s">
        <v>138</v>
      </c>
      <c r="C23" s="1" t="s">
        <v>139</v>
      </c>
    </row>
    <row r="24" spans="1:13">
      <c r="A24" t="s">
        <v>137</v>
      </c>
      <c r="B24" s="1">
        <f>360/(200*16)</f>
        <v>0.1125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2011-05-12T10:16:56Z</dcterms:created>
  <dcterms:modified xsi:type="dcterms:W3CDTF">2011-12-15T21:21:25Z</dcterms:modified>
</cp:coreProperties>
</file>