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355" windowHeight="10425" firstSheet="1" activeTab="5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</sheets>
  <calcPr calcId="145621"/>
  <fileRecoveryPr repairLoad="1"/>
</workbook>
</file>

<file path=xl/calcChain.xml><?xml version="1.0" encoding="utf-8"?>
<calcChain xmlns="http://schemas.openxmlformats.org/spreadsheetml/2006/main">
  <c r="K24" i="5" l="1"/>
  <c r="M26" i="5"/>
  <c r="M27" i="5" s="1"/>
  <c r="K26" i="5"/>
  <c r="K27" i="5" s="1"/>
  <c r="M18" i="5"/>
  <c r="K18" i="5"/>
  <c r="K19" i="5" s="1"/>
  <c r="M19" i="5"/>
  <c r="K15" i="5"/>
  <c r="M9" i="5"/>
  <c r="K9" i="5"/>
  <c r="K3" i="5"/>
  <c r="K12" i="5"/>
  <c r="M12" i="5"/>
  <c r="M13" i="5" s="1"/>
  <c r="M14" i="5"/>
  <c r="L1" i="5"/>
  <c r="L2" i="5" s="1"/>
  <c r="H39" i="10"/>
  <c r="I39" i="10" s="1"/>
  <c r="G39" i="10"/>
  <c r="G29" i="10"/>
  <c r="G32" i="10" s="1"/>
  <c r="G28" i="10"/>
  <c r="I28" i="10"/>
  <c r="H28" i="10" s="1"/>
  <c r="I29" i="10"/>
  <c r="H29" i="10" s="1"/>
  <c r="H32" i="10" s="1"/>
  <c r="I32" i="10" s="1"/>
  <c r="J32" i="10" s="1"/>
  <c r="K28" i="5" l="1"/>
  <c r="M28" i="5"/>
  <c r="K20" i="5"/>
  <c r="M20" i="5"/>
  <c r="M21" i="5" s="1"/>
  <c r="K13" i="5"/>
  <c r="K14" i="5"/>
  <c r="K10" i="5" s="1"/>
  <c r="K11" i="5" s="1"/>
  <c r="M10" i="5"/>
  <c r="M11" i="5" s="1"/>
  <c r="D8" i="11"/>
  <c r="C3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6" i="12"/>
  <c r="J20" i="10"/>
  <c r="K17" i="10"/>
  <c r="K16" i="10"/>
  <c r="E10" i="11"/>
  <c r="E9" i="11"/>
  <c r="F11" i="2"/>
  <c r="E10" i="2"/>
  <c r="M22" i="5" l="1"/>
  <c r="M23" i="5" s="1"/>
  <c r="K21" i="5"/>
  <c r="K20" i="10"/>
  <c r="L20" i="10" s="1"/>
  <c r="M20" i="10" s="1"/>
  <c r="M21" i="10" s="1"/>
  <c r="E13" i="11"/>
  <c r="B24" i="10"/>
  <c r="K23" i="5" l="1"/>
  <c r="K22" i="5"/>
  <c r="L21" i="10"/>
  <c r="L17" i="10"/>
  <c r="L16" i="10"/>
  <c r="C3" i="11"/>
  <c r="B9" i="11"/>
  <c r="F9" i="11" s="1"/>
  <c r="B10" i="11"/>
  <c r="B11" i="11"/>
  <c r="B12" i="11"/>
  <c r="B13" i="11"/>
  <c r="F10" i="11" s="1"/>
  <c r="F13" i="11" s="1"/>
  <c r="G13" i="11" s="1"/>
  <c r="B14" i="11"/>
  <c r="B15" i="11"/>
  <c r="B16" i="11"/>
  <c r="B17" i="11"/>
  <c r="B8" i="11"/>
  <c r="K2" i="11"/>
  <c r="L8" i="3"/>
  <c r="K108" i="3"/>
  <c r="L108" i="3" s="1"/>
  <c r="K107" i="3"/>
  <c r="K106" i="3"/>
  <c r="L106" i="3" s="1"/>
  <c r="K105" i="3"/>
  <c r="K104" i="3"/>
  <c r="L104" i="3" s="1"/>
  <c r="K103" i="3"/>
  <c r="K102" i="3"/>
  <c r="L102" i="3" s="1"/>
  <c r="K101" i="3"/>
  <c r="K100" i="3"/>
  <c r="L100" i="3" s="1"/>
  <c r="K99" i="3"/>
  <c r="K98" i="3"/>
  <c r="L98" i="3" s="1"/>
  <c r="K97" i="3"/>
  <c r="K96" i="3"/>
  <c r="L96" i="3" s="1"/>
  <c r="K95" i="3"/>
  <c r="K94" i="3"/>
  <c r="L94" i="3" s="1"/>
  <c r="K93" i="3"/>
  <c r="K92" i="3"/>
  <c r="L92" i="3" s="1"/>
  <c r="K91" i="3"/>
  <c r="K90" i="3"/>
  <c r="L90" i="3" s="1"/>
  <c r="K89" i="3"/>
  <c r="K88" i="3"/>
  <c r="L88" i="3" s="1"/>
  <c r="K87" i="3"/>
  <c r="K86" i="3"/>
  <c r="L86" i="3" s="1"/>
  <c r="K85" i="3"/>
  <c r="K84" i="3"/>
  <c r="L84" i="3" s="1"/>
  <c r="K83" i="3"/>
  <c r="K82" i="3"/>
  <c r="L82" i="3" s="1"/>
  <c r="K81" i="3"/>
  <c r="K80" i="3"/>
  <c r="L80" i="3" s="1"/>
  <c r="K79" i="3"/>
  <c r="K78" i="3"/>
  <c r="L78" i="3" s="1"/>
  <c r="K77" i="3"/>
  <c r="K76" i="3"/>
  <c r="L76" i="3" s="1"/>
  <c r="K75" i="3"/>
  <c r="K74" i="3"/>
  <c r="L74" i="3" s="1"/>
  <c r="K73" i="3"/>
  <c r="K72" i="3"/>
  <c r="L72" i="3" s="1"/>
  <c r="K71" i="3"/>
  <c r="K70" i="3"/>
  <c r="L70" i="3" s="1"/>
  <c r="K69" i="3"/>
  <c r="K68" i="3"/>
  <c r="L68" i="3" s="1"/>
  <c r="K67" i="3"/>
  <c r="K66" i="3"/>
  <c r="L66" i="3" s="1"/>
  <c r="K65" i="3"/>
  <c r="K64" i="3"/>
  <c r="L64" i="3" s="1"/>
  <c r="K63" i="3"/>
  <c r="K62" i="3"/>
  <c r="L62" i="3" s="1"/>
  <c r="K61" i="3"/>
  <c r="K60" i="3"/>
  <c r="L60" i="3" s="1"/>
  <c r="K59" i="3"/>
  <c r="K58" i="3"/>
  <c r="L58" i="3" s="1"/>
  <c r="K57" i="3"/>
  <c r="K56" i="3"/>
  <c r="L56" i="3" s="1"/>
  <c r="K55" i="3"/>
  <c r="K54" i="3"/>
  <c r="L54" i="3" s="1"/>
  <c r="K53" i="3"/>
  <c r="K52" i="3"/>
  <c r="L52" i="3" s="1"/>
  <c r="K51" i="3"/>
  <c r="K50" i="3"/>
  <c r="L50" i="3" s="1"/>
  <c r="K49" i="3"/>
  <c r="K48" i="3"/>
  <c r="L48" i="3" s="1"/>
  <c r="K47" i="3"/>
  <c r="K46" i="3"/>
  <c r="L46" i="3" s="1"/>
  <c r="K45" i="3"/>
  <c r="K44" i="3"/>
  <c r="L44" i="3" s="1"/>
  <c r="K43" i="3"/>
  <c r="K42" i="3"/>
  <c r="L42" i="3" s="1"/>
  <c r="K41" i="3"/>
  <c r="K40" i="3"/>
  <c r="L40" i="3" s="1"/>
  <c r="K39" i="3"/>
  <c r="K38" i="3"/>
  <c r="L38" i="3" s="1"/>
  <c r="K37" i="3"/>
  <c r="K36" i="3"/>
  <c r="L36" i="3" s="1"/>
  <c r="K35" i="3"/>
  <c r="K34" i="3"/>
  <c r="L34" i="3" s="1"/>
  <c r="K33" i="3"/>
  <c r="K32" i="3"/>
  <c r="L32" i="3" s="1"/>
  <c r="K31" i="3"/>
  <c r="K30" i="3"/>
  <c r="L30" i="3" s="1"/>
  <c r="K29" i="3"/>
  <c r="K28" i="3"/>
  <c r="L28" i="3" s="1"/>
  <c r="K27" i="3"/>
  <c r="K26" i="3"/>
  <c r="L26" i="3" s="1"/>
  <c r="K25" i="3"/>
  <c r="K24" i="3"/>
  <c r="L24" i="3" s="1"/>
  <c r="K23" i="3"/>
  <c r="K22" i="3"/>
  <c r="L22" i="3" s="1"/>
  <c r="K21" i="3"/>
  <c r="K20" i="3"/>
  <c r="L20" i="3" s="1"/>
  <c r="K19" i="3"/>
  <c r="K18" i="3"/>
  <c r="L18" i="3" s="1"/>
  <c r="K17" i="3"/>
  <c r="K16" i="3"/>
  <c r="L16" i="3" s="1"/>
  <c r="K15" i="3"/>
  <c r="K14" i="3"/>
  <c r="L14" i="3" s="1"/>
  <c r="K13" i="3"/>
  <c r="K12" i="3"/>
  <c r="L12" i="3" s="1"/>
  <c r="K11" i="3"/>
  <c r="K10" i="3"/>
  <c r="L10" i="3" s="1"/>
  <c r="K9" i="3"/>
  <c r="K8" i="3"/>
  <c r="L9" i="3" s="1"/>
  <c r="M9" i="3" s="1"/>
  <c r="E8" i="3"/>
  <c r="E6" i="3"/>
  <c r="C10" i="1"/>
  <c r="D9" i="1"/>
  <c r="E10" i="1" s="1"/>
  <c r="B17" i="10"/>
  <c r="C17" i="10" s="1"/>
  <c r="D17" i="10" s="1"/>
  <c r="A2" i="10"/>
  <c r="J5" i="10"/>
  <c r="K6" i="10"/>
  <c r="G6" i="10" s="1"/>
  <c r="E6" i="10" s="1"/>
  <c r="K5" i="10"/>
  <c r="G5" i="10" s="1"/>
  <c r="H6" i="10"/>
  <c r="F6" i="10" s="1"/>
  <c r="D6" i="10" s="1"/>
  <c r="H5" i="10"/>
  <c r="F5" i="10" s="1"/>
  <c r="D5" i="10" s="1"/>
  <c r="K8" i="10"/>
  <c r="G8" i="10" s="1"/>
  <c r="E8" i="10" s="1"/>
  <c r="K9" i="10"/>
  <c r="G9" i="10" s="1"/>
  <c r="E9" i="10" s="1"/>
  <c r="K10" i="10"/>
  <c r="G10" i="10" s="1"/>
  <c r="K11" i="10"/>
  <c r="G11" i="10" s="1"/>
  <c r="E11" i="10" s="1"/>
  <c r="K12" i="10"/>
  <c r="G12" i="10" s="1"/>
  <c r="E12" i="10" s="1"/>
  <c r="K13" i="10"/>
  <c r="G13" i="10" s="1"/>
  <c r="E13" i="10" s="1"/>
  <c r="K14" i="10"/>
  <c r="G14" i="10" s="1"/>
  <c r="K7" i="10"/>
  <c r="G7" i="10" s="1"/>
  <c r="E7" i="10" s="1"/>
  <c r="H8" i="10"/>
  <c r="F8" i="10" s="1"/>
  <c r="D8" i="10" s="1"/>
  <c r="H9" i="10"/>
  <c r="F9" i="10" s="1"/>
  <c r="D9" i="10" s="1"/>
  <c r="H10" i="10"/>
  <c r="F10" i="10" s="1"/>
  <c r="D10" i="10" s="1"/>
  <c r="H11" i="10"/>
  <c r="F11" i="10" s="1"/>
  <c r="D11" i="10" s="1"/>
  <c r="H12" i="10"/>
  <c r="F12" i="10" s="1"/>
  <c r="D12" i="10" s="1"/>
  <c r="H13" i="10"/>
  <c r="F13" i="10" s="1"/>
  <c r="D13" i="10" s="1"/>
  <c r="H14" i="10"/>
  <c r="F14" i="10" s="1"/>
  <c r="D14" i="10" s="1"/>
  <c r="H7" i="10"/>
  <c r="F7" i="10" s="1"/>
  <c r="D7" i="10" s="1"/>
  <c r="J40" i="2"/>
  <c r="M40" i="2" s="1"/>
  <c r="M39" i="2"/>
  <c r="L39" i="2"/>
  <c r="J38" i="2"/>
  <c r="L38" i="2" s="1"/>
  <c r="J29" i="2"/>
  <c r="L29" i="2" s="1"/>
  <c r="M28" i="2"/>
  <c r="L28" i="2"/>
  <c r="J27" i="2"/>
  <c r="J18" i="2"/>
  <c r="L18" i="2" s="1"/>
  <c r="M17" i="2"/>
  <c r="L17" i="2"/>
  <c r="J16" i="2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17" i="9"/>
  <c r="F12" i="9"/>
  <c r="D12" i="9"/>
  <c r="C12" i="9"/>
  <c r="E12" i="9"/>
  <c r="G12" i="9"/>
  <c r="H12" i="9"/>
  <c r="I12" i="9"/>
  <c r="J12" i="9"/>
  <c r="K12" i="9"/>
  <c r="L12" i="9"/>
  <c r="M12" i="9"/>
  <c r="N12" i="9"/>
  <c r="C15" i="8"/>
  <c r="D18" i="8" s="1"/>
  <c r="E18" i="8" s="1"/>
  <c r="E4" i="8"/>
  <c r="J11" i="8" s="1"/>
  <c r="J4" i="8"/>
  <c r="J5" i="8" s="1"/>
  <c r="E7" i="8"/>
  <c r="J10" i="8"/>
  <c r="E11" i="8"/>
  <c r="J13" i="8"/>
  <c r="D7" i="8" s="1"/>
  <c r="J16" i="8"/>
  <c r="J19" i="8"/>
  <c r="J23" i="8" s="1"/>
  <c r="J24" i="8"/>
  <c r="E19" i="6"/>
  <c r="F19" i="6" s="1"/>
  <c r="F22" i="6"/>
  <c r="J22" i="6" s="1"/>
  <c r="E17" i="6"/>
  <c r="E20" i="6" s="1"/>
  <c r="E16" i="6"/>
  <c r="F6" i="6"/>
  <c r="F8" i="6" s="1"/>
  <c r="F9" i="6" s="1"/>
  <c r="E11" i="6"/>
  <c r="E6" i="6"/>
  <c r="E8" i="6" s="1"/>
  <c r="E9" i="6" s="1"/>
  <c r="E10" i="6"/>
  <c r="M2" i="5"/>
  <c r="M8" i="5" s="1"/>
  <c r="L8" i="5"/>
  <c r="N13" i="9"/>
  <c r="L13" i="9"/>
  <c r="J13" i="9"/>
  <c r="D13" i="9"/>
  <c r="J29" i="8"/>
  <c r="J27" i="8"/>
  <c r="J26" i="8"/>
  <c r="J25" i="8"/>
  <c r="J22" i="8"/>
  <c r="J20" i="8"/>
  <c r="J18" i="8"/>
  <c r="E17" i="8"/>
  <c r="G15" i="8" s="1"/>
  <c r="D17" i="8"/>
  <c r="E16" i="8"/>
  <c r="D16" i="8"/>
  <c r="D15" i="8"/>
  <c r="E15" i="8" s="1"/>
  <c r="F11" i="8"/>
  <c r="D11" i="8"/>
  <c r="J9" i="8"/>
  <c r="J8" i="8"/>
  <c r="J7" i="8"/>
  <c r="J6" i="8"/>
  <c r="F23" i="6"/>
  <c r="F24" i="6" s="1"/>
  <c r="I22" i="6"/>
  <c r="H22" i="6"/>
  <c r="G22" i="6"/>
  <c r="E22" i="6"/>
  <c r="G10" i="5"/>
  <c r="F10" i="5"/>
  <c r="M7" i="5"/>
  <c r="M5" i="5"/>
  <c r="M3" i="5"/>
  <c r="J41" i="2"/>
  <c r="J42" i="2" s="1"/>
  <c r="L40" i="2"/>
  <c r="D40" i="2"/>
  <c r="F40" i="2" s="1"/>
  <c r="G39" i="2"/>
  <c r="F39" i="2"/>
  <c r="M38" i="2"/>
  <c r="D38" i="2"/>
  <c r="F38" i="2" s="1"/>
  <c r="M29" i="2"/>
  <c r="D29" i="2"/>
  <c r="G29" i="2" s="1"/>
  <c r="G28" i="2"/>
  <c r="F28" i="2"/>
  <c r="M27" i="2"/>
  <c r="L27" i="2"/>
  <c r="D27" i="2"/>
  <c r="M18" i="2"/>
  <c r="D18" i="2"/>
  <c r="G18" i="2" s="1"/>
  <c r="G17" i="2"/>
  <c r="F17" i="2"/>
  <c r="M16" i="2"/>
  <c r="D16" i="2"/>
  <c r="F16" i="2" s="1"/>
  <c r="F13" i="2"/>
  <c r="E13" i="2"/>
  <c r="D13" i="2"/>
  <c r="D8" i="2"/>
  <c r="E8" i="2" s="1"/>
  <c r="F8" i="2" s="1"/>
  <c r="G8" i="2" s="1"/>
  <c r="H8" i="2" s="1"/>
  <c r="D4" i="1"/>
  <c r="E4" i="1" s="1"/>
  <c r="M4" i="5" l="1"/>
  <c r="M6" i="5"/>
  <c r="J21" i="8"/>
  <c r="J17" i="8"/>
  <c r="J14" i="8"/>
  <c r="J12" i="8"/>
  <c r="G40" i="2"/>
  <c r="H23" i="6"/>
  <c r="J28" i="8"/>
  <c r="J15" i="8"/>
  <c r="L15" i="3"/>
  <c r="M15" i="3" s="1"/>
  <c r="L23" i="3"/>
  <c r="M23" i="3" s="1"/>
  <c r="L31" i="3"/>
  <c r="M31" i="3" s="1"/>
  <c r="L39" i="3"/>
  <c r="M39" i="3" s="1"/>
  <c r="L47" i="3"/>
  <c r="M47" i="3" s="1"/>
  <c r="L55" i="3"/>
  <c r="M55" i="3" s="1"/>
  <c r="L63" i="3"/>
  <c r="M63" i="3" s="1"/>
  <c r="L71" i="3"/>
  <c r="M71" i="3" s="1"/>
  <c r="L79" i="3"/>
  <c r="M79" i="3" s="1"/>
  <c r="L87" i="3"/>
  <c r="M87" i="3" s="1"/>
  <c r="L95" i="3"/>
  <c r="M95" i="3" s="1"/>
  <c r="L103" i="3"/>
  <c r="M103" i="3" s="1"/>
  <c r="H13" i="11"/>
  <c r="H14" i="11" s="1"/>
  <c r="G14" i="11"/>
  <c r="D19" i="2"/>
  <c r="G19" i="2" s="1"/>
  <c r="F18" i="2"/>
  <c r="F29" i="2"/>
  <c r="L41" i="2"/>
  <c r="C6" i="10"/>
  <c r="B6" i="10" s="1"/>
  <c r="A6" i="10" s="1"/>
  <c r="C8" i="10"/>
  <c r="B8" i="10" s="1"/>
  <c r="A8" i="10" s="1"/>
  <c r="L11" i="3"/>
  <c r="M11" i="3" s="1"/>
  <c r="L19" i="3"/>
  <c r="M19" i="3" s="1"/>
  <c r="L27" i="3"/>
  <c r="M27" i="3" s="1"/>
  <c r="L35" i="3"/>
  <c r="M35" i="3" s="1"/>
  <c r="L43" i="3"/>
  <c r="M43" i="3" s="1"/>
  <c r="L51" i="3"/>
  <c r="M51" i="3" s="1"/>
  <c r="L59" i="3"/>
  <c r="M59" i="3" s="1"/>
  <c r="L67" i="3"/>
  <c r="M67" i="3" s="1"/>
  <c r="L75" i="3"/>
  <c r="M75" i="3" s="1"/>
  <c r="L83" i="3"/>
  <c r="M83" i="3" s="1"/>
  <c r="L91" i="3"/>
  <c r="M91" i="3" s="1"/>
  <c r="L99" i="3"/>
  <c r="M99" i="3" s="1"/>
  <c r="L107" i="3"/>
  <c r="M107" i="3" s="1"/>
  <c r="G10" i="11"/>
  <c r="G9" i="11"/>
  <c r="L5" i="5"/>
  <c r="L3" i="5"/>
  <c r="L7" i="5"/>
  <c r="J45" i="2"/>
  <c r="I8" i="2"/>
  <c r="I7" i="2" s="1"/>
  <c r="J8" i="2"/>
  <c r="J7" i="2" s="1"/>
  <c r="J24" i="2" s="1"/>
  <c r="F19" i="2"/>
  <c r="D30" i="2"/>
  <c r="F27" i="2"/>
  <c r="D41" i="2"/>
  <c r="M42" i="2"/>
  <c r="L42" i="2"/>
  <c r="I24" i="6"/>
  <c r="G24" i="6"/>
  <c r="E24" i="6"/>
  <c r="J24" i="6"/>
  <c r="D20" i="2"/>
  <c r="G27" i="2"/>
  <c r="G38" i="2"/>
  <c r="I23" i="6"/>
  <c r="G23" i="6"/>
  <c r="E23" i="6"/>
  <c r="J23" i="6"/>
  <c r="H24" i="6"/>
  <c r="F25" i="6"/>
  <c r="F4" i="1"/>
  <c r="G4" i="1" s="1"/>
  <c r="G16" i="2"/>
  <c r="M41" i="2"/>
  <c r="F14" i="8"/>
  <c r="J19" i="2"/>
  <c r="L16" i="2"/>
  <c r="C5" i="10"/>
  <c r="B5" i="10" s="1"/>
  <c r="E5" i="10"/>
  <c r="H13" i="9"/>
  <c r="F13" i="9"/>
  <c r="O13" i="9" s="1"/>
  <c r="D48" i="9"/>
  <c r="E48" i="9" s="1"/>
  <c r="E14" i="10"/>
  <c r="C14" i="10"/>
  <c r="B14" i="10" s="1"/>
  <c r="A14" i="10" s="1"/>
  <c r="E10" i="10"/>
  <c r="C10" i="10"/>
  <c r="B10" i="10" s="1"/>
  <c r="A10" i="10" s="1"/>
  <c r="C12" i="10"/>
  <c r="B12" i="10" s="1"/>
  <c r="A12" i="10" s="1"/>
  <c r="J30" i="2"/>
  <c r="F8" i="3"/>
  <c r="D8" i="3" s="1"/>
  <c r="G8" i="3"/>
  <c r="E9" i="3"/>
  <c r="C13" i="10"/>
  <c r="B13" i="10" s="1"/>
  <c r="A13" i="10" s="1"/>
  <c r="C11" i="10"/>
  <c r="B11" i="10" s="1"/>
  <c r="A11" i="10" s="1"/>
  <c r="C9" i="10"/>
  <c r="B9" i="10" s="1"/>
  <c r="A9" i="10" s="1"/>
  <c r="C7" i="10"/>
  <c r="B7" i="10" s="1"/>
  <c r="A7" i="10" s="1"/>
  <c r="A5" i="10"/>
  <c r="M10" i="3"/>
  <c r="M12" i="3"/>
  <c r="M16" i="3"/>
  <c r="M24" i="3"/>
  <c r="M28" i="3"/>
  <c r="M32" i="3"/>
  <c r="M40" i="3"/>
  <c r="M44" i="3"/>
  <c r="M48" i="3"/>
  <c r="M56" i="3"/>
  <c r="M60" i="3"/>
  <c r="M64" i="3"/>
  <c r="M72" i="3"/>
  <c r="M76" i="3"/>
  <c r="M80" i="3"/>
  <c r="M88" i="3"/>
  <c r="M92" i="3"/>
  <c r="M96" i="3"/>
  <c r="M104" i="3"/>
  <c r="M108" i="3"/>
  <c r="L13" i="3"/>
  <c r="M13" i="3" s="1"/>
  <c r="L17" i="3"/>
  <c r="M17" i="3" s="1"/>
  <c r="L21" i="3"/>
  <c r="M21" i="3" s="1"/>
  <c r="L25" i="3"/>
  <c r="M25" i="3" s="1"/>
  <c r="L29" i="3"/>
  <c r="M29" i="3" s="1"/>
  <c r="L33" i="3"/>
  <c r="M33" i="3" s="1"/>
  <c r="L37" i="3"/>
  <c r="M37" i="3" s="1"/>
  <c r="L41" i="3"/>
  <c r="M41" i="3" s="1"/>
  <c r="L45" i="3"/>
  <c r="M45" i="3" s="1"/>
  <c r="L49" i="3"/>
  <c r="M49" i="3" s="1"/>
  <c r="L53" i="3"/>
  <c r="M53" i="3" s="1"/>
  <c r="L57" i="3"/>
  <c r="M57" i="3" s="1"/>
  <c r="L61" i="3"/>
  <c r="M61" i="3" s="1"/>
  <c r="L65" i="3"/>
  <c r="M65" i="3" s="1"/>
  <c r="L69" i="3"/>
  <c r="M69" i="3" s="1"/>
  <c r="L73" i="3"/>
  <c r="M73" i="3" s="1"/>
  <c r="L77" i="3"/>
  <c r="M77" i="3" s="1"/>
  <c r="L81" i="3"/>
  <c r="M81" i="3" s="1"/>
  <c r="L85" i="3"/>
  <c r="M85" i="3" s="1"/>
  <c r="L89" i="3"/>
  <c r="M89" i="3" s="1"/>
  <c r="L93" i="3"/>
  <c r="M93" i="3" s="1"/>
  <c r="L97" i="3"/>
  <c r="M97" i="3" s="1"/>
  <c r="L101" i="3"/>
  <c r="M101" i="3" s="1"/>
  <c r="L105" i="3"/>
  <c r="M105" i="3" s="1"/>
  <c r="L4" i="5"/>
  <c r="L6" i="5"/>
  <c r="L12" i="5" l="1"/>
  <c r="L14" i="5" s="1"/>
  <c r="M100" i="3"/>
  <c r="M84" i="3"/>
  <c r="M68" i="3"/>
  <c r="M52" i="3"/>
  <c r="M36" i="3"/>
  <c r="M20" i="3"/>
  <c r="J43" i="2"/>
  <c r="J46" i="2" s="1"/>
  <c r="Q13" i="9"/>
  <c r="Q14" i="9" s="1"/>
  <c r="O14" i="9"/>
  <c r="P13" i="9"/>
  <c r="P14" i="9" s="1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F9" i="3"/>
  <c r="D9" i="3" s="1"/>
  <c r="E10" i="3"/>
  <c r="G9" i="3"/>
  <c r="F22" i="8"/>
  <c r="F19" i="8"/>
  <c r="F18" i="8"/>
  <c r="F15" i="8"/>
  <c r="F21" i="8"/>
  <c r="F20" i="8"/>
  <c r="F17" i="8"/>
  <c r="F16" i="8"/>
  <c r="I25" i="6"/>
  <c r="G25" i="6"/>
  <c r="E25" i="6"/>
  <c r="J25" i="6"/>
  <c r="F26" i="6"/>
  <c r="H25" i="6"/>
  <c r="H4" i="1"/>
  <c r="M24" i="2"/>
  <c r="L24" i="2"/>
  <c r="M45" i="2"/>
  <c r="L45" i="2"/>
  <c r="J31" i="2"/>
  <c r="M30" i="2"/>
  <c r="L30" i="2"/>
  <c r="J20" i="2"/>
  <c r="M19" i="2"/>
  <c r="L19" i="2"/>
  <c r="F20" i="2"/>
  <c r="D21" i="2"/>
  <c r="G20" i="2"/>
  <c r="H15" i="8"/>
  <c r="F41" i="2"/>
  <c r="G41" i="2"/>
  <c r="D42" i="2"/>
  <c r="G30" i="2"/>
  <c r="D31" i="2"/>
  <c r="F30" i="2"/>
  <c r="D23" i="2"/>
  <c r="H12" i="2"/>
  <c r="D11" i="5"/>
  <c r="D24" i="2"/>
  <c r="L13" i="5" l="1"/>
  <c r="J44" i="2"/>
  <c r="M43" i="2"/>
  <c r="L43" i="2"/>
  <c r="F24" i="2"/>
  <c r="G24" i="2"/>
  <c r="J21" i="2"/>
  <c r="M20" i="2"/>
  <c r="L20" i="2"/>
  <c r="J23" i="2"/>
  <c r="F11" i="5"/>
  <c r="G11" i="5"/>
  <c r="F23" i="2"/>
  <c r="G23" i="2"/>
  <c r="F31" i="2"/>
  <c r="D32" i="2"/>
  <c r="G31" i="2"/>
  <c r="D34" i="2"/>
  <c r="F42" i="2"/>
  <c r="D43" i="2"/>
  <c r="G42" i="2"/>
  <c r="D45" i="2"/>
  <c r="J32" i="2"/>
  <c r="M31" i="2"/>
  <c r="L31" i="2"/>
  <c r="J34" i="2"/>
  <c r="M46" i="2"/>
  <c r="L46" i="2"/>
  <c r="H9" i="3"/>
  <c r="I9" i="3" s="1"/>
  <c r="F21" i="2"/>
  <c r="D25" i="2"/>
  <c r="G21" i="2"/>
  <c r="D22" i="2"/>
  <c r="M44" i="2"/>
  <c r="L44" i="2"/>
  <c r="I26" i="6"/>
  <c r="G26" i="6"/>
  <c r="E26" i="6"/>
  <c r="F27" i="6"/>
  <c r="H26" i="6"/>
  <c r="J26" i="6"/>
  <c r="G16" i="8"/>
  <c r="E11" i="3"/>
  <c r="F10" i="3"/>
  <c r="D10" i="3" s="1"/>
  <c r="G10" i="3"/>
  <c r="L9" i="5" l="1"/>
  <c r="H10" i="3"/>
  <c r="I10" i="3" s="1"/>
  <c r="F11" i="3"/>
  <c r="D11" i="3" s="1"/>
  <c r="G11" i="3"/>
  <c r="E12" i="3"/>
  <c r="I27" i="6"/>
  <c r="G27" i="6"/>
  <c r="E27" i="6"/>
  <c r="J27" i="6"/>
  <c r="F28" i="6"/>
  <c r="H27" i="6"/>
  <c r="F22" i="2"/>
  <c r="G22" i="2"/>
  <c r="F25" i="2"/>
  <c r="G25" i="2"/>
  <c r="M34" i="2"/>
  <c r="L34" i="2"/>
  <c r="F45" i="2"/>
  <c r="G45" i="2"/>
  <c r="F43" i="2"/>
  <c r="D46" i="2"/>
  <c r="D44" i="2"/>
  <c r="G43" i="2"/>
  <c r="F34" i="2"/>
  <c r="G34" i="2"/>
  <c r="F32" i="2"/>
  <c r="D35" i="2"/>
  <c r="D33" i="2"/>
  <c r="G32" i="2"/>
  <c r="M23" i="2"/>
  <c r="L23" i="2"/>
  <c r="J35" i="2"/>
  <c r="J33" i="2"/>
  <c r="M32" i="2"/>
  <c r="L32" i="2"/>
  <c r="J25" i="2"/>
  <c r="J22" i="2"/>
  <c r="M21" i="2"/>
  <c r="L21" i="2"/>
  <c r="L10" i="5" l="1"/>
  <c r="L15" i="5" s="1"/>
  <c r="M25" i="2"/>
  <c r="L25" i="2"/>
  <c r="M35" i="2"/>
  <c r="L35" i="2"/>
  <c r="F33" i="2"/>
  <c r="G33" i="2"/>
  <c r="M22" i="2"/>
  <c r="L22" i="2"/>
  <c r="M33" i="2"/>
  <c r="L33" i="2"/>
  <c r="F35" i="2"/>
  <c r="G35" i="2"/>
  <c r="F46" i="2"/>
  <c r="G46" i="2"/>
  <c r="F12" i="3"/>
  <c r="D12" i="3" s="1"/>
  <c r="E13" i="3"/>
  <c r="H12" i="3"/>
  <c r="G12" i="3"/>
  <c r="H11" i="3"/>
  <c r="I11" i="3" s="1"/>
  <c r="F44" i="2"/>
  <c r="G44" i="2"/>
  <c r="I28" i="6"/>
  <c r="G28" i="6"/>
  <c r="E28" i="6"/>
  <c r="F29" i="6"/>
  <c r="H28" i="6"/>
  <c r="J28" i="6"/>
  <c r="L11" i="5" l="1"/>
  <c r="L18" i="5" s="1"/>
  <c r="L19" i="5" s="1"/>
  <c r="F13" i="3"/>
  <c r="D13" i="3" s="1"/>
  <c r="E14" i="3"/>
  <c r="G13" i="3"/>
  <c r="I29" i="6"/>
  <c r="G29" i="6"/>
  <c r="E29" i="6"/>
  <c r="J29" i="6"/>
  <c r="F30" i="6"/>
  <c r="H29" i="6"/>
  <c r="I12" i="3"/>
  <c r="L24" i="5" l="1"/>
  <c r="L20" i="5"/>
  <c r="L21" i="5" s="1"/>
  <c r="H13" i="3"/>
  <c r="I13" i="3" s="1"/>
  <c r="I30" i="6"/>
  <c r="G30" i="6"/>
  <c r="E30" i="6"/>
  <c r="F31" i="6"/>
  <c r="H30" i="6"/>
  <c r="J30" i="6"/>
  <c r="F14" i="3"/>
  <c r="D14" i="3" s="1"/>
  <c r="E15" i="3"/>
  <c r="G14" i="3"/>
  <c r="P24" i="5" l="1"/>
  <c r="L25" i="5"/>
  <c r="L26" i="5" s="1"/>
  <c r="L22" i="5"/>
  <c r="L23" i="5" s="1"/>
  <c r="H14" i="3"/>
  <c r="I14" i="3" s="1"/>
  <c r="F15" i="3"/>
  <c r="D15" i="3" s="1"/>
  <c r="G15" i="3"/>
  <c r="E16" i="3"/>
  <c r="I31" i="6"/>
  <c r="G31" i="6"/>
  <c r="E31" i="6"/>
  <c r="J31" i="6"/>
  <c r="F32" i="6"/>
  <c r="H31" i="6"/>
  <c r="L27" i="5" l="1"/>
  <c r="L28" i="5" s="1"/>
  <c r="H15" i="3"/>
  <c r="I15" i="3" s="1"/>
  <c r="I32" i="6"/>
  <c r="G32" i="6"/>
  <c r="E32" i="6"/>
  <c r="F33" i="6"/>
  <c r="H32" i="6"/>
  <c r="J32" i="6"/>
  <c r="F16" i="3"/>
  <c r="D16" i="3" s="1"/>
  <c r="E17" i="3"/>
  <c r="G16" i="3"/>
  <c r="L29" i="5" l="1"/>
  <c r="H16" i="3"/>
  <c r="I16" i="3" s="1"/>
  <c r="F17" i="3"/>
  <c r="D17" i="3" s="1"/>
  <c r="E18" i="3"/>
  <c r="G17" i="3"/>
  <c r="I33" i="6"/>
  <c r="G33" i="6"/>
  <c r="E33" i="6"/>
  <c r="J33" i="6"/>
  <c r="F34" i="6"/>
  <c r="H33" i="6"/>
  <c r="H17" i="3" l="1"/>
  <c r="I17" i="3" s="1"/>
  <c r="I34" i="6"/>
  <c r="G34" i="6"/>
  <c r="E34" i="6"/>
  <c r="F35" i="6"/>
  <c r="H34" i="6"/>
  <c r="J34" i="6"/>
  <c r="F18" i="3"/>
  <c r="D18" i="3" s="1"/>
  <c r="E19" i="3"/>
  <c r="G18" i="3"/>
  <c r="H18" i="3" l="1"/>
  <c r="I18" i="3" s="1"/>
  <c r="F19" i="3"/>
  <c r="D19" i="3" s="1"/>
  <c r="G19" i="3"/>
  <c r="E20" i="3"/>
  <c r="I35" i="6"/>
  <c r="G35" i="6"/>
  <c r="E35" i="6"/>
  <c r="J35" i="6"/>
  <c r="F36" i="6"/>
  <c r="H35" i="6"/>
  <c r="F20" i="3" l="1"/>
  <c r="D20" i="3" s="1"/>
  <c r="E21" i="3"/>
  <c r="H20" i="3"/>
  <c r="G20" i="3"/>
  <c r="H19" i="3"/>
  <c r="I19" i="3" s="1"/>
  <c r="I36" i="6"/>
  <c r="G36" i="6"/>
  <c r="E36" i="6"/>
  <c r="F37" i="6"/>
  <c r="H36" i="6"/>
  <c r="J36" i="6"/>
  <c r="I37" i="6" l="1"/>
  <c r="G37" i="6"/>
  <c r="E37" i="6"/>
  <c r="J37" i="6"/>
  <c r="F38" i="6"/>
  <c r="H37" i="6"/>
  <c r="I20" i="3"/>
  <c r="F21" i="3"/>
  <c r="D21" i="3" s="1"/>
  <c r="E22" i="3"/>
  <c r="G21" i="3"/>
  <c r="H21" i="3" l="1"/>
  <c r="I21" i="3" s="1"/>
  <c r="F22" i="3"/>
  <c r="D22" i="3" s="1"/>
  <c r="E23" i="3"/>
  <c r="G22" i="3"/>
  <c r="I38" i="6"/>
  <c r="G38" i="6"/>
  <c r="E38" i="6"/>
  <c r="F39" i="6"/>
  <c r="H38" i="6"/>
  <c r="J38" i="6"/>
  <c r="H22" i="3" l="1"/>
  <c r="I22" i="3" s="1"/>
  <c r="I39" i="6"/>
  <c r="G39" i="6"/>
  <c r="E39" i="6"/>
  <c r="J39" i="6"/>
  <c r="F40" i="6"/>
  <c r="H39" i="6"/>
  <c r="F23" i="3"/>
  <c r="D23" i="3" s="1"/>
  <c r="G23" i="3"/>
  <c r="E24" i="3"/>
  <c r="H23" i="3" l="1"/>
  <c r="I23" i="3" s="1"/>
  <c r="F24" i="3"/>
  <c r="D24" i="3" s="1"/>
  <c r="E25" i="3"/>
  <c r="H24" i="3"/>
  <c r="I24" i="3" s="1"/>
  <c r="G24" i="3"/>
  <c r="I40" i="6"/>
  <c r="G40" i="6"/>
  <c r="E40" i="6"/>
  <c r="F41" i="6"/>
  <c r="H40" i="6"/>
  <c r="J40" i="6"/>
  <c r="I41" i="6" l="1"/>
  <c r="G41" i="6"/>
  <c r="E41" i="6"/>
  <c r="J41" i="6"/>
  <c r="F42" i="6"/>
  <c r="H41" i="6"/>
  <c r="F25" i="3"/>
  <c r="D25" i="3" s="1"/>
  <c r="E26" i="3"/>
  <c r="G25" i="3"/>
  <c r="E27" i="3" l="1"/>
  <c r="F26" i="3"/>
  <c r="D26" i="3" s="1"/>
  <c r="G26" i="3"/>
  <c r="H25" i="3"/>
  <c r="I25" i="3" s="1"/>
  <c r="I42" i="6"/>
  <c r="G42" i="6"/>
  <c r="E42" i="6"/>
  <c r="F43" i="6"/>
  <c r="H42" i="6"/>
  <c r="J42" i="6"/>
  <c r="H26" i="3" l="1"/>
  <c r="I26" i="3" s="1"/>
  <c r="I43" i="6"/>
  <c r="G43" i="6"/>
  <c r="E43" i="6"/>
  <c r="J43" i="6"/>
  <c r="F44" i="6"/>
  <c r="H43" i="6"/>
  <c r="F27" i="3"/>
  <c r="D27" i="3" s="1"/>
  <c r="G27" i="3"/>
  <c r="E28" i="3"/>
  <c r="F28" i="3" l="1"/>
  <c r="D28" i="3" s="1"/>
  <c r="E29" i="3"/>
  <c r="H28" i="3"/>
  <c r="G28" i="3"/>
  <c r="H27" i="3"/>
  <c r="I27" i="3" s="1"/>
  <c r="I44" i="6"/>
  <c r="G44" i="6"/>
  <c r="E44" i="6"/>
  <c r="F45" i="6"/>
  <c r="H44" i="6"/>
  <c r="J44" i="6"/>
  <c r="F29" i="3" l="1"/>
  <c r="D29" i="3" s="1"/>
  <c r="E30" i="3"/>
  <c r="G29" i="3"/>
  <c r="I45" i="6"/>
  <c r="G45" i="6"/>
  <c r="E45" i="6"/>
  <c r="J45" i="6"/>
  <c r="F46" i="6"/>
  <c r="H45" i="6"/>
  <c r="I28" i="3"/>
  <c r="F30" i="3" l="1"/>
  <c r="D30" i="3" s="1"/>
  <c r="E31" i="3"/>
  <c r="G30" i="3"/>
  <c r="H29" i="3"/>
  <c r="I29" i="3" s="1"/>
  <c r="I46" i="6"/>
  <c r="G46" i="6"/>
  <c r="E46" i="6"/>
  <c r="F47" i="6"/>
  <c r="H46" i="6"/>
  <c r="J46" i="6"/>
  <c r="H30" i="3" l="1"/>
  <c r="I30" i="3" s="1"/>
  <c r="F31" i="3"/>
  <c r="D31" i="3" s="1"/>
  <c r="G31" i="3"/>
  <c r="E32" i="3"/>
  <c r="I47" i="6"/>
  <c r="G47" i="6"/>
  <c r="E47" i="6"/>
  <c r="J47" i="6"/>
  <c r="F48" i="6"/>
  <c r="H47" i="6"/>
  <c r="H31" i="3" l="1"/>
  <c r="I31" i="3" s="1"/>
  <c r="F32" i="3"/>
  <c r="D32" i="3" s="1"/>
  <c r="E33" i="3"/>
  <c r="G32" i="3"/>
  <c r="I48" i="6"/>
  <c r="G48" i="6"/>
  <c r="E48" i="6"/>
  <c r="F49" i="6"/>
  <c r="H48" i="6"/>
  <c r="J48" i="6"/>
  <c r="H32" i="3" l="1"/>
  <c r="I32" i="3" s="1"/>
  <c r="I49" i="6"/>
  <c r="G49" i="6"/>
  <c r="E49" i="6"/>
  <c r="J49" i="6"/>
  <c r="F50" i="6"/>
  <c r="H49" i="6"/>
  <c r="F33" i="3"/>
  <c r="D33" i="3" s="1"/>
  <c r="E34" i="3"/>
  <c r="G33" i="3"/>
  <c r="H33" i="3" l="1"/>
  <c r="I33" i="3" s="1"/>
  <c r="F34" i="3"/>
  <c r="D34" i="3" s="1"/>
  <c r="E35" i="3"/>
  <c r="G34" i="3"/>
  <c r="I50" i="6"/>
  <c r="G50" i="6"/>
  <c r="E50" i="6"/>
  <c r="F51" i="6"/>
  <c r="H50" i="6"/>
  <c r="J50" i="6"/>
  <c r="H34" i="3" l="1"/>
  <c r="I34" i="3" s="1"/>
  <c r="I51" i="6"/>
  <c r="G51" i="6"/>
  <c r="E51" i="6"/>
  <c r="J51" i="6"/>
  <c r="F52" i="6"/>
  <c r="H51" i="6"/>
  <c r="F35" i="3"/>
  <c r="D35" i="3" s="1"/>
  <c r="G35" i="3"/>
  <c r="E36" i="3"/>
  <c r="H35" i="3" l="1"/>
  <c r="I35" i="3" s="1"/>
  <c r="F36" i="3"/>
  <c r="D36" i="3" s="1"/>
  <c r="E37" i="3"/>
  <c r="G36" i="3"/>
  <c r="I52" i="6"/>
  <c r="G52" i="6"/>
  <c r="E52" i="6"/>
  <c r="F53" i="6"/>
  <c r="H52" i="6"/>
  <c r="J52" i="6"/>
  <c r="F37" i="3" l="1"/>
  <c r="D37" i="3" s="1"/>
  <c r="E38" i="3"/>
  <c r="G37" i="3"/>
  <c r="I53" i="6"/>
  <c r="G53" i="6"/>
  <c r="E53" i="6"/>
  <c r="J53" i="6"/>
  <c r="F54" i="6"/>
  <c r="H53" i="6"/>
  <c r="H36" i="3"/>
  <c r="I36" i="3" s="1"/>
  <c r="I54" i="6" l="1"/>
  <c r="G54" i="6"/>
  <c r="E54" i="6"/>
  <c r="F55" i="6"/>
  <c r="H54" i="6"/>
  <c r="J54" i="6"/>
  <c r="F38" i="3"/>
  <c r="D38" i="3" s="1"/>
  <c r="E39" i="3"/>
  <c r="G38" i="3"/>
  <c r="H37" i="3"/>
  <c r="I37" i="3" s="1"/>
  <c r="F39" i="3" l="1"/>
  <c r="D39" i="3" s="1"/>
  <c r="G39" i="3"/>
  <c r="E40" i="3"/>
  <c r="H38" i="3"/>
  <c r="I38" i="3" s="1"/>
  <c r="I55" i="6"/>
  <c r="G55" i="6"/>
  <c r="E55" i="6"/>
  <c r="J55" i="6"/>
  <c r="F56" i="6"/>
  <c r="H55" i="6"/>
  <c r="I56" i="6" l="1"/>
  <c r="G56" i="6"/>
  <c r="E56" i="6"/>
  <c r="F57" i="6"/>
  <c r="H56" i="6"/>
  <c r="J56" i="6"/>
  <c r="F40" i="3"/>
  <c r="D40" i="3" s="1"/>
  <c r="E41" i="3"/>
  <c r="G40" i="3"/>
  <c r="H39" i="3"/>
  <c r="I39" i="3" s="1"/>
  <c r="H40" i="3" l="1"/>
  <c r="I40" i="3" s="1"/>
  <c r="I57" i="6"/>
  <c r="G57" i="6"/>
  <c r="E57" i="6"/>
  <c r="J57" i="6"/>
  <c r="F58" i="6"/>
  <c r="H57" i="6"/>
  <c r="F41" i="3"/>
  <c r="D41" i="3" s="1"/>
  <c r="E42" i="3"/>
  <c r="G41" i="3"/>
  <c r="H41" i="3" l="1"/>
  <c r="I41" i="3" s="1"/>
  <c r="E43" i="3"/>
  <c r="F42" i="3"/>
  <c r="D42" i="3" s="1"/>
  <c r="G42" i="3"/>
  <c r="I58" i="6"/>
  <c r="G58" i="6"/>
  <c r="E58" i="6"/>
  <c r="F59" i="6"/>
  <c r="H58" i="6"/>
  <c r="J58" i="6"/>
  <c r="F43" i="3" l="1"/>
  <c r="D43" i="3" s="1"/>
  <c r="G43" i="3"/>
  <c r="E44" i="3"/>
  <c r="I59" i="6"/>
  <c r="G59" i="6"/>
  <c r="E59" i="6"/>
  <c r="J59" i="6"/>
  <c r="F60" i="6"/>
  <c r="H59" i="6"/>
  <c r="H42" i="3"/>
  <c r="I42" i="3" s="1"/>
  <c r="I60" i="6" l="1"/>
  <c r="G60" i="6"/>
  <c r="E60" i="6"/>
  <c r="F61" i="6"/>
  <c r="H60" i="6"/>
  <c r="J60" i="6"/>
  <c r="F44" i="3"/>
  <c r="D44" i="3" s="1"/>
  <c r="E45" i="3"/>
  <c r="G44" i="3"/>
  <c r="H43" i="3"/>
  <c r="I43" i="3" s="1"/>
  <c r="H44" i="3" l="1"/>
  <c r="I44" i="3" s="1"/>
  <c r="I61" i="6"/>
  <c r="G61" i="6"/>
  <c r="E61" i="6"/>
  <c r="J61" i="6"/>
  <c r="F62" i="6"/>
  <c r="H61" i="6"/>
  <c r="F45" i="3"/>
  <c r="D45" i="3" s="1"/>
  <c r="E46" i="3"/>
  <c r="G45" i="3"/>
  <c r="H45" i="3" l="1"/>
  <c r="I45" i="3" s="1"/>
  <c r="F46" i="3"/>
  <c r="D46" i="3" s="1"/>
  <c r="E47" i="3"/>
  <c r="G46" i="3"/>
  <c r="I62" i="6"/>
  <c r="G62" i="6"/>
  <c r="E62" i="6"/>
  <c r="F63" i="6"/>
  <c r="H62" i="6"/>
  <c r="J62" i="6"/>
  <c r="F47" i="3" l="1"/>
  <c r="D47" i="3" s="1"/>
  <c r="G47" i="3"/>
  <c r="E48" i="3"/>
  <c r="I63" i="6"/>
  <c r="G63" i="6"/>
  <c r="E63" i="6"/>
  <c r="J63" i="6"/>
  <c r="F64" i="6"/>
  <c r="H63" i="6"/>
  <c r="H46" i="3"/>
  <c r="I46" i="3" s="1"/>
  <c r="I64" i="6" l="1"/>
  <c r="G64" i="6"/>
  <c r="E64" i="6"/>
  <c r="F65" i="6"/>
  <c r="H64" i="6"/>
  <c r="J64" i="6"/>
  <c r="F48" i="3"/>
  <c r="D48" i="3" s="1"/>
  <c r="E49" i="3"/>
  <c r="G48" i="3"/>
  <c r="H47" i="3"/>
  <c r="I47" i="3" s="1"/>
  <c r="H48" i="3" l="1"/>
  <c r="I48" i="3" s="1"/>
  <c r="I65" i="6"/>
  <c r="G65" i="6"/>
  <c r="E65" i="6"/>
  <c r="J65" i="6"/>
  <c r="F66" i="6"/>
  <c r="H65" i="6"/>
  <c r="F49" i="3"/>
  <c r="D49" i="3" s="1"/>
  <c r="E50" i="3"/>
  <c r="G49" i="3"/>
  <c r="F50" i="3" l="1"/>
  <c r="D50" i="3" s="1"/>
  <c r="E51" i="3"/>
  <c r="G50" i="3"/>
  <c r="I66" i="6"/>
  <c r="G66" i="6"/>
  <c r="E66" i="6"/>
  <c r="F67" i="6"/>
  <c r="H66" i="6"/>
  <c r="J66" i="6"/>
  <c r="H49" i="3"/>
  <c r="I49" i="3" s="1"/>
  <c r="F51" i="3" l="1"/>
  <c r="D51" i="3" s="1"/>
  <c r="G51" i="3"/>
  <c r="E52" i="3"/>
  <c r="I67" i="6"/>
  <c r="G67" i="6"/>
  <c r="E67" i="6"/>
  <c r="J67" i="6"/>
  <c r="F68" i="6"/>
  <c r="H67" i="6"/>
  <c r="H50" i="3"/>
  <c r="I50" i="3" s="1"/>
  <c r="I68" i="6" l="1"/>
  <c r="G68" i="6"/>
  <c r="E68" i="6"/>
  <c r="F69" i="6"/>
  <c r="H68" i="6"/>
  <c r="J68" i="6"/>
  <c r="F52" i="3"/>
  <c r="D52" i="3" s="1"/>
  <c r="E53" i="3"/>
  <c r="G52" i="3"/>
  <c r="H51" i="3"/>
  <c r="I51" i="3" s="1"/>
  <c r="F53" i="3" l="1"/>
  <c r="D53" i="3" s="1"/>
  <c r="E54" i="3"/>
  <c r="G53" i="3"/>
  <c r="H52" i="3"/>
  <c r="I52" i="3" s="1"/>
  <c r="I69" i="6"/>
  <c r="G69" i="6"/>
  <c r="E69" i="6"/>
  <c r="J69" i="6"/>
  <c r="F70" i="6"/>
  <c r="H69" i="6"/>
  <c r="F54" i="3" l="1"/>
  <c r="D54" i="3" s="1"/>
  <c r="E55" i="3"/>
  <c r="G54" i="3"/>
  <c r="I70" i="6"/>
  <c r="G70" i="6"/>
  <c r="E70" i="6"/>
  <c r="F71" i="6"/>
  <c r="H70" i="6"/>
  <c r="J70" i="6"/>
  <c r="H53" i="3"/>
  <c r="I53" i="3" s="1"/>
  <c r="F55" i="3" l="1"/>
  <c r="D55" i="3" s="1"/>
  <c r="G55" i="3"/>
  <c r="E56" i="3"/>
  <c r="I71" i="6"/>
  <c r="G71" i="6"/>
  <c r="E71" i="6"/>
  <c r="J71" i="6"/>
  <c r="F72" i="6"/>
  <c r="H71" i="6"/>
  <c r="H54" i="3"/>
  <c r="I54" i="3" s="1"/>
  <c r="I72" i="6" l="1"/>
  <c r="G72" i="6"/>
  <c r="E72" i="6"/>
  <c r="F73" i="6"/>
  <c r="H72" i="6"/>
  <c r="J72" i="6"/>
  <c r="F56" i="3"/>
  <c r="D56" i="3" s="1"/>
  <c r="E57" i="3"/>
  <c r="G56" i="3"/>
  <c r="H55" i="3"/>
  <c r="I55" i="3" s="1"/>
  <c r="H56" i="3" l="1"/>
  <c r="I56" i="3" s="1"/>
  <c r="I73" i="6"/>
  <c r="G73" i="6"/>
  <c r="E73" i="6"/>
  <c r="J73" i="6"/>
  <c r="F74" i="6"/>
  <c r="H73" i="6"/>
  <c r="F57" i="3"/>
  <c r="D57" i="3" s="1"/>
  <c r="E58" i="3"/>
  <c r="G57" i="3"/>
  <c r="H57" i="3" l="1"/>
  <c r="I57" i="3" s="1"/>
  <c r="E59" i="3"/>
  <c r="F58" i="3"/>
  <c r="D58" i="3" s="1"/>
  <c r="G58" i="3"/>
  <c r="I74" i="6"/>
  <c r="G74" i="6"/>
  <c r="E74" i="6"/>
  <c r="F75" i="6"/>
  <c r="H74" i="6"/>
  <c r="J74" i="6"/>
  <c r="I75" i="6" l="1"/>
  <c r="G75" i="6"/>
  <c r="E75" i="6"/>
  <c r="J75" i="6"/>
  <c r="F76" i="6"/>
  <c r="H75" i="6"/>
  <c r="F59" i="3"/>
  <c r="D59" i="3" s="1"/>
  <c r="G59" i="3"/>
  <c r="E60" i="3"/>
  <c r="H58" i="3"/>
  <c r="I58" i="3" s="1"/>
  <c r="H59" i="3" l="1"/>
  <c r="F60" i="3"/>
  <c r="D60" i="3" s="1"/>
  <c r="E61" i="3"/>
  <c r="G60" i="3"/>
  <c r="I59" i="3"/>
  <c r="I76" i="6"/>
  <c r="G76" i="6"/>
  <c r="E76" i="6"/>
  <c r="F77" i="6"/>
  <c r="H76" i="6"/>
  <c r="J76" i="6"/>
  <c r="H60" i="3" l="1"/>
  <c r="I60" i="3" s="1"/>
  <c r="I77" i="6"/>
  <c r="G77" i="6"/>
  <c r="E77" i="6"/>
  <c r="J77" i="6"/>
  <c r="F78" i="6"/>
  <c r="H77" i="6"/>
  <c r="F61" i="3"/>
  <c r="D61" i="3" s="1"/>
  <c r="E62" i="3"/>
  <c r="G61" i="3"/>
  <c r="H61" i="3" l="1"/>
  <c r="I61" i="3" s="1"/>
  <c r="F62" i="3"/>
  <c r="D62" i="3" s="1"/>
  <c r="E63" i="3"/>
  <c r="G62" i="3"/>
  <c r="I78" i="6"/>
  <c r="G78" i="6"/>
  <c r="E78" i="6"/>
  <c r="F79" i="6"/>
  <c r="H78" i="6"/>
  <c r="J78" i="6"/>
  <c r="H62" i="3" l="1"/>
  <c r="I62" i="3" s="1"/>
  <c r="I79" i="6"/>
  <c r="G79" i="6"/>
  <c r="E79" i="6"/>
  <c r="J79" i="6"/>
  <c r="F80" i="6"/>
  <c r="H79" i="6"/>
  <c r="F63" i="3"/>
  <c r="D63" i="3" s="1"/>
  <c r="G63" i="3"/>
  <c r="E64" i="3"/>
  <c r="H63" i="3" l="1"/>
  <c r="I63" i="3" s="1"/>
  <c r="F64" i="3"/>
  <c r="D64" i="3" s="1"/>
  <c r="E65" i="3"/>
  <c r="G64" i="3"/>
  <c r="I80" i="6"/>
  <c r="G80" i="6"/>
  <c r="E80" i="6"/>
  <c r="F81" i="6"/>
  <c r="H80" i="6"/>
  <c r="J80" i="6"/>
  <c r="H64" i="3" l="1"/>
  <c r="I64" i="3" s="1"/>
  <c r="I81" i="6"/>
  <c r="G81" i="6"/>
  <c r="E81" i="6"/>
  <c r="J81" i="6"/>
  <c r="F82" i="6"/>
  <c r="H81" i="6"/>
  <c r="F65" i="3"/>
  <c r="D65" i="3" s="1"/>
  <c r="E66" i="3"/>
  <c r="G65" i="3"/>
  <c r="H65" i="3" l="1"/>
  <c r="I65" i="3" s="1"/>
  <c r="F66" i="3"/>
  <c r="D66" i="3" s="1"/>
  <c r="E67" i="3"/>
  <c r="G66" i="3"/>
  <c r="I82" i="6"/>
  <c r="G82" i="6"/>
  <c r="E82" i="6"/>
  <c r="F83" i="6"/>
  <c r="H82" i="6"/>
  <c r="J82" i="6"/>
  <c r="H66" i="3" l="1"/>
  <c r="I66" i="3" s="1"/>
  <c r="I83" i="6"/>
  <c r="G83" i="6"/>
  <c r="E83" i="6"/>
  <c r="J83" i="6"/>
  <c r="F84" i="6"/>
  <c r="H83" i="6"/>
  <c r="F67" i="3"/>
  <c r="D67" i="3" s="1"/>
  <c r="G67" i="3"/>
  <c r="E68" i="3"/>
  <c r="H67" i="3" l="1"/>
  <c r="I67" i="3" s="1"/>
  <c r="F68" i="3"/>
  <c r="D68" i="3" s="1"/>
  <c r="E69" i="3"/>
  <c r="G68" i="3"/>
  <c r="I84" i="6"/>
  <c r="G84" i="6"/>
  <c r="E84" i="6"/>
  <c r="F85" i="6"/>
  <c r="H84" i="6"/>
  <c r="J84" i="6"/>
  <c r="H68" i="3" l="1"/>
  <c r="I68" i="3" s="1"/>
  <c r="I85" i="6"/>
  <c r="G85" i="6"/>
  <c r="E85" i="6"/>
  <c r="J85" i="6"/>
  <c r="F86" i="6"/>
  <c r="H85" i="6"/>
  <c r="F69" i="3"/>
  <c r="D69" i="3" s="1"/>
  <c r="G69" i="3"/>
  <c r="E70" i="3"/>
  <c r="H69" i="3" l="1"/>
  <c r="I69" i="3" s="1"/>
  <c r="F70" i="3"/>
  <c r="D70" i="3" s="1"/>
  <c r="E71" i="3"/>
  <c r="G70" i="3"/>
  <c r="I86" i="6"/>
  <c r="G86" i="6"/>
  <c r="E86" i="6"/>
  <c r="F87" i="6"/>
  <c r="H86" i="6"/>
  <c r="J86" i="6"/>
  <c r="H70" i="3" l="1"/>
  <c r="I70" i="3" s="1"/>
  <c r="I87" i="6"/>
  <c r="G87" i="6"/>
  <c r="E87" i="6"/>
  <c r="J87" i="6"/>
  <c r="F88" i="6"/>
  <c r="H87" i="6"/>
  <c r="F71" i="3"/>
  <c r="D71" i="3" s="1"/>
  <c r="G71" i="3"/>
  <c r="E72" i="3"/>
  <c r="H71" i="3" l="1"/>
  <c r="I71" i="3" s="1"/>
  <c r="F72" i="3"/>
  <c r="D72" i="3" s="1"/>
  <c r="E73" i="3"/>
  <c r="G72" i="3"/>
  <c r="I88" i="6"/>
  <c r="G88" i="6"/>
  <c r="E88" i="6"/>
  <c r="F89" i="6"/>
  <c r="H88" i="6"/>
  <c r="J88" i="6"/>
  <c r="H72" i="3" l="1"/>
  <c r="I72" i="3" s="1"/>
  <c r="I89" i="6"/>
  <c r="G89" i="6"/>
  <c r="E89" i="6"/>
  <c r="J89" i="6"/>
  <c r="F90" i="6"/>
  <c r="H89" i="6"/>
  <c r="F73" i="3"/>
  <c r="D73" i="3" s="1"/>
  <c r="G73" i="3"/>
  <c r="E74" i="3"/>
  <c r="H73" i="3" l="1"/>
  <c r="I73" i="3" s="1"/>
  <c r="F74" i="3"/>
  <c r="D74" i="3" s="1"/>
  <c r="E75" i="3"/>
  <c r="G74" i="3"/>
  <c r="I90" i="6"/>
  <c r="G90" i="6"/>
  <c r="E90" i="6"/>
  <c r="F91" i="6"/>
  <c r="H90" i="6"/>
  <c r="J90" i="6"/>
  <c r="I91" i="6" l="1"/>
  <c r="G91" i="6"/>
  <c r="E91" i="6"/>
  <c r="J91" i="6"/>
  <c r="F92" i="6"/>
  <c r="H91" i="6"/>
  <c r="F75" i="3"/>
  <c r="D75" i="3" s="1"/>
  <c r="G75" i="3"/>
  <c r="E76" i="3"/>
  <c r="H74" i="3"/>
  <c r="I74" i="3" s="1"/>
  <c r="H75" i="3" l="1"/>
  <c r="I75" i="3" s="1"/>
  <c r="F76" i="3"/>
  <c r="D76" i="3" s="1"/>
  <c r="E77" i="3"/>
  <c r="G76" i="3"/>
  <c r="I92" i="6"/>
  <c r="G92" i="6"/>
  <c r="E92" i="6"/>
  <c r="F93" i="6"/>
  <c r="J92" i="6"/>
  <c r="H92" i="6"/>
  <c r="H76" i="3" l="1"/>
  <c r="I76" i="3" s="1"/>
  <c r="H93" i="6"/>
  <c r="I93" i="6"/>
  <c r="G93" i="6"/>
  <c r="E93" i="6"/>
  <c r="F94" i="6"/>
  <c r="J93" i="6"/>
  <c r="F77" i="3"/>
  <c r="D77" i="3" s="1"/>
  <c r="G77" i="3"/>
  <c r="E78" i="3"/>
  <c r="H77" i="3" l="1"/>
  <c r="I77" i="3" s="1"/>
  <c r="F78" i="3"/>
  <c r="D78" i="3" s="1"/>
  <c r="E79" i="3"/>
  <c r="G78" i="3"/>
  <c r="J94" i="6"/>
  <c r="I94" i="6"/>
  <c r="G94" i="6"/>
  <c r="E94" i="6"/>
  <c r="F95" i="6"/>
  <c r="H94" i="6"/>
  <c r="H78" i="3" l="1"/>
  <c r="I78" i="3" s="1"/>
  <c r="J95" i="6"/>
  <c r="I95" i="6"/>
  <c r="G95" i="6"/>
  <c r="E95" i="6"/>
  <c r="F96" i="6"/>
  <c r="H95" i="6"/>
  <c r="F79" i="3"/>
  <c r="D79" i="3" s="1"/>
  <c r="G79" i="3"/>
  <c r="E80" i="3"/>
  <c r="H79" i="3" l="1"/>
  <c r="I79" i="3" s="1"/>
  <c r="F80" i="3"/>
  <c r="D80" i="3" s="1"/>
  <c r="E81" i="3"/>
  <c r="G80" i="3"/>
  <c r="F97" i="6"/>
  <c r="I96" i="6"/>
  <c r="G96" i="6"/>
  <c r="E96" i="6"/>
  <c r="J96" i="6"/>
  <c r="H96" i="6"/>
  <c r="H80" i="3" l="1"/>
  <c r="I80" i="3" s="1"/>
  <c r="J97" i="6"/>
  <c r="I97" i="6"/>
  <c r="G97" i="6"/>
  <c r="E97" i="6"/>
  <c r="F98" i="6"/>
  <c r="H97" i="6"/>
  <c r="F81" i="3"/>
  <c r="D81" i="3" s="1"/>
  <c r="G81" i="3"/>
  <c r="E82" i="3"/>
  <c r="H81" i="3" l="1"/>
  <c r="I81" i="3" s="1"/>
  <c r="F82" i="3"/>
  <c r="D82" i="3" s="1"/>
  <c r="E83" i="3"/>
  <c r="G82" i="3"/>
  <c r="J98" i="6"/>
  <c r="I98" i="6"/>
  <c r="G98" i="6"/>
  <c r="E98" i="6"/>
  <c r="F99" i="6"/>
  <c r="H98" i="6"/>
  <c r="H82" i="3" l="1"/>
  <c r="I82" i="3" s="1"/>
  <c r="H99" i="6"/>
  <c r="I99" i="6"/>
  <c r="G99" i="6"/>
  <c r="E99" i="6"/>
  <c r="F100" i="6"/>
  <c r="J99" i="6"/>
  <c r="F83" i="3"/>
  <c r="D83" i="3" s="1"/>
  <c r="G83" i="3"/>
  <c r="E84" i="3"/>
  <c r="H83" i="3" l="1"/>
  <c r="I83" i="3" s="1"/>
  <c r="F84" i="3"/>
  <c r="D84" i="3" s="1"/>
  <c r="E85" i="3"/>
  <c r="G84" i="3"/>
  <c r="H100" i="6"/>
  <c r="I100" i="6"/>
  <c r="G100" i="6"/>
  <c r="E100" i="6"/>
  <c r="F101" i="6"/>
  <c r="J100" i="6"/>
  <c r="H84" i="3" l="1"/>
  <c r="I84" i="3" s="1"/>
  <c r="J101" i="6"/>
  <c r="I101" i="6"/>
  <c r="G101" i="6"/>
  <c r="E101" i="6"/>
  <c r="F102" i="6"/>
  <c r="H101" i="6"/>
  <c r="F85" i="3"/>
  <c r="D85" i="3" s="1"/>
  <c r="G85" i="3"/>
  <c r="E86" i="3"/>
  <c r="H85" i="3" l="1"/>
  <c r="I85" i="3" s="1"/>
  <c r="F86" i="3"/>
  <c r="D86" i="3" s="1"/>
  <c r="E87" i="3"/>
  <c r="G86" i="3"/>
  <c r="J102" i="6"/>
  <c r="I102" i="6"/>
  <c r="G102" i="6"/>
  <c r="E102" i="6"/>
  <c r="F103" i="6"/>
  <c r="H102" i="6"/>
  <c r="H86" i="3" l="1"/>
  <c r="I86" i="3" s="1"/>
  <c r="J103" i="6"/>
  <c r="I103" i="6"/>
  <c r="G103" i="6"/>
  <c r="E103" i="6"/>
  <c r="F104" i="6"/>
  <c r="H103" i="6"/>
  <c r="F87" i="3"/>
  <c r="D87" i="3" s="1"/>
  <c r="G87" i="3"/>
  <c r="E88" i="3"/>
  <c r="H87" i="3" l="1"/>
  <c r="I87" i="3" s="1"/>
  <c r="F88" i="3"/>
  <c r="D88" i="3" s="1"/>
  <c r="E89" i="3"/>
  <c r="G88" i="3"/>
  <c r="J104" i="6"/>
  <c r="I104" i="6"/>
  <c r="G104" i="6"/>
  <c r="E104" i="6"/>
  <c r="F105" i="6"/>
  <c r="H104" i="6"/>
  <c r="H88" i="3" l="1"/>
  <c r="I88" i="3" s="1"/>
  <c r="H105" i="6"/>
  <c r="I105" i="6"/>
  <c r="G105" i="6"/>
  <c r="E105" i="6"/>
  <c r="F106" i="6"/>
  <c r="J105" i="6"/>
  <c r="F89" i="3"/>
  <c r="D89" i="3" s="1"/>
  <c r="G89" i="3"/>
  <c r="E90" i="3"/>
  <c r="H89" i="3" l="1"/>
  <c r="I89" i="3" s="1"/>
  <c r="F90" i="3"/>
  <c r="D90" i="3" s="1"/>
  <c r="E91" i="3"/>
  <c r="G90" i="3"/>
  <c r="F107" i="6"/>
  <c r="H106" i="6"/>
  <c r="I106" i="6"/>
  <c r="G106" i="6"/>
  <c r="E106" i="6"/>
  <c r="J106" i="6"/>
  <c r="F108" i="6" l="1"/>
  <c r="I107" i="6"/>
  <c r="G107" i="6"/>
  <c r="E107" i="6"/>
  <c r="J107" i="6"/>
  <c r="H107" i="6"/>
  <c r="F91" i="3"/>
  <c r="D91" i="3" s="1"/>
  <c r="G91" i="3"/>
  <c r="E92" i="3"/>
  <c r="H90" i="3"/>
  <c r="I90" i="3" s="1"/>
  <c r="H91" i="3" l="1"/>
  <c r="I91" i="3" s="1"/>
  <c r="F92" i="3"/>
  <c r="D92" i="3" s="1"/>
  <c r="E93" i="3"/>
  <c r="G92" i="3"/>
  <c r="J108" i="6"/>
  <c r="I108" i="6"/>
  <c r="G108" i="6"/>
  <c r="E108" i="6"/>
  <c r="F109" i="6"/>
  <c r="H108" i="6"/>
  <c r="H92" i="3" l="1"/>
  <c r="I92" i="3" s="1"/>
  <c r="J109" i="6"/>
  <c r="I109" i="6"/>
  <c r="G109" i="6"/>
  <c r="E109" i="6"/>
  <c r="F110" i="6"/>
  <c r="H109" i="6"/>
  <c r="F93" i="3"/>
  <c r="D93" i="3" s="1"/>
  <c r="G93" i="3"/>
  <c r="E94" i="3"/>
  <c r="H93" i="3" l="1"/>
  <c r="I93" i="3" s="1"/>
  <c r="F94" i="3"/>
  <c r="D94" i="3" s="1"/>
  <c r="E95" i="3"/>
  <c r="G94" i="3"/>
  <c r="J110" i="6"/>
  <c r="I110" i="6"/>
  <c r="G110" i="6"/>
  <c r="E110" i="6"/>
  <c r="F111" i="6"/>
  <c r="H110" i="6"/>
  <c r="H94" i="3" l="1"/>
  <c r="I94" i="3" s="1"/>
  <c r="J111" i="6"/>
  <c r="I111" i="6"/>
  <c r="G111" i="6"/>
  <c r="E111" i="6"/>
  <c r="F112" i="6"/>
  <c r="H111" i="6"/>
  <c r="F95" i="3"/>
  <c r="D95" i="3" s="1"/>
  <c r="G95" i="3"/>
  <c r="E96" i="3"/>
  <c r="F96" i="3" l="1"/>
  <c r="D96" i="3" s="1"/>
  <c r="E97" i="3"/>
  <c r="G96" i="3"/>
  <c r="H95" i="3"/>
  <c r="I95" i="3" s="1"/>
  <c r="J112" i="6"/>
  <c r="I112" i="6"/>
  <c r="G112" i="6"/>
  <c r="E112" i="6"/>
  <c r="F113" i="6"/>
  <c r="H112" i="6"/>
  <c r="F97" i="3" l="1"/>
  <c r="D97" i="3" s="1"/>
  <c r="G97" i="3"/>
  <c r="E98" i="3"/>
  <c r="J113" i="6"/>
  <c r="I113" i="6"/>
  <c r="G113" i="6"/>
  <c r="E113" i="6"/>
  <c r="F114" i="6"/>
  <c r="H113" i="6"/>
  <c r="H96" i="3"/>
  <c r="I96" i="3" s="1"/>
  <c r="F98" i="3" l="1"/>
  <c r="D98" i="3" s="1"/>
  <c r="E99" i="3"/>
  <c r="G98" i="3"/>
  <c r="H97" i="3"/>
  <c r="I97" i="3" s="1"/>
  <c r="H114" i="6"/>
  <c r="I114" i="6"/>
  <c r="G114" i="6"/>
  <c r="E114" i="6"/>
  <c r="F115" i="6"/>
  <c r="J114" i="6"/>
  <c r="H98" i="3" l="1"/>
  <c r="I98" i="3" s="1"/>
  <c r="H115" i="6"/>
  <c r="I115" i="6"/>
  <c r="G115" i="6"/>
  <c r="E115" i="6"/>
  <c r="F116" i="6"/>
  <c r="J115" i="6"/>
  <c r="F99" i="3"/>
  <c r="D99" i="3" s="1"/>
  <c r="G99" i="3"/>
  <c r="E100" i="3"/>
  <c r="J116" i="6" l="1"/>
  <c r="I116" i="6"/>
  <c r="G116" i="6"/>
  <c r="E116" i="6"/>
  <c r="F117" i="6"/>
  <c r="H116" i="6"/>
  <c r="F100" i="3"/>
  <c r="D100" i="3" s="1"/>
  <c r="E101" i="3"/>
  <c r="G100" i="3"/>
  <c r="H99" i="3"/>
  <c r="I99" i="3" s="1"/>
  <c r="H100" i="3" l="1"/>
  <c r="I100" i="3" s="1"/>
  <c r="F101" i="3"/>
  <c r="D101" i="3" s="1"/>
  <c r="G101" i="3"/>
  <c r="E102" i="3"/>
  <c r="J117" i="6"/>
  <c r="I117" i="6"/>
  <c r="G117" i="6"/>
  <c r="E117" i="6"/>
  <c r="F118" i="6"/>
  <c r="H117" i="6"/>
  <c r="F102" i="3" l="1"/>
  <c r="D102" i="3" s="1"/>
  <c r="E103" i="3"/>
  <c r="G102" i="3"/>
  <c r="H101" i="3"/>
  <c r="I101" i="3" s="1"/>
  <c r="F119" i="6"/>
  <c r="I118" i="6"/>
  <c r="G118" i="6"/>
  <c r="E118" i="6"/>
  <c r="J118" i="6"/>
  <c r="H118" i="6"/>
  <c r="F103" i="3" l="1"/>
  <c r="D103" i="3" s="1"/>
  <c r="G103" i="3"/>
  <c r="E104" i="3"/>
  <c r="J119" i="6"/>
  <c r="I119" i="6"/>
  <c r="G119" i="6"/>
  <c r="E119" i="6"/>
  <c r="F120" i="6"/>
  <c r="H119" i="6"/>
  <c r="H102" i="3"/>
  <c r="I102" i="3" s="1"/>
  <c r="F104" i="3" l="1"/>
  <c r="D104" i="3" s="1"/>
  <c r="E105" i="3"/>
  <c r="G104" i="3"/>
  <c r="H103" i="3"/>
  <c r="I103" i="3" s="1"/>
  <c r="J120" i="6"/>
  <c r="I120" i="6"/>
  <c r="G120" i="6"/>
  <c r="E120" i="6"/>
  <c r="F121" i="6"/>
  <c r="H120" i="6"/>
  <c r="H104" i="3" l="1"/>
  <c r="I104" i="3" s="1"/>
  <c r="H121" i="6"/>
  <c r="I121" i="6"/>
  <c r="G121" i="6"/>
  <c r="E121" i="6"/>
  <c r="F122" i="6"/>
  <c r="J121" i="6"/>
  <c r="F105" i="3"/>
  <c r="D105" i="3" s="1"/>
  <c r="G105" i="3"/>
  <c r="E106" i="3"/>
  <c r="F106" i="3" l="1"/>
  <c r="D106" i="3" s="1"/>
  <c r="E107" i="3"/>
  <c r="G106" i="3"/>
  <c r="H105" i="3"/>
  <c r="I105" i="3" s="1"/>
  <c r="H122" i="6"/>
  <c r="I122" i="6"/>
  <c r="G122" i="6"/>
  <c r="E122" i="6"/>
  <c r="F123" i="6"/>
  <c r="J122" i="6"/>
  <c r="F124" i="6" l="1"/>
  <c r="H123" i="6"/>
  <c r="I123" i="6"/>
  <c r="G123" i="6"/>
  <c r="E123" i="6"/>
  <c r="J123" i="6"/>
  <c r="F107" i="3"/>
  <c r="D107" i="3" s="1"/>
  <c r="G107" i="3"/>
  <c r="E108" i="3"/>
  <c r="H106" i="3"/>
  <c r="I106" i="3" s="1"/>
  <c r="H107" i="3" l="1"/>
  <c r="I107" i="3" s="1"/>
  <c r="F108" i="3"/>
  <c r="D108" i="3" s="1"/>
  <c r="E109" i="3"/>
  <c r="G108" i="3"/>
  <c r="I124" i="6"/>
  <c r="G124" i="6"/>
  <c r="E124" i="6"/>
  <c r="F125" i="6"/>
  <c r="J124" i="6"/>
  <c r="H124" i="6"/>
  <c r="F109" i="3" l="1"/>
  <c r="D109" i="3" s="1"/>
  <c r="G109" i="3"/>
  <c r="E110" i="3"/>
  <c r="F126" i="6"/>
  <c r="H125" i="6"/>
  <c r="I125" i="6"/>
  <c r="G125" i="6"/>
  <c r="E125" i="6"/>
  <c r="J125" i="6"/>
  <c r="H108" i="3"/>
  <c r="I108" i="3" s="1"/>
  <c r="F127" i="6" l="1"/>
  <c r="I126" i="6"/>
  <c r="G126" i="6"/>
  <c r="E126" i="6"/>
  <c r="J126" i="6"/>
  <c r="H126" i="6"/>
  <c r="F110" i="3"/>
  <c r="D110" i="3" s="1"/>
  <c r="E111" i="3"/>
  <c r="G110" i="3"/>
  <c r="H109" i="3"/>
  <c r="I109" i="3" s="1"/>
  <c r="H110" i="3" l="1"/>
  <c r="I110" i="3" s="1"/>
  <c r="F111" i="3"/>
  <c r="D111" i="3" s="1"/>
  <c r="G111" i="3"/>
  <c r="E112" i="3"/>
  <c r="I127" i="6"/>
  <c r="G127" i="6"/>
  <c r="E127" i="6"/>
  <c r="F128" i="6"/>
  <c r="J127" i="6"/>
  <c r="H127" i="6"/>
  <c r="H111" i="3" l="1"/>
  <c r="I111" i="3" s="1"/>
  <c r="H128" i="6"/>
  <c r="I128" i="6"/>
  <c r="G128" i="6"/>
  <c r="E128" i="6"/>
  <c r="F129" i="6"/>
  <c r="J128" i="6"/>
  <c r="F112" i="3"/>
  <c r="D112" i="3" s="1"/>
  <c r="E113" i="3"/>
  <c r="G112" i="3"/>
  <c r="F113" i="3" l="1"/>
  <c r="D113" i="3" s="1"/>
  <c r="G113" i="3"/>
  <c r="E114" i="3"/>
  <c r="H112" i="3"/>
  <c r="I112" i="3" s="1"/>
  <c r="H129" i="6"/>
  <c r="I129" i="6"/>
  <c r="G129" i="6"/>
  <c r="E129" i="6"/>
  <c r="F130" i="6"/>
  <c r="J129" i="6"/>
  <c r="H113" i="3" l="1"/>
  <c r="I113" i="3" s="1"/>
  <c r="H130" i="6"/>
  <c r="I130" i="6"/>
  <c r="G130" i="6"/>
  <c r="E130" i="6"/>
  <c r="F131" i="6"/>
  <c r="J130" i="6"/>
  <c r="F114" i="3"/>
  <c r="D114" i="3" s="1"/>
  <c r="E115" i="3"/>
  <c r="G114" i="3"/>
  <c r="F115" i="3" l="1"/>
  <c r="D115" i="3" s="1"/>
  <c r="G115" i="3"/>
  <c r="E116" i="3"/>
  <c r="H114" i="3"/>
  <c r="I114" i="3" s="1"/>
  <c r="F132" i="6"/>
  <c r="H131" i="6"/>
  <c r="I131" i="6"/>
  <c r="G131" i="6"/>
  <c r="E131" i="6"/>
  <c r="J131" i="6"/>
  <c r="H115" i="3" l="1"/>
  <c r="I115" i="3" s="1"/>
  <c r="F133" i="6"/>
  <c r="I132" i="6"/>
  <c r="G132" i="6"/>
  <c r="E132" i="6"/>
  <c r="J132" i="6"/>
  <c r="H132" i="6"/>
  <c r="F116" i="3"/>
  <c r="D116" i="3" s="1"/>
  <c r="E117" i="3"/>
  <c r="G116" i="3"/>
  <c r="F117" i="3" l="1"/>
  <c r="D117" i="3" s="1"/>
  <c r="G117" i="3"/>
  <c r="E118" i="3"/>
  <c r="H116" i="3"/>
  <c r="I116" i="3" s="1"/>
  <c r="F134" i="6"/>
  <c r="I133" i="6"/>
  <c r="G133" i="6"/>
  <c r="E133" i="6"/>
  <c r="J133" i="6"/>
  <c r="H133" i="6"/>
  <c r="H117" i="3" l="1"/>
  <c r="I117" i="3" s="1"/>
  <c r="F118" i="3"/>
  <c r="D118" i="3" s="1"/>
  <c r="E119" i="3"/>
  <c r="G118" i="3"/>
  <c r="F135" i="6"/>
  <c r="I134" i="6"/>
  <c r="G134" i="6"/>
  <c r="E134" i="6"/>
  <c r="J134" i="6"/>
  <c r="H134" i="6"/>
  <c r="F136" i="6" l="1"/>
  <c r="I135" i="6"/>
  <c r="G135" i="6"/>
  <c r="E135" i="6"/>
  <c r="J135" i="6"/>
  <c r="H135" i="6"/>
  <c r="F119" i="3"/>
  <c r="D119" i="3" s="1"/>
  <c r="G119" i="3"/>
  <c r="E120" i="3"/>
  <c r="H118" i="3"/>
  <c r="I118" i="3" s="1"/>
  <c r="F120" i="3" l="1"/>
  <c r="D120" i="3" s="1"/>
  <c r="E121" i="3"/>
  <c r="G120" i="3"/>
  <c r="H119" i="3"/>
  <c r="I119" i="3" s="1"/>
  <c r="J136" i="6"/>
  <c r="I136" i="6"/>
  <c r="G136" i="6"/>
  <c r="E136" i="6"/>
  <c r="F137" i="6"/>
  <c r="H136" i="6"/>
  <c r="H120" i="3" l="1"/>
  <c r="I120" i="3" s="1"/>
  <c r="H137" i="6"/>
  <c r="I137" i="6"/>
  <c r="G137" i="6"/>
  <c r="E137" i="6"/>
  <c r="F138" i="6"/>
  <c r="J137" i="6"/>
  <c r="F121" i="3"/>
  <c r="D121" i="3" s="1"/>
  <c r="G121" i="3"/>
  <c r="E122" i="3"/>
  <c r="F122" i="3" l="1"/>
  <c r="D122" i="3" s="1"/>
  <c r="E123" i="3"/>
  <c r="G122" i="3"/>
  <c r="H121" i="3"/>
  <c r="I121" i="3" s="1"/>
  <c r="H138" i="6"/>
  <c r="I138" i="6"/>
  <c r="G138" i="6"/>
  <c r="E138" i="6"/>
  <c r="F139" i="6"/>
  <c r="J138" i="6"/>
  <c r="H122" i="3" l="1"/>
  <c r="F123" i="3"/>
  <c r="D123" i="3" s="1"/>
  <c r="G123" i="3"/>
  <c r="E124" i="3"/>
  <c r="F140" i="6"/>
  <c r="H139" i="6"/>
  <c r="I139" i="6"/>
  <c r="G139" i="6"/>
  <c r="E139" i="6"/>
  <c r="J139" i="6"/>
  <c r="I122" i="3"/>
  <c r="F124" i="3" l="1"/>
  <c r="D124" i="3" s="1"/>
  <c r="E125" i="3"/>
  <c r="G124" i="3"/>
  <c r="H123" i="3"/>
  <c r="I123" i="3" s="1"/>
  <c r="F141" i="6"/>
  <c r="I140" i="6"/>
  <c r="G140" i="6"/>
  <c r="E140" i="6"/>
  <c r="J140" i="6"/>
  <c r="H140" i="6"/>
  <c r="F125" i="3" l="1"/>
  <c r="D125" i="3" s="1"/>
  <c r="G125" i="3"/>
  <c r="E126" i="3"/>
  <c r="I141" i="6"/>
  <c r="G141" i="6"/>
  <c r="E141" i="6"/>
  <c r="F142" i="6"/>
  <c r="J141" i="6"/>
  <c r="H141" i="6"/>
  <c r="H124" i="3"/>
  <c r="I124" i="3" s="1"/>
  <c r="H142" i="6" l="1"/>
  <c r="I142" i="6"/>
  <c r="G142" i="6"/>
  <c r="E142" i="6"/>
  <c r="F143" i="6"/>
  <c r="J142" i="6"/>
  <c r="F126" i="3"/>
  <c r="D126" i="3" s="1"/>
  <c r="E127" i="3"/>
  <c r="G126" i="3"/>
  <c r="H125" i="3"/>
  <c r="I125" i="3" s="1"/>
  <c r="F127" i="3" l="1"/>
  <c r="D127" i="3" s="1"/>
  <c r="G127" i="3"/>
  <c r="E128" i="3"/>
  <c r="H143" i="6"/>
  <c r="I143" i="6"/>
  <c r="G143" i="6"/>
  <c r="E143" i="6"/>
  <c r="F144" i="6"/>
  <c r="J143" i="6"/>
  <c r="H126" i="3"/>
  <c r="I126" i="3" s="1"/>
  <c r="J144" i="6" l="1"/>
  <c r="I144" i="6"/>
  <c r="G144" i="6"/>
  <c r="E144" i="6"/>
  <c r="F145" i="6"/>
  <c r="H144" i="6"/>
  <c r="F128" i="3"/>
  <c r="D128" i="3" s="1"/>
  <c r="E129" i="3"/>
  <c r="G128" i="3"/>
  <c r="H127" i="3"/>
  <c r="I127" i="3" s="1"/>
  <c r="F129" i="3" l="1"/>
  <c r="D129" i="3" s="1"/>
  <c r="G129" i="3"/>
  <c r="E130" i="3"/>
  <c r="J145" i="6"/>
  <c r="I145" i="6"/>
  <c r="G145" i="6"/>
  <c r="E145" i="6"/>
  <c r="F146" i="6"/>
  <c r="H145" i="6"/>
  <c r="H128" i="3"/>
  <c r="I128" i="3" s="1"/>
  <c r="F130" i="3" l="1"/>
  <c r="D130" i="3" s="1"/>
  <c r="E131" i="3"/>
  <c r="G130" i="3"/>
  <c r="H129" i="3"/>
  <c r="I129" i="3" s="1"/>
  <c r="J146" i="6"/>
  <c r="I146" i="6"/>
  <c r="G146" i="6"/>
  <c r="E146" i="6"/>
  <c r="F147" i="6"/>
  <c r="H146" i="6"/>
  <c r="H130" i="3" l="1"/>
  <c r="J147" i="6"/>
  <c r="I147" i="6"/>
  <c r="G147" i="6"/>
  <c r="E147" i="6"/>
  <c r="F148" i="6"/>
  <c r="H147" i="6"/>
  <c r="I130" i="3"/>
  <c r="F131" i="3"/>
  <c r="D131" i="3" s="1"/>
  <c r="G131" i="3"/>
  <c r="E132" i="3"/>
  <c r="F132" i="3" l="1"/>
  <c r="D132" i="3" s="1"/>
  <c r="E133" i="3"/>
  <c r="G132" i="3"/>
  <c r="H131" i="3"/>
  <c r="I131" i="3" s="1"/>
  <c r="H148" i="6"/>
  <c r="I148" i="6"/>
  <c r="G148" i="6"/>
  <c r="E148" i="6"/>
  <c r="F149" i="6"/>
  <c r="J148" i="6"/>
  <c r="H132" i="3" l="1"/>
  <c r="I132" i="3" s="1"/>
  <c r="H149" i="6"/>
  <c r="I149" i="6"/>
  <c r="G149" i="6"/>
  <c r="E149" i="6"/>
  <c r="F150" i="6"/>
  <c r="J149" i="6"/>
  <c r="F133" i="3"/>
  <c r="D133" i="3" s="1"/>
  <c r="G133" i="3"/>
  <c r="E134" i="3"/>
  <c r="H133" i="3" l="1"/>
  <c r="I133" i="3" s="1"/>
  <c r="F134" i="3"/>
  <c r="D134" i="3" s="1"/>
  <c r="E135" i="3"/>
  <c r="G134" i="3"/>
  <c r="H150" i="6"/>
  <c r="I150" i="6"/>
  <c r="G150" i="6"/>
  <c r="E150" i="6"/>
  <c r="F151" i="6"/>
  <c r="J150" i="6"/>
  <c r="H134" i="3" l="1"/>
  <c r="I134" i="3" s="1"/>
  <c r="F152" i="6"/>
  <c r="H151" i="6"/>
  <c r="I151" i="6"/>
  <c r="G151" i="6"/>
  <c r="E151" i="6"/>
  <c r="J151" i="6"/>
  <c r="F135" i="3"/>
  <c r="D135" i="3" s="1"/>
  <c r="G135" i="3"/>
  <c r="E136" i="3"/>
  <c r="H135" i="3" l="1"/>
  <c r="I135" i="3" s="1"/>
  <c r="F136" i="3"/>
  <c r="D136" i="3" s="1"/>
  <c r="E137" i="3"/>
  <c r="G136" i="3"/>
  <c r="I152" i="6"/>
  <c r="G152" i="6"/>
  <c r="E152" i="6"/>
  <c r="F153" i="6"/>
  <c r="J152" i="6"/>
  <c r="H152" i="6"/>
  <c r="H136" i="3" l="1"/>
  <c r="I136" i="3" s="1"/>
  <c r="F154" i="6"/>
  <c r="H153" i="6"/>
  <c r="I153" i="6"/>
  <c r="G153" i="6"/>
  <c r="E153" i="6"/>
  <c r="J153" i="6"/>
  <c r="F137" i="3"/>
  <c r="D137" i="3" s="1"/>
  <c r="G137" i="3"/>
  <c r="E138" i="3"/>
  <c r="H137" i="3" l="1"/>
  <c r="I137" i="3" s="1"/>
  <c r="F138" i="3"/>
  <c r="D138" i="3" s="1"/>
  <c r="E139" i="3"/>
  <c r="G138" i="3"/>
  <c r="J154" i="6"/>
  <c r="I154" i="6"/>
  <c r="G154" i="6"/>
  <c r="E154" i="6"/>
  <c r="F155" i="6"/>
  <c r="H154" i="6"/>
  <c r="H155" i="6" l="1"/>
  <c r="I155" i="6"/>
  <c r="G155" i="6"/>
  <c r="E155" i="6"/>
  <c r="F156" i="6"/>
  <c r="J155" i="6"/>
  <c r="F139" i="3"/>
  <c r="D139" i="3" s="1"/>
  <c r="G139" i="3"/>
  <c r="E140" i="3"/>
  <c r="H138" i="3"/>
  <c r="I138" i="3" s="1"/>
  <c r="H139" i="3" l="1"/>
  <c r="I139" i="3" s="1"/>
  <c r="F140" i="3"/>
  <c r="D140" i="3" s="1"/>
  <c r="E141" i="3"/>
  <c r="G140" i="3"/>
  <c r="H156" i="6"/>
  <c r="I156" i="6"/>
  <c r="G156" i="6"/>
  <c r="E156" i="6"/>
  <c r="F157" i="6"/>
  <c r="J156" i="6"/>
  <c r="H140" i="3" l="1"/>
  <c r="I140" i="3" s="1"/>
  <c r="F158" i="6"/>
  <c r="H157" i="6"/>
  <c r="I157" i="6"/>
  <c r="G157" i="6"/>
  <c r="E157" i="6"/>
  <c r="J157" i="6"/>
  <c r="F141" i="3"/>
  <c r="D141" i="3" s="1"/>
  <c r="G141" i="3"/>
  <c r="E142" i="3"/>
  <c r="H141" i="3" l="1"/>
  <c r="I141" i="3" s="1"/>
  <c r="F142" i="3"/>
  <c r="D142" i="3" s="1"/>
  <c r="E143" i="3"/>
  <c r="G142" i="3"/>
  <c r="F159" i="6"/>
  <c r="I158" i="6"/>
  <c r="G158" i="6"/>
  <c r="E158" i="6"/>
  <c r="J158" i="6"/>
  <c r="H158" i="6"/>
  <c r="H142" i="3" l="1"/>
  <c r="I142" i="3" s="1"/>
  <c r="I159" i="6"/>
  <c r="G159" i="6"/>
  <c r="E159" i="6"/>
  <c r="F160" i="6"/>
  <c r="J159" i="6"/>
  <c r="H159" i="6"/>
  <c r="F143" i="3"/>
  <c r="D143" i="3" s="1"/>
  <c r="G143" i="3"/>
  <c r="E144" i="3"/>
  <c r="H143" i="3" l="1"/>
  <c r="I143" i="3" s="1"/>
  <c r="F144" i="3"/>
  <c r="D144" i="3" s="1"/>
  <c r="E145" i="3"/>
  <c r="G144" i="3"/>
  <c r="H160" i="6"/>
  <c r="I160" i="6"/>
  <c r="G160" i="6"/>
  <c r="E160" i="6"/>
  <c r="F161" i="6"/>
  <c r="J160" i="6"/>
  <c r="H144" i="3" l="1"/>
  <c r="I144" i="3" s="1"/>
  <c r="F162" i="6"/>
  <c r="H161" i="6"/>
  <c r="I161" i="6"/>
  <c r="G161" i="6"/>
  <c r="E161" i="6"/>
  <c r="J161" i="6"/>
  <c r="F145" i="3"/>
  <c r="D145" i="3" s="1"/>
  <c r="G145" i="3"/>
  <c r="E146" i="3"/>
  <c r="H145" i="3" l="1"/>
  <c r="I145" i="3" s="1"/>
  <c r="F146" i="3"/>
  <c r="D146" i="3" s="1"/>
  <c r="E147" i="3"/>
  <c r="G146" i="3"/>
  <c r="J162" i="6"/>
  <c r="I162" i="6"/>
  <c r="G162" i="6"/>
  <c r="E162" i="6"/>
  <c r="F163" i="6"/>
  <c r="H162" i="6"/>
  <c r="H146" i="3" l="1"/>
  <c r="I146" i="3" s="1"/>
  <c r="J163" i="6"/>
  <c r="I163" i="6"/>
  <c r="G163" i="6"/>
  <c r="E163" i="6"/>
  <c r="F164" i="6"/>
  <c r="H163" i="6"/>
  <c r="F147" i="3"/>
  <c r="D147" i="3" s="1"/>
  <c r="G147" i="3"/>
  <c r="E148" i="3"/>
  <c r="H147" i="3" l="1"/>
  <c r="I147" i="3" s="1"/>
  <c r="F148" i="3"/>
  <c r="D148" i="3" s="1"/>
  <c r="E149" i="3"/>
  <c r="G148" i="3"/>
  <c r="H164" i="6"/>
  <c r="I164" i="6"/>
  <c r="G164" i="6"/>
  <c r="E164" i="6"/>
  <c r="F165" i="6"/>
  <c r="J164" i="6"/>
  <c r="H148" i="3" l="1"/>
  <c r="I148" i="3" s="1"/>
  <c r="H165" i="6"/>
  <c r="I165" i="6"/>
  <c r="G165" i="6"/>
  <c r="E165" i="6"/>
  <c r="F166" i="6"/>
  <c r="J165" i="6"/>
  <c r="F149" i="3"/>
  <c r="D149" i="3" s="1"/>
  <c r="G149" i="3"/>
  <c r="E150" i="3"/>
  <c r="H149" i="3" l="1"/>
  <c r="I149" i="3" s="1"/>
  <c r="F150" i="3"/>
  <c r="D150" i="3" s="1"/>
  <c r="E151" i="3"/>
  <c r="G150" i="3"/>
  <c r="J166" i="6"/>
  <c r="I166" i="6"/>
  <c r="G166" i="6"/>
  <c r="E166" i="6"/>
  <c r="F167" i="6"/>
  <c r="H166" i="6"/>
  <c r="H150" i="3" l="1"/>
  <c r="I150" i="3" s="1"/>
  <c r="J167" i="6"/>
  <c r="I167" i="6"/>
  <c r="G167" i="6"/>
  <c r="E167" i="6"/>
  <c r="F168" i="6"/>
  <c r="H167" i="6"/>
  <c r="F151" i="3"/>
  <c r="D151" i="3" s="1"/>
  <c r="G151" i="3"/>
  <c r="E152" i="3"/>
  <c r="H151" i="3" l="1"/>
  <c r="I151" i="3" s="1"/>
  <c r="F152" i="3"/>
  <c r="D152" i="3" s="1"/>
  <c r="E153" i="3"/>
  <c r="G152" i="3"/>
  <c r="J168" i="6"/>
  <c r="I168" i="6"/>
  <c r="G168" i="6"/>
  <c r="E168" i="6"/>
  <c r="F169" i="6"/>
  <c r="H168" i="6"/>
  <c r="H152" i="3" l="1"/>
  <c r="I152" i="3" s="1"/>
  <c r="J169" i="6"/>
  <c r="I169" i="6"/>
  <c r="G169" i="6"/>
  <c r="E169" i="6"/>
  <c r="F170" i="6"/>
  <c r="H169" i="6"/>
  <c r="F153" i="3"/>
  <c r="D153" i="3" s="1"/>
  <c r="G153" i="3"/>
  <c r="E154" i="3"/>
  <c r="H153" i="3" l="1"/>
  <c r="I153" i="3" s="1"/>
  <c r="F154" i="3"/>
  <c r="D154" i="3" s="1"/>
  <c r="E155" i="3"/>
  <c r="G154" i="3"/>
  <c r="J170" i="6"/>
  <c r="I170" i="6"/>
  <c r="G170" i="6"/>
  <c r="E170" i="6"/>
  <c r="F171" i="6"/>
  <c r="H170" i="6"/>
  <c r="J171" i="6" l="1"/>
  <c r="I171" i="6"/>
  <c r="G171" i="6"/>
  <c r="E171" i="6"/>
  <c r="F172" i="6"/>
  <c r="H171" i="6"/>
  <c r="F155" i="3"/>
  <c r="D155" i="3" s="1"/>
  <c r="G155" i="3"/>
  <c r="E156" i="3"/>
  <c r="H154" i="3"/>
  <c r="I154" i="3" s="1"/>
  <c r="H155" i="3" l="1"/>
  <c r="F156" i="3"/>
  <c r="D156" i="3" s="1"/>
  <c r="E157" i="3"/>
  <c r="G156" i="3"/>
  <c r="I155" i="3"/>
  <c r="J172" i="6"/>
  <c r="I172" i="6"/>
  <c r="G172" i="6"/>
  <c r="E172" i="6"/>
  <c r="F173" i="6"/>
  <c r="H172" i="6"/>
  <c r="F157" i="3" l="1"/>
  <c r="D157" i="3" s="1"/>
  <c r="G157" i="3"/>
  <c r="E158" i="3"/>
  <c r="H173" i="6"/>
  <c r="I173" i="6"/>
  <c r="G173" i="6"/>
  <c r="E173" i="6"/>
  <c r="F174" i="6"/>
  <c r="J173" i="6"/>
  <c r="H156" i="3"/>
  <c r="I156" i="3" s="1"/>
  <c r="H157" i="3" l="1"/>
  <c r="F158" i="3"/>
  <c r="D158" i="3" s="1"/>
  <c r="E159" i="3"/>
  <c r="G158" i="3"/>
  <c r="I157" i="3"/>
  <c r="F175" i="6"/>
  <c r="H174" i="6"/>
  <c r="I174" i="6"/>
  <c r="G174" i="6"/>
  <c r="E174" i="6"/>
  <c r="J174" i="6"/>
  <c r="F159" i="3" l="1"/>
  <c r="D159" i="3" s="1"/>
  <c r="G159" i="3"/>
  <c r="E160" i="3"/>
  <c r="I175" i="6"/>
  <c r="G175" i="6"/>
  <c r="E175" i="6"/>
  <c r="F176" i="6"/>
  <c r="J175" i="6"/>
  <c r="H175" i="6"/>
  <c r="H158" i="3"/>
  <c r="I158" i="3" s="1"/>
  <c r="H176" i="6" l="1"/>
  <c r="I176" i="6"/>
  <c r="G176" i="6"/>
  <c r="E176" i="6"/>
  <c r="F177" i="6"/>
  <c r="J176" i="6"/>
  <c r="F160" i="3"/>
  <c r="D160" i="3" s="1"/>
  <c r="E161" i="3"/>
  <c r="G160" i="3"/>
  <c r="H159" i="3"/>
  <c r="I159" i="3" s="1"/>
  <c r="H160" i="3" l="1"/>
  <c r="I160" i="3" s="1"/>
  <c r="F161" i="3"/>
  <c r="D161" i="3" s="1"/>
  <c r="G161" i="3"/>
  <c r="E162" i="3"/>
  <c r="H177" i="6"/>
  <c r="I177" i="6"/>
  <c r="G177" i="6"/>
  <c r="E177" i="6"/>
  <c r="F178" i="6"/>
  <c r="J177" i="6"/>
  <c r="H161" i="3" l="1"/>
  <c r="I161" i="3" s="1"/>
  <c r="F179" i="6"/>
  <c r="H178" i="6"/>
  <c r="I178" i="6"/>
  <c r="G178" i="6"/>
  <c r="E178" i="6"/>
  <c r="J178" i="6"/>
  <c r="F162" i="3"/>
  <c r="D162" i="3" s="1"/>
  <c r="E163" i="3"/>
  <c r="G162" i="3"/>
  <c r="F163" i="3" l="1"/>
  <c r="D163" i="3" s="1"/>
  <c r="G163" i="3"/>
  <c r="E164" i="3"/>
  <c r="H162" i="3"/>
  <c r="I162" i="3" s="1"/>
  <c r="J179" i="6"/>
  <c r="I179" i="6"/>
  <c r="G179" i="6"/>
  <c r="E179" i="6"/>
  <c r="F180" i="6"/>
  <c r="H179" i="6"/>
  <c r="H180" i="6" l="1"/>
  <c r="I180" i="6"/>
  <c r="G180" i="6"/>
  <c r="E180" i="6"/>
  <c r="F181" i="6"/>
  <c r="J180" i="6"/>
  <c r="F164" i="3"/>
  <c r="D164" i="3" s="1"/>
  <c r="E165" i="3"/>
  <c r="G164" i="3"/>
  <c r="H163" i="3"/>
  <c r="I163" i="3" s="1"/>
  <c r="H164" i="3" l="1"/>
  <c r="I164" i="3" s="1"/>
  <c r="F165" i="3"/>
  <c r="D165" i="3" s="1"/>
  <c r="G165" i="3"/>
  <c r="E166" i="3"/>
  <c r="H181" i="6"/>
  <c r="I181" i="6"/>
  <c r="G181" i="6"/>
  <c r="E181" i="6"/>
  <c r="F182" i="6"/>
  <c r="J181" i="6"/>
  <c r="H165" i="3" l="1"/>
  <c r="I165" i="3" s="1"/>
  <c r="H182" i="6"/>
  <c r="I182" i="6"/>
  <c r="G182" i="6"/>
  <c r="E182" i="6"/>
  <c r="F183" i="6"/>
  <c r="J182" i="6"/>
  <c r="F166" i="3"/>
  <c r="D166" i="3" s="1"/>
  <c r="E167" i="3"/>
  <c r="G166" i="3"/>
  <c r="H166" i="3" l="1"/>
  <c r="I166" i="3" s="1"/>
  <c r="F167" i="3"/>
  <c r="D167" i="3" s="1"/>
  <c r="G167" i="3"/>
  <c r="E168" i="3"/>
  <c r="H183" i="6"/>
  <c r="I183" i="6"/>
  <c r="G183" i="6"/>
  <c r="E183" i="6"/>
  <c r="F184" i="6"/>
  <c r="J183" i="6"/>
  <c r="H167" i="3" l="1"/>
  <c r="I167" i="3" s="1"/>
  <c r="F168" i="3"/>
  <c r="D168" i="3" s="1"/>
  <c r="E169" i="3"/>
  <c r="G168" i="3"/>
  <c r="H184" i="6"/>
  <c r="I184" i="6"/>
  <c r="G184" i="6"/>
  <c r="E184" i="6"/>
  <c r="F185" i="6"/>
  <c r="J184" i="6"/>
  <c r="H168" i="3" l="1"/>
  <c r="I168" i="3" s="1"/>
  <c r="F186" i="6"/>
  <c r="H185" i="6"/>
  <c r="I185" i="6"/>
  <c r="G185" i="6"/>
  <c r="E185" i="6"/>
  <c r="J185" i="6"/>
  <c r="F169" i="3"/>
  <c r="D169" i="3" s="1"/>
  <c r="G169" i="3"/>
  <c r="E170" i="3"/>
  <c r="H169" i="3" l="1"/>
  <c r="I169" i="3" s="1"/>
  <c r="F170" i="3"/>
  <c r="D170" i="3" s="1"/>
  <c r="E171" i="3"/>
  <c r="G170" i="3"/>
  <c r="I186" i="6"/>
  <c r="G186" i="6"/>
  <c r="E186" i="6"/>
  <c r="F187" i="6"/>
  <c r="J186" i="6"/>
  <c r="H186" i="6"/>
  <c r="H187" i="6" l="1"/>
  <c r="I187" i="6"/>
  <c r="G187" i="6"/>
  <c r="E187" i="6"/>
  <c r="F188" i="6"/>
  <c r="J187" i="6"/>
  <c r="F171" i="3"/>
  <c r="D171" i="3" s="1"/>
  <c r="G171" i="3"/>
  <c r="E172" i="3"/>
  <c r="H170" i="3"/>
  <c r="I170" i="3" s="1"/>
  <c r="H171" i="3" l="1"/>
  <c r="I171" i="3" s="1"/>
  <c r="F172" i="3"/>
  <c r="D172" i="3" s="1"/>
  <c r="E173" i="3"/>
  <c r="G172" i="3"/>
  <c r="J188" i="6"/>
  <c r="I188" i="6"/>
  <c r="G188" i="6"/>
  <c r="E188" i="6"/>
  <c r="F189" i="6"/>
  <c r="H188" i="6"/>
  <c r="J189" i="6" l="1"/>
  <c r="I189" i="6"/>
  <c r="G189" i="6"/>
  <c r="E189" i="6"/>
  <c r="F190" i="6"/>
  <c r="H189" i="6"/>
  <c r="F173" i="3"/>
  <c r="D173" i="3" s="1"/>
  <c r="G173" i="3"/>
  <c r="E174" i="3"/>
  <c r="H172" i="3"/>
  <c r="I172" i="3" s="1"/>
  <c r="F191" i="6" l="1"/>
  <c r="H190" i="6"/>
  <c r="I190" i="6"/>
  <c r="G190" i="6"/>
  <c r="E190" i="6"/>
  <c r="J190" i="6"/>
  <c r="F174" i="3"/>
  <c r="D174" i="3" s="1"/>
  <c r="E175" i="3"/>
  <c r="G174" i="3"/>
  <c r="H173" i="3"/>
  <c r="I173" i="3" s="1"/>
  <c r="F175" i="3" l="1"/>
  <c r="D175" i="3" s="1"/>
  <c r="G175" i="3"/>
  <c r="E176" i="3"/>
  <c r="I191" i="6"/>
  <c r="G191" i="6"/>
  <c r="E191" i="6"/>
  <c r="F192" i="6"/>
  <c r="J191" i="6"/>
  <c r="H191" i="6"/>
  <c r="H174" i="3"/>
  <c r="I174" i="3" s="1"/>
  <c r="H192" i="6" l="1"/>
  <c r="I192" i="6"/>
  <c r="G192" i="6"/>
  <c r="E192" i="6"/>
  <c r="F193" i="6"/>
  <c r="J192" i="6"/>
  <c r="F176" i="3"/>
  <c r="D176" i="3" s="1"/>
  <c r="E177" i="3"/>
  <c r="G176" i="3"/>
  <c r="H175" i="3"/>
  <c r="I175" i="3" s="1"/>
  <c r="F177" i="3" l="1"/>
  <c r="D177" i="3" s="1"/>
  <c r="G177" i="3"/>
  <c r="E178" i="3"/>
  <c r="J193" i="6"/>
  <c r="I193" i="6"/>
  <c r="G193" i="6"/>
  <c r="E193" i="6"/>
  <c r="F194" i="6"/>
  <c r="H193" i="6"/>
  <c r="H176" i="3"/>
  <c r="I176" i="3" s="1"/>
  <c r="J194" i="6" l="1"/>
  <c r="I194" i="6"/>
  <c r="G194" i="6"/>
  <c r="E194" i="6"/>
  <c r="F195" i="6"/>
  <c r="H194" i="6"/>
  <c r="F178" i="3"/>
  <c r="D178" i="3" s="1"/>
  <c r="E179" i="3"/>
  <c r="G178" i="3"/>
  <c r="H177" i="3"/>
  <c r="I177" i="3" s="1"/>
  <c r="H178" i="3" l="1"/>
  <c r="I178" i="3" s="1"/>
  <c r="F179" i="3"/>
  <c r="D179" i="3" s="1"/>
  <c r="G179" i="3"/>
  <c r="E180" i="3"/>
  <c r="J195" i="6"/>
  <c r="I195" i="6"/>
  <c r="G195" i="6"/>
  <c r="E195" i="6"/>
  <c r="F196" i="6"/>
  <c r="H195" i="6"/>
  <c r="H179" i="3" l="1"/>
  <c r="I179" i="3" s="1"/>
  <c r="H196" i="6"/>
  <c r="I196" i="6"/>
  <c r="G196" i="6"/>
  <c r="E196" i="6"/>
  <c r="F197" i="6"/>
  <c r="J196" i="6"/>
  <c r="F180" i="3"/>
  <c r="D180" i="3" s="1"/>
  <c r="E181" i="3"/>
  <c r="G180" i="3"/>
  <c r="F181" i="3" l="1"/>
  <c r="D181" i="3" s="1"/>
  <c r="G181" i="3"/>
  <c r="E182" i="3"/>
  <c r="H197" i="6"/>
  <c r="I197" i="6"/>
  <c r="G197" i="6"/>
  <c r="E197" i="6"/>
  <c r="F198" i="6"/>
  <c r="J197" i="6"/>
  <c r="H180" i="3"/>
  <c r="I180" i="3" s="1"/>
  <c r="H181" i="3" l="1"/>
  <c r="J198" i="6"/>
  <c r="I198" i="6"/>
  <c r="G198" i="6"/>
  <c r="E198" i="6"/>
  <c r="F199" i="6"/>
  <c r="H198" i="6"/>
  <c r="F182" i="3"/>
  <c r="D182" i="3" s="1"/>
  <c r="E183" i="3"/>
  <c r="G182" i="3"/>
  <c r="I181" i="3"/>
  <c r="H182" i="3" l="1"/>
  <c r="I182" i="3" s="1"/>
  <c r="F183" i="3"/>
  <c r="D183" i="3" s="1"/>
  <c r="G183" i="3"/>
  <c r="E184" i="3"/>
  <c r="J199" i="6"/>
  <c r="I199" i="6"/>
  <c r="G199" i="6"/>
  <c r="E199" i="6"/>
  <c r="F200" i="6"/>
  <c r="H199" i="6"/>
  <c r="F201" i="6" l="1"/>
  <c r="H200" i="6"/>
  <c r="I200" i="6"/>
  <c r="G200" i="6"/>
  <c r="E200" i="6"/>
  <c r="J200" i="6"/>
  <c r="F184" i="3"/>
  <c r="D184" i="3" s="1"/>
  <c r="E185" i="3"/>
  <c r="G184" i="3"/>
  <c r="H183" i="3"/>
  <c r="I183" i="3" s="1"/>
  <c r="F185" i="3" l="1"/>
  <c r="D185" i="3" s="1"/>
  <c r="G185" i="3"/>
  <c r="E186" i="3"/>
  <c r="H184" i="3"/>
  <c r="I184" i="3" s="1"/>
  <c r="F202" i="6"/>
  <c r="I201" i="6"/>
  <c r="G201" i="6"/>
  <c r="E201" i="6"/>
  <c r="J201" i="6"/>
  <c r="H201" i="6"/>
  <c r="J202" i="6" l="1"/>
  <c r="I202" i="6"/>
  <c r="G202" i="6"/>
  <c r="E202" i="6"/>
  <c r="F203" i="6"/>
  <c r="H202" i="6"/>
  <c r="F186" i="3"/>
  <c r="D186" i="3" s="1"/>
  <c r="E187" i="3"/>
  <c r="G186" i="3"/>
  <c r="H185" i="3"/>
  <c r="I185" i="3" s="1"/>
  <c r="H186" i="3" l="1"/>
  <c r="I186" i="3" s="1"/>
  <c r="F187" i="3"/>
  <c r="D187" i="3" s="1"/>
  <c r="G187" i="3"/>
  <c r="E188" i="3"/>
  <c r="J203" i="6"/>
  <c r="I203" i="6"/>
  <c r="G203" i="6"/>
  <c r="E203" i="6"/>
  <c r="F204" i="6"/>
  <c r="H203" i="6"/>
  <c r="H187" i="3" l="1"/>
  <c r="I187" i="3" s="1"/>
  <c r="F205" i="6"/>
  <c r="H204" i="6"/>
  <c r="I204" i="6"/>
  <c r="G204" i="6"/>
  <c r="E204" i="6"/>
  <c r="J204" i="6"/>
  <c r="F188" i="3"/>
  <c r="D188" i="3" s="1"/>
  <c r="E189" i="3"/>
  <c r="G188" i="3"/>
  <c r="F189" i="3" l="1"/>
  <c r="D189" i="3" s="1"/>
  <c r="G189" i="3"/>
  <c r="E190" i="3"/>
  <c r="H188" i="3"/>
  <c r="I188" i="3" s="1"/>
  <c r="F206" i="6"/>
  <c r="J205" i="6"/>
  <c r="H205" i="6"/>
  <c r="I205" i="6"/>
  <c r="G205" i="6"/>
  <c r="E205" i="6"/>
  <c r="H189" i="3" l="1"/>
  <c r="F207" i="6"/>
  <c r="J206" i="6"/>
  <c r="H206" i="6"/>
  <c r="I206" i="6"/>
  <c r="G206" i="6"/>
  <c r="E206" i="6"/>
  <c r="F190" i="3"/>
  <c r="D190" i="3" s="1"/>
  <c r="E191" i="3"/>
  <c r="G190" i="3"/>
  <c r="I189" i="3"/>
  <c r="H190" i="3" l="1"/>
  <c r="I190" i="3" s="1"/>
  <c r="F191" i="3"/>
  <c r="D191" i="3" s="1"/>
  <c r="G191" i="3"/>
  <c r="E192" i="3"/>
  <c r="F208" i="6"/>
  <c r="J207" i="6"/>
  <c r="H207" i="6"/>
  <c r="I207" i="6"/>
  <c r="G207" i="6"/>
  <c r="E207" i="6"/>
  <c r="F209" i="6" l="1"/>
  <c r="J208" i="6"/>
  <c r="H208" i="6"/>
  <c r="I208" i="6"/>
  <c r="G208" i="6"/>
  <c r="E208" i="6"/>
  <c r="F192" i="3"/>
  <c r="D192" i="3" s="1"/>
  <c r="E193" i="3"/>
  <c r="G192" i="3"/>
  <c r="H191" i="3"/>
  <c r="I191" i="3" s="1"/>
  <c r="H192" i="3" l="1"/>
  <c r="I192" i="3" s="1"/>
  <c r="F193" i="3"/>
  <c r="D193" i="3" s="1"/>
  <c r="G193" i="3"/>
  <c r="E194" i="3"/>
  <c r="J209" i="6"/>
  <c r="I209" i="6"/>
  <c r="G209" i="6"/>
  <c r="E209" i="6"/>
  <c r="F210" i="6"/>
  <c r="H209" i="6"/>
  <c r="H193" i="3" l="1"/>
  <c r="I193" i="3" s="1"/>
  <c r="J210" i="6"/>
  <c r="I210" i="6"/>
  <c r="G210" i="6"/>
  <c r="E210" i="6"/>
  <c r="F211" i="6"/>
  <c r="H210" i="6"/>
  <c r="F194" i="3"/>
  <c r="D194" i="3" s="1"/>
  <c r="E195" i="3"/>
  <c r="G194" i="3"/>
  <c r="F195" i="3" l="1"/>
  <c r="D195" i="3" s="1"/>
  <c r="G195" i="3"/>
  <c r="E196" i="3"/>
  <c r="H194" i="3"/>
  <c r="I194" i="3" s="1"/>
  <c r="J211" i="6"/>
  <c r="I211" i="6"/>
  <c r="G211" i="6"/>
  <c r="E211" i="6"/>
  <c r="F212" i="6"/>
  <c r="H211" i="6"/>
  <c r="H212" i="6" l="1"/>
  <c r="I212" i="6"/>
  <c r="G212" i="6"/>
  <c r="E212" i="6"/>
  <c r="F213" i="6"/>
  <c r="J212" i="6"/>
  <c r="F196" i="3"/>
  <c r="D196" i="3" s="1"/>
  <c r="E197" i="3"/>
  <c r="G196" i="3"/>
  <c r="H195" i="3"/>
  <c r="I195" i="3" s="1"/>
  <c r="H196" i="3" l="1"/>
  <c r="I196" i="3" s="1"/>
  <c r="F197" i="3"/>
  <c r="D197" i="3" s="1"/>
  <c r="G197" i="3"/>
  <c r="E198" i="3"/>
  <c r="H213" i="6"/>
  <c r="I213" i="6"/>
  <c r="G213" i="6"/>
  <c r="E213" i="6"/>
  <c r="F214" i="6"/>
  <c r="J213" i="6"/>
  <c r="F198" i="3" l="1"/>
  <c r="D198" i="3" s="1"/>
  <c r="E199" i="3"/>
  <c r="G198" i="3"/>
  <c r="J214" i="6"/>
  <c r="I214" i="6"/>
  <c r="G214" i="6"/>
  <c r="E214" i="6"/>
  <c r="F215" i="6"/>
  <c r="H214" i="6"/>
  <c r="H197" i="3"/>
  <c r="I197" i="3" s="1"/>
  <c r="F199" i="3" l="1"/>
  <c r="D199" i="3" s="1"/>
  <c r="G199" i="3"/>
  <c r="E200" i="3"/>
  <c r="H198" i="3"/>
  <c r="I198" i="3" s="1"/>
  <c r="H215" i="6"/>
  <c r="I215" i="6"/>
  <c r="G215" i="6"/>
  <c r="E215" i="6"/>
  <c r="F216" i="6"/>
  <c r="J215" i="6"/>
  <c r="H199" i="3" l="1"/>
  <c r="H216" i="6"/>
  <c r="I216" i="6"/>
  <c r="G216" i="6"/>
  <c r="E216" i="6"/>
  <c r="F217" i="6"/>
  <c r="J216" i="6"/>
  <c r="F200" i="3"/>
  <c r="D200" i="3" s="1"/>
  <c r="E201" i="3"/>
  <c r="G200" i="3"/>
  <c r="I199" i="3"/>
  <c r="H200" i="3" l="1"/>
  <c r="I200" i="3" s="1"/>
  <c r="F201" i="3"/>
  <c r="D201" i="3" s="1"/>
  <c r="G201" i="3"/>
  <c r="E202" i="3"/>
  <c r="H217" i="6"/>
  <c r="I217" i="6"/>
  <c r="G217" i="6"/>
  <c r="E217" i="6"/>
  <c r="F218" i="6"/>
  <c r="J217" i="6"/>
  <c r="H201" i="3" l="1"/>
  <c r="I201" i="3" s="1"/>
  <c r="F202" i="3"/>
  <c r="D202" i="3" s="1"/>
  <c r="E203" i="3"/>
  <c r="G202" i="3"/>
  <c r="F219" i="6"/>
  <c r="H218" i="6"/>
  <c r="I218" i="6"/>
  <c r="G218" i="6"/>
  <c r="E218" i="6"/>
  <c r="J218" i="6"/>
  <c r="H202" i="3" l="1"/>
  <c r="I202" i="3" s="1"/>
  <c r="F220" i="6"/>
  <c r="I219" i="6"/>
  <c r="G219" i="6"/>
  <c r="E219" i="6"/>
  <c r="J219" i="6"/>
  <c r="H219" i="6"/>
  <c r="F203" i="3"/>
  <c r="D203" i="3" s="1"/>
  <c r="G203" i="3"/>
  <c r="E204" i="3"/>
  <c r="H203" i="3" l="1"/>
  <c r="I203" i="3" s="1"/>
  <c r="F204" i="3"/>
  <c r="D204" i="3" s="1"/>
  <c r="E205" i="3"/>
  <c r="G204" i="3"/>
  <c r="I220" i="6"/>
  <c r="G220" i="6"/>
  <c r="E220" i="6"/>
  <c r="F221" i="6"/>
  <c r="J220" i="6"/>
  <c r="H220" i="6"/>
  <c r="H204" i="3" l="1"/>
  <c r="I204" i="3" s="1"/>
  <c r="F222" i="6"/>
  <c r="H221" i="6"/>
  <c r="I221" i="6"/>
  <c r="G221" i="6"/>
  <c r="E221" i="6"/>
  <c r="J221" i="6"/>
  <c r="F205" i="3"/>
  <c r="D205" i="3" s="1"/>
  <c r="G205" i="3"/>
  <c r="E206" i="3"/>
  <c r="H205" i="3" l="1"/>
  <c r="I205" i="3" s="1"/>
  <c r="F206" i="3"/>
  <c r="D206" i="3" s="1"/>
  <c r="E207" i="3"/>
  <c r="G206" i="3"/>
  <c r="F223" i="6"/>
  <c r="I222" i="6"/>
  <c r="G222" i="6"/>
  <c r="E222" i="6"/>
  <c r="J222" i="6"/>
  <c r="H222" i="6"/>
  <c r="F224" i="6" l="1"/>
  <c r="I223" i="6"/>
  <c r="G223" i="6"/>
  <c r="E223" i="6"/>
  <c r="J223" i="6"/>
  <c r="H223" i="6"/>
  <c r="F207" i="3"/>
  <c r="D207" i="3" s="1"/>
  <c r="G207" i="3"/>
  <c r="E208" i="3"/>
  <c r="H206" i="3"/>
  <c r="I206" i="3" s="1"/>
  <c r="F208" i="3" l="1"/>
  <c r="D208" i="3" s="1"/>
  <c r="E209" i="3"/>
  <c r="G208" i="3"/>
  <c r="H207" i="3"/>
  <c r="I207" i="3" s="1"/>
  <c r="F225" i="6"/>
  <c r="I224" i="6"/>
  <c r="G224" i="6"/>
  <c r="E224" i="6"/>
  <c r="J224" i="6"/>
  <c r="H224" i="6"/>
  <c r="F209" i="3" l="1"/>
  <c r="D209" i="3" s="1"/>
  <c r="G209" i="3"/>
  <c r="E210" i="3"/>
  <c r="F226" i="6"/>
  <c r="I225" i="6"/>
  <c r="G225" i="6"/>
  <c r="E225" i="6"/>
  <c r="J225" i="6"/>
  <c r="H225" i="6"/>
  <c r="H208" i="3"/>
  <c r="I208" i="3" s="1"/>
  <c r="F227" i="6" l="1"/>
  <c r="I226" i="6"/>
  <c r="G226" i="6"/>
  <c r="E226" i="6"/>
  <c r="J226" i="6"/>
  <c r="H226" i="6"/>
  <c r="F210" i="3"/>
  <c r="D210" i="3" s="1"/>
  <c r="E211" i="3"/>
  <c r="G210" i="3"/>
  <c r="H209" i="3"/>
  <c r="I209" i="3" s="1"/>
  <c r="H210" i="3" l="1"/>
  <c r="I210" i="3" s="1"/>
  <c r="F211" i="3"/>
  <c r="D211" i="3" s="1"/>
  <c r="G211" i="3"/>
  <c r="E212" i="3"/>
  <c r="F228" i="6"/>
  <c r="I227" i="6"/>
  <c r="G227" i="6"/>
  <c r="E227" i="6"/>
  <c r="J227" i="6"/>
  <c r="H227" i="6"/>
  <c r="H211" i="3" l="1"/>
  <c r="I211" i="3" s="1"/>
  <c r="F229" i="6"/>
  <c r="I228" i="6"/>
  <c r="G228" i="6"/>
  <c r="E228" i="6"/>
  <c r="J228" i="6"/>
  <c r="H228" i="6"/>
  <c r="F212" i="3"/>
  <c r="D212" i="3" s="1"/>
  <c r="E213" i="3"/>
  <c r="G212" i="3"/>
  <c r="F213" i="3" l="1"/>
  <c r="D213" i="3" s="1"/>
  <c r="G213" i="3"/>
  <c r="E214" i="3"/>
  <c r="H212" i="3"/>
  <c r="I212" i="3" s="1"/>
  <c r="J229" i="6"/>
  <c r="I229" i="6"/>
  <c r="G229" i="6"/>
  <c r="E229" i="6"/>
  <c r="F230" i="6"/>
  <c r="H229" i="6"/>
  <c r="H213" i="3" l="1"/>
  <c r="H230" i="6"/>
  <c r="I230" i="6"/>
  <c r="G230" i="6"/>
  <c r="E230" i="6"/>
  <c r="F231" i="6"/>
  <c r="J230" i="6"/>
  <c r="F214" i="3"/>
  <c r="D214" i="3" s="1"/>
  <c r="E215" i="3"/>
  <c r="G214" i="3"/>
  <c r="I213" i="3"/>
  <c r="F215" i="3" l="1"/>
  <c r="D215" i="3" s="1"/>
  <c r="G215" i="3"/>
  <c r="E216" i="3"/>
  <c r="H231" i="6"/>
  <c r="I231" i="6"/>
  <c r="G231" i="6"/>
  <c r="E231" i="6"/>
  <c r="F232" i="6"/>
  <c r="J231" i="6"/>
  <c r="H214" i="3"/>
  <c r="I214" i="3" s="1"/>
  <c r="J232" i="6" l="1"/>
  <c r="I232" i="6"/>
  <c r="G232" i="6"/>
  <c r="E232" i="6"/>
  <c r="F233" i="6"/>
  <c r="H232" i="6"/>
  <c r="F216" i="3"/>
  <c r="D216" i="3" s="1"/>
  <c r="E217" i="3"/>
  <c r="G216" i="3"/>
  <c r="H215" i="3"/>
  <c r="I215" i="3" s="1"/>
  <c r="H216" i="3" l="1"/>
  <c r="I216" i="3" s="1"/>
  <c r="F217" i="3"/>
  <c r="D217" i="3" s="1"/>
  <c r="G217" i="3"/>
  <c r="E218" i="3"/>
  <c r="J233" i="6"/>
  <c r="I233" i="6"/>
  <c r="G233" i="6"/>
  <c r="E233" i="6"/>
  <c r="F234" i="6"/>
  <c r="H233" i="6"/>
  <c r="H217" i="3" l="1"/>
  <c r="I217" i="3" s="1"/>
  <c r="F235" i="6"/>
  <c r="H234" i="6"/>
  <c r="I234" i="6"/>
  <c r="G234" i="6"/>
  <c r="E234" i="6"/>
  <c r="J234" i="6"/>
  <c r="F218" i="3"/>
  <c r="D218" i="3" s="1"/>
  <c r="E219" i="3"/>
  <c r="G218" i="3"/>
  <c r="H218" i="3" l="1"/>
  <c r="I218" i="3" s="1"/>
  <c r="F219" i="3"/>
  <c r="D219" i="3" s="1"/>
  <c r="G219" i="3"/>
  <c r="E220" i="3"/>
  <c r="F236" i="6"/>
  <c r="I235" i="6"/>
  <c r="G235" i="6"/>
  <c r="E235" i="6"/>
  <c r="J235" i="6"/>
  <c r="H235" i="6"/>
  <c r="H219" i="3" l="1"/>
  <c r="I219" i="3" s="1"/>
  <c r="F220" i="3"/>
  <c r="D220" i="3" s="1"/>
  <c r="E221" i="3"/>
  <c r="G220" i="3"/>
  <c r="J236" i="6"/>
  <c r="I236" i="6"/>
  <c r="G236" i="6"/>
  <c r="E236" i="6"/>
  <c r="F237" i="6"/>
  <c r="H236" i="6"/>
  <c r="H220" i="3" l="1"/>
  <c r="I220" i="3" s="1"/>
  <c r="J237" i="6"/>
  <c r="I237" i="6"/>
  <c r="G237" i="6"/>
  <c r="E237" i="6"/>
  <c r="F238" i="6"/>
  <c r="H237" i="6"/>
  <c r="F221" i="3"/>
  <c r="D221" i="3" s="1"/>
  <c r="G221" i="3"/>
  <c r="E222" i="3"/>
  <c r="F222" i="3" l="1"/>
  <c r="D222" i="3" s="1"/>
  <c r="E223" i="3"/>
  <c r="G222" i="3"/>
  <c r="H221" i="3"/>
  <c r="I221" i="3" s="1"/>
  <c r="J238" i="6"/>
  <c r="I238" i="6"/>
  <c r="G238" i="6"/>
  <c r="E238" i="6"/>
  <c r="F239" i="6"/>
  <c r="H238" i="6"/>
  <c r="H222" i="3" l="1"/>
  <c r="I222" i="3" s="1"/>
  <c r="J239" i="6"/>
  <c r="I239" i="6"/>
  <c r="G239" i="6"/>
  <c r="E239" i="6"/>
  <c r="F240" i="6"/>
  <c r="H239" i="6"/>
  <c r="F223" i="3"/>
  <c r="D223" i="3" s="1"/>
  <c r="G223" i="3"/>
  <c r="E224" i="3"/>
  <c r="H223" i="3" l="1"/>
  <c r="I223" i="3" s="1"/>
  <c r="J240" i="6"/>
  <c r="I240" i="6"/>
  <c r="G240" i="6"/>
  <c r="E240" i="6"/>
  <c r="F241" i="6"/>
  <c r="H240" i="6"/>
  <c r="F224" i="3"/>
  <c r="D224" i="3" s="1"/>
  <c r="E225" i="3"/>
  <c r="G224" i="3"/>
  <c r="H224" i="3" l="1"/>
  <c r="I224" i="3" s="1"/>
  <c r="F225" i="3"/>
  <c r="D225" i="3" s="1"/>
  <c r="G225" i="3"/>
  <c r="E226" i="3"/>
  <c r="H241" i="6"/>
  <c r="I241" i="6"/>
  <c r="G241" i="6"/>
  <c r="E241" i="6"/>
  <c r="F242" i="6"/>
  <c r="J241" i="6"/>
  <c r="H242" i="6" l="1"/>
  <c r="I242" i="6"/>
  <c r="G242" i="6"/>
  <c r="E242" i="6"/>
  <c r="F243" i="6"/>
  <c r="J242" i="6"/>
  <c r="F226" i="3"/>
  <c r="D226" i="3" s="1"/>
  <c r="E227" i="3"/>
  <c r="G226" i="3"/>
  <c r="H225" i="3"/>
  <c r="I225" i="3" s="1"/>
  <c r="H226" i="3" l="1"/>
  <c r="I226" i="3" s="1"/>
  <c r="F227" i="3"/>
  <c r="D227" i="3" s="1"/>
  <c r="G227" i="3"/>
  <c r="E228" i="3"/>
  <c r="H243" i="6"/>
  <c r="I243" i="6"/>
  <c r="G243" i="6"/>
  <c r="E243" i="6"/>
  <c r="F244" i="6"/>
  <c r="J243" i="6"/>
  <c r="H227" i="3" l="1"/>
  <c r="I227" i="3" s="1"/>
  <c r="F228" i="3"/>
  <c r="D228" i="3" s="1"/>
  <c r="E229" i="3"/>
  <c r="G228" i="3"/>
  <c r="J244" i="6"/>
  <c r="I244" i="6"/>
  <c r="G244" i="6"/>
  <c r="E244" i="6"/>
  <c r="F245" i="6"/>
  <c r="H244" i="6"/>
  <c r="J245" i="6" l="1"/>
  <c r="I245" i="6"/>
  <c r="G245" i="6"/>
  <c r="E245" i="6"/>
  <c r="F246" i="6"/>
  <c r="H245" i="6"/>
  <c r="F229" i="3"/>
  <c r="D229" i="3" s="1"/>
  <c r="G229" i="3"/>
  <c r="E230" i="3"/>
  <c r="H228" i="3"/>
  <c r="I228" i="3" s="1"/>
  <c r="F230" i="3" l="1"/>
  <c r="D230" i="3" s="1"/>
  <c r="E231" i="3"/>
  <c r="G230" i="3"/>
  <c r="H229" i="3"/>
  <c r="I229" i="3" s="1"/>
  <c r="J246" i="6"/>
  <c r="I246" i="6"/>
  <c r="G246" i="6"/>
  <c r="E246" i="6"/>
  <c r="F247" i="6"/>
  <c r="H246" i="6"/>
  <c r="H247" i="6" l="1"/>
  <c r="I247" i="6"/>
  <c r="G247" i="6"/>
  <c r="E247" i="6"/>
  <c r="F248" i="6"/>
  <c r="J247" i="6"/>
  <c r="H230" i="3"/>
  <c r="I230" i="3" s="1"/>
  <c r="F231" i="3"/>
  <c r="D231" i="3" s="1"/>
  <c r="G231" i="3"/>
  <c r="E232" i="3"/>
  <c r="H231" i="3" l="1"/>
  <c r="I231" i="3" s="1"/>
  <c r="F232" i="3"/>
  <c r="D232" i="3" s="1"/>
  <c r="E233" i="3"/>
  <c r="G232" i="3"/>
  <c r="F249" i="6"/>
  <c r="H248" i="6"/>
  <c r="I248" i="6"/>
  <c r="G248" i="6"/>
  <c r="E248" i="6"/>
  <c r="J248" i="6"/>
  <c r="F233" i="3" l="1"/>
  <c r="D233" i="3" s="1"/>
  <c r="G233" i="3"/>
  <c r="E234" i="3"/>
  <c r="H232" i="3"/>
  <c r="I232" i="3" s="1"/>
  <c r="J249" i="6"/>
  <c r="I249" i="6"/>
  <c r="G249" i="6"/>
  <c r="E249" i="6"/>
  <c r="F250" i="6"/>
  <c r="H249" i="6"/>
  <c r="J250" i="6" l="1"/>
  <c r="I250" i="6"/>
  <c r="G250" i="6"/>
  <c r="E250" i="6"/>
  <c r="F251" i="6"/>
  <c r="H250" i="6"/>
  <c r="F234" i="3"/>
  <c r="D234" i="3" s="1"/>
  <c r="E235" i="3"/>
  <c r="G234" i="3"/>
  <c r="H233" i="3"/>
  <c r="I233" i="3" s="1"/>
  <c r="H234" i="3" l="1"/>
  <c r="I234" i="3" s="1"/>
  <c r="F235" i="3"/>
  <c r="D235" i="3" s="1"/>
  <c r="G235" i="3"/>
  <c r="E236" i="3"/>
  <c r="J251" i="6"/>
  <c r="I251" i="6"/>
  <c r="G251" i="6"/>
  <c r="E251" i="6"/>
  <c r="F252" i="6"/>
  <c r="H251" i="6"/>
  <c r="J252" i="6" l="1"/>
  <c r="I252" i="6"/>
  <c r="G252" i="6"/>
  <c r="E252" i="6"/>
  <c r="F253" i="6"/>
  <c r="H252" i="6"/>
  <c r="F236" i="3"/>
  <c r="D236" i="3" s="1"/>
  <c r="E237" i="3"/>
  <c r="G236" i="3"/>
  <c r="H235" i="3"/>
  <c r="I235" i="3" s="1"/>
  <c r="H236" i="3" l="1"/>
  <c r="I236" i="3" s="1"/>
  <c r="F237" i="3"/>
  <c r="D237" i="3" s="1"/>
  <c r="G237" i="3"/>
  <c r="E238" i="3"/>
  <c r="J253" i="6"/>
  <c r="I253" i="6"/>
  <c r="G253" i="6"/>
  <c r="E253" i="6"/>
  <c r="F254" i="6"/>
  <c r="H253" i="6"/>
  <c r="H237" i="3" l="1"/>
  <c r="I237" i="3" s="1"/>
  <c r="J254" i="6"/>
  <c r="I254" i="6"/>
  <c r="G254" i="6"/>
  <c r="E254" i="6"/>
  <c r="F255" i="6"/>
  <c r="H254" i="6"/>
  <c r="F238" i="3"/>
  <c r="D238" i="3" s="1"/>
  <c r="E239" i="3"/>
  <c r="G238" i="3"/>
  <c r="H238" i="3" l="1"/>
  <c r="I238" i="3" s="1"/>
  <c r="F239" i="3"/>
  <c r="D239" i="3" s="1"/>
  <c r="G239" i="3"/>
  <c r="E240" i="3"/>
  <c r="F256" i="6"/>
  <c r="H255" i="6"/>
  <c r="I255" i="6"/>
  <c r="G255" i="6"/>
  <c r="E255" i="6"/>
  <c r="J255" i="6"/>
  <c r="F257" i="6" l="1"/>
  <c r="J256" i="6"/>
  <c r="I256" i="6"/>
  <c r="G256" i="6"/>
  <c r="E256" i="6"/>
  <c r="H256" i="6"/>
  <c r="F240" i="3"/>
  <c r="D240" i="3" s="1"/>
  <c r="E241" i="3"/>
  <c r="G240" i="3"/>
  <c r="H239" i="3"/>
  <c r="I239" i="3" s="1"/>
  <c r="H240" i="3" l="1"/>
  <c r="I240" i="3" s="1"/>
  <c r="F241" i="3"/>
  <c r="D241" i="3" s="1"/>
  <c r="G241" i="3"/>
  <c r="E242" i="3"/>
  <c r="F258" i="6"/>
  <c r="J257" i="6"/>
  <c r="H257" i="6"/>
  <c r="I257" i="6"/>
  <c r="G257" i="6"/>
  <c r="E257" i="6"/>
  <c r="H241" i="3" l="1"/>
  <c r="I241" i="3" s="1"/>
  <c r="F242" i="3"/>
  <c r="D242" i="3" s="1"/>
  <c r="E243" i="3"/>
  <c r="G242" i="3"/>
  <c r="F259" i="6"/>
  <c r="J258" i="6"/>
  <c r="H258" i="6"/>
  <c r="I258" i="6"/>
  <c r="G258" i="6"/>
  <c r="E258" i="6"/>
  <c r="F260" i="6" l="1"/>
  <c r="J259" i="6"/>
  <c r="H259" i="6"/>
  <c r="I259" i="6"/>
  <c r="G259" i="6"/>
  <c r="E259" i="6"/>
  <c r="F243" i="3"/>
  <c r="D243" i="3" s="1"/>
  <c r="G243" i="3"/>
  <c r="E244" i="3"/>
  <c r="H242" i="3"/>
  <c r="I242" i="3" s="1"/>
  <c r="F244" i="3" l="1"/>
  <c r="D244" i="3" s="1"/>
  <c r="E245" i="3"/>
  <c r="G244" i="3"/>
  <c r="H243" i="3"/>
  <c r="I243" i="3" s="1"/>
  <c r="F261" i="6"/>
  <c r="J260" i="6"/>
  <c r="H260" i="6"/>
  <c r="I260" i="6"/>
  <c r="G260" i="6"/>
  <c r="E260" i="6"/>
  <c r="H244" i="3" l="1"/>
  <c r="I244" i="3" s="1"/>
  <c r="F262" i="6"/>
  <c r="J261" i="6"/>
  <c r="H261" i="6"/>
  <c r="I261" i="6"/>
  <c r="G261" i="6"/>
  <c r="E261" i="6"/>
  <c r="F245" i="3"/>
  <c r="D245" i="3" s="1"/>
  <c r="G245" i="3"/>
  <c r="E246" i="3"/>
  <c r="H245" i="3" l="1"/>
  <c r="I245" i="3" s="1"/>
  <c r="F246" i="3"/>
  <c r="D246" i="3" s="1"/>
  <c r="E247" i="3"/>
  <c r="G246" i="3"/>
  <c r="F263" i="6"/>
  <c r="J262" i="6"/>
  <c r="H262" i="6"/>
  <c r="I262" i="6"/>
  <c r="G262" i="6"/>
  <c r="E262" i="6"/>
  <c r="F264" i="6" l="1"/>
  <c r="J263" i="6"/>
  <c r="H263" i="6"/>
  <c r="I263" i="6"/>
  <c r="G263" i="6"/>
  <c r="E263" i="6"/>
  <c r="F247" i="3"/>
  <c r="D247" i="3" s="1"/>
  <c r="G247" i="3"/>
  <c r="E248" i="3"/>
  <c r="H246" i="3"/>
  <c r="I246" i="3" s="1"/>
  <c r="F248" i="3" l="1"/>
  <c r="D248" i="3" s="1"/>
  <c r="E249" i="3"/>
  <c r="G248" i="3"/>
  <c r="H247" i="3"/>
  <c r="I247" i="3" s="1"/>
  <c r="F265" i="6"/>
  <c r="J264" i="6"/>
  <c r="H264" i="6"/>
  <c r="I264" i="6"/>
  <c r="G264" i="6"/>
  <c r="E264" i="6"/>
  <c r="H248" i="3" l="1"/>
  <c r="I248" i="3" s="1"/>
  <c r="J265" i="6"/>
  <c r="H265" i="6"/>
  <c r="I265" i="6"/>
  <c r="G265" i="6"/>
  <c r="E265" i="6"/>
  <c r="F266" i="6"/>
  <c r="F249" i="3"/>
  <c r="D249" i="3" s="1"/>
  <c r="G249" i="3"/>
  <c r="E250" i="3"/>
  <c r="F267" i="6" l="1"/>
  <c r="J266" i="6"/>
  <c r="H266" i="6"/>
  <c r="I266" i="6"/>
  <c r="G266" i="6"/>
  <c r="E266" i="6"/>
  <c r="F250" i="3"/>
  <c r="D250" i="3" s="1"/>
  <c r="E251" i="3"/>
  <c r="G250" i="3"/>
  <c r="H249" i="3"/>
  <c r="I249" i="3" s="1"/>
  <c r="H250" i="3" l="1"/>
  <c r="I250" i="3" s="1"/>
  <c r="F251" i="3"/>
  <c r="D251" i="3" s="1"/>
  <c r="G251" i="3"/>
  <c r="E252" i="3"/>
  <c r="F268" i="6"/>
  <c r="J267" i="6"/>
  <c r="H267" i="6"/>
  <c r="I267" i="6"/>
  <c r="G267" i="6"/>
  <c r="E267" i="6"/>
  <c r="H251" i="3" l="1"/>
  <c r="I251" i="3" s="1"/>
  <c r="F252" i="3"/>
  <c r="D252" i="3" s="1"/>
  <c r="E253" i="3"/>
  <c r="G252" i="3"/>
  <c r="F269" i="6"/>
  <c r="J268" i="6"/>
  <c r="H268" i="6"/>
  <c r="I268" i="6"/>
  <c r="G268" i="6"/>
  <c r="E268" i="6"/>
  <c r="H252" i="3" l="1"/>
  <c r="I252" i="3" s="1"/>
  <c r="F270" i="6"/>
  <c r="J269" i="6"/>
  <c r="H269" i="6"/>
  <c r="I269" i="6"/>
  <c r="G269" i="6"/>
  <c r="E269" i="6"/>
  <c r="F253" i="3"/>
  <c r="D253" i="3" s="1"/>
  <c r="G253" i="3"/>
  <c r="E254" i="3"/>
  <c r="F254" i="3" l="1"/>
  <c r="D254" i="3" s="1"/>
  <c r="E255" i="3"/>
  <c r="G254" i="3"/>
  <c r="H253" i="3"/>
  <c r="I253" i="3" s="1"/>
  <c r="F271" i="6"/>
  <c r="J270" i="6"/>
  <c r="H270" i="6"/>
  <c r="I270" i="6"/>
  <c r="G270" i="6"/>
  <c r="E270" i="6"/>
  <c r="H254" i="3" l="1"/>
  <c r="F272" i="6"/>
  <c r="J271" i="6"/>
  <c r="H271" i="6"/>
  <c r="I271" i="6"/>
  <c r="G271" i="6"/>
  <c r="E271" i="6"/>
  <c r="I254" i="3"/>
  <c r="F255" i="3"/>
  <c r="D255" i="3" s="1"/>
  <c r="G255" i="3"/>
  <c r="E256" i="3"/>
  <c r="F256" i="3" l="1"/>
  <c r="D256" i="3" s="1"/>
  <c r="E257" i="3"/>
  <c r="G256" i="3"/>
  <c r="H255" i="3"/>
  <c r="I255" i="3" s="1"/>
  <c r="F273" i="6"/>
  <c r="J272" i="6"/>
  <c r="H272" i="6"/>
  <c r="I272" i="6"/>
  <c r="G272" i="6"/>
  <c r="E272" i="6"/>
  <c r="H256" i="3" l="1"/>
  <c r="I256" i="3" s="1"/>
  <c r="F274" i="6"/>
  <c r="J273" i="6"/>
  <c r="H273" i="6"/>
  <c r="I273" i="6"/>
  <c r="G273" i="6"/>
  <c r="E273" i="6"/>
  <c r="F257" i="3"/>
  <c r="D257" i="3" s="1"/>
  <c r="G257" i="3"/>
  <c r="E258" i="3"/>
  <c r="H257" i="3" l="1"/>
  <c r="I257" i="3" s="1"/>
  <c r="F258" i="3"/>
  <c r="D258" i="3" s="1"/>
  <c r="E259" i="3"/>
  <c r="G258" i="3"/>
  <c r="F275" i="6"/>
  <c r="J274" i="6"/>
  <c r="H274" i="6"/>
  <c r="I274" i="6"/>
  <c r="G274" i="6"/>
  <c r="E274" i="6"/>
  <c r="F276" i="6" l="1"/>
  <c r="J275" i="6"/>
  <c r="H275" i="6"/>
  <c r="I275" i="6"/>
  <c r="G275" i="6"/>
  <c r="E275" i="6"/>
  <c r="F259" i="3"/>
  <c r="D259" i="3" s="1"/>
  <c r="G259" i="3"/>
  <c r="E260" i="3"/>
  <c r="H258" i="3"/>
  <c r="I258" i="3" s="1"/>
  <c r="F260" i="3" l="1"/>
  <c r="D260" i="3" s="1"/>
  <c r="E261" i="3"/>
  <c r="G260" i="3"/>
  <c r="H259" i="3"/>
  <c r="I259" i="3" s="1"/>
  <c r="F277" i="6"/>
  <c r="J276" i="6"/>
  <c r="H276" i="6"/>
  <c r="I276" i="6"/>
  <c r="G276" i="6"/>
  <c r="E276" i="6"/>
  <c r="H260" i="3" l="1"/>
  <c r="I260" i="3" s="1"/>
  <c r="F278" i="6"/>
  <c r="J277" i="6"/>
  <c r="H277" i="6"/>
  <c r="I277" i="6"/>
  <c r="G277" i="6"/>
  <c r="E277" i="6"/>
  <c r="F261" i="3"/>
  <c r="D261" i="3" s="1"/>
  <c r="G261" i="3"/>
  <c r="E262" i="3"/>
  <c r="H261" i="3" l="1"/>
  <c r="I261" i="3" s="1"/>
  <c r="F262" i="3"/>
  <c r="D262" i="3" s="1"/>
  <c r="E263" i="3"/>
  <c r="G262" i="3"/>
  <c r="F279" i="6"/>
  <c r="J278" i="6"/>
  <c r="H278" i="6"/>
  <c r="I278" i="6"/>
  <c r="G278" i="6"/>
  <c r="E278" i="6"/>
  <c r="H262" i="3" l="1"/>
  <c r="I262" i="3" s="1"/>
  <c r="F280" i="6"/>
  <c r="J279" i="6"/>
  <c r="H279" i="6"/>
  <c r="I279" i="6"/>
  <c r="G279" i="6"/>
  <c r="E279" i="6"/>
  <c r="F263" i="3"/>
  <c r="D263" i="3" s="1"/>
  <c r="G263" i="3"/>
  <c r="E264" i="3"/>
  <c r="H263" i="3" l="1"/>
  <c r="I263" i="3" s="1"/>
  <c r="F264" i="3"/>
  <c r="D264" i="3" s="1"/>
  <c r="E265" i="3"/>
  <c r="G264" i="3"/>
  <c r="F281" i="6"/>
  <c r="J280" i="6"/>
  <c r="H280" i="6"/>
  <c r="I280" i="6"/>
  <c r="G280" i="6"/>
  <c r="E280" i="6"/>
  <c r="H264" i="3" l="1"/>
  <c r="I264" i="3" s="1"/>
  <c r="F282" i="6"/>
  <c r="J281" i="6"/>
  <c r="H281" i="6"/>
  <c r="I281" i="6"/>
  <c r="G281" i="6"/>
  <c r="E281" i="6"/>
  <c r="F265" i="3"/>
  <c r="D265" i="3" s="1"/>
  <c r="H265" i="3"/>
  <c r="I265" i="3" s="1"/>
  <c r="G265" i="3"/>
  <c r="E266" i="3"/>
  <c r="F266" i="3" l="1"/>
  <c r="D266" i="3" s="1"/>
  <c r="E267" i="3"/>
  <c r="G266" i="3"/>
  <c r="F283" i="6"/>
  <c r="J282" i="6"/>
  <c r="H282" i="6"/>
  <c r="I282" i="6"/>
  <c r="G282" i="6"/>
  <c r="E282" i="6"/>
  <c r="F284" i="6" l="1"/>
  <c r="J283" i="6"/>
  <c r="H283" i="6"/>
  <c r="I283" i="6"/>
  <c r="G283" i="6"/>
  <c r="E283" i="6"/>
  <c r="F267" i="3"/>
  <c r="D267" i="3" s="1"/>
  <c r="G267" i="3"/>
  <c r="E268" i="3"/>
  <c r="H266" i="3"/>
  <c r="I266" i="3" s="1"/>
  <c r="F268" i="3" l="1"/>
  <c r="D268" i="3" s="1"/>
  <c r="E269" i="3"/>
  <c r="G268" i="3"/>
  <c r="H267" i="3"/>
  <c r="I267" i="3" s="1"/>
  <c r="J284" i="6"/>
  <c r="H284" i="6"/>
  <c r="I284" i="6"/>
  <c r="G284" i="6"/>
  <c r="E284" i="6"/>
  <c r="H268" i="3" l="1"/>
  <c r="I268" i="3" s="1"/>
  <c r="F269" i="3"/>
  <c r="D269" i="3" s="1"/>
  <c r="G269" i="3"/>
  <c r="E270" i="3"/>
  <c r="H269" i="3" l="1"/>
  <c r="I269" i="3" s="1"/>
  <c r="F270" i="3"/>
  <c r="D270" i="3" s="1"/>
  <c r="E271" i="3"/>
  <c r="G270" i="3"/>
  <c r="F271" i="3" l="1"/>
  <c r="D271" i="3" s="1"/>
  <c r="G271" i="3"/>
  <c r="E272" i="3"/>
  <c r="H270" i="3"/>
  <c r="I270" i="3" s="1"/>
  <c r="H271" i="3" l="1"/>
  <c r="F272" i="3"/>
  <c r="D272" i="3" s="1"/>
  <c r="E273" i="3"/>
  <c r="G272" i="3"/>
  <c r="I271" i="3"/>
  <c r="H272" i="3" l="1"/>
  <c r="I272" i="3" s="1"/>
  <c r="F273" i="3"/>
  <c r="D273" i="3" s="1"/>
  <c r="G273" i="3"/>
  <c r="E274" i="3"/>
  <c r="H273" i="3" l="1"/>
  <c r="I273" i="3" s="1"/>
  <c r="F274" i="3"/>
  <c r="D274" i="3" s="1"/>
  <c r="E275" i="3"/>
  <c r="G274" i="3"/>
  <c r="H274" i="3" l="1"/>
  <c r="I274" i="3" s="1"/>
  <c r="F275" i="3"/>
  <c r="D275" i="3" s="1"/>
  <c r="G275" i="3"/>
  <c r="E276" i="3"/>
  <c r="H275" i="3" l="1"/>
  <c r="I275" i="3" s="1"/>
  <c r="F276" i="3"/>
  <c r="D276" i="3" s="1"/>
  <c r="E277" i="3"/>
  <c r="G276" i="3"/>
  <c r="F277" i="3" l="1"/>
  <c r="D277" i="3" s="1"/>
  <c r="G277" i="3"/>
  <c r="E278" i="3"/>
  <c r="H276" i="3"/>
  <c r="I276" i="3" s="1"/>
  <c r="H277" i="3" l="1"/>
  <c r="F278" i="3"/>
  <c r="D278" i="3" s="1"/>
  <c r="E279" i="3"/>
  <c r="G278" i="3"/>
  <c r="I277" i="3"/>
  <c r="H278" i="3" l="1"/>
  <c r="I278" i="3" s="1"/>
  <c r="F279" i="3"/>
  <c r="D279" i="3" s="1"/>
  <c r="G279" i="3"/>
  <c r="E280" i="3"/>
  <c r="H279" i="3" l="1"/>
  <c r="I279" i="3" s="1"/>
  <c r="F280" i="3"/>
  <c r="D280" i="3" s="1"/>
  <c r="E281" i="3"/>
  <c r="G280" i="3"/>
  <c r="H280" i="3" l="1"/>
  <c r="I280" i="3" s="1"/>
  <c r="F281" i="3"/>
  <c r="D281" i="3" s="1"/>
  <c r="G281" i="3"/>
  <c r="E282" i="3"/>
  <c r="F282" i="3" l="1"/>
  <c r="D282" i="3" s="1"/>
  <c r="E283" i="3"/>
  <c r="G282" i="3"/>
  <c r="H281" i="3"/>
  <c r="I281" i="3" s="1"/>
  <c r="H282" i="3" l="1"/>
  <c r="I282" i="3" s="1"/>
  <c r="F283" i="3"/>
  <c r="D283" i="3" s="1"/>
  <c r="G283" i="3"/>
  <c r="E284" i="3"/>
  <c r="F284" i="3" l="1"/>
  <c r="D284" i="3" s="1"/>
  <c r="E285" i="3"/>
  <c r="G284" i="3"/>
  <c r="H283" i="3"/>
  <c r="I283" i="3" s="1"/>
  <c r="F285" i="3" l="1"/>
  <c r="D285" i="3" s="1"/>
  <c r="G285" i="3"/>
  <c r="E286" i="3"/>
  <c r="H284" i="3"/>
  <c r="I284" i="3" s="1"/>
  <c r="H285" i="3" l="1"/>
  <c r="I285" i="3" s="1"/>
  <c r="F286" i="3"/>
  <c r="D286" i="3" s="1"/>
  <c r="E287" i="3"/>
  <c r="G286" i="3"/>
  <c r="H286" i="3" l="1"/>
  <c r="I286" i="3" s="1"/>
  <c r="F287" i="3"/>
  <c r="D287" i="3" s="1"/>
  <c r="G287" i="3"/>
  <c r="E288" i="3"/>
  <c r="F288" i="3" l="1"/>
  <c r="D288" i="3" s="1"/>
  <c r="E289" i="3"/>
  <c r="G288" i="3"/>
  <c r="H287" i="3"/>
  <c r="I287" i="3" s="1"/>
  <c r="F289" i="3" l="1"/>
  <c r="D289" i="3" s="1"/>
  <c r="G289" i="3"/>
  <c r="E290" i="3"/>
  <c r="H288" i="3"/>
  <c r="I288" i="3" s="1"/>
  <c r="H289" i="3" l="1"/>
  <c r="I289" i="3" s="1"/>
  <c r="F290" i="3"/>
  <c r="D290" i="3" s="1"/>
  <c r="E291" i="3"/>
  <c r="G290" i="3"/>
  <c r="H290" i="3" l="1"/>
  <c r="I290" i="3" s="1"/>
  <c r="F291" i="3"/>
  <c r="D291" i="3" s="1"/>
  <c r="G291" i="3"/>
  <c r="E292" i="3"/>
  <c r="H291" i="3" l="1"/>
  <c r="I291" i="3" s="1"/>
  <c r="F292" i="3"/>
  <c r="D292" i="3" s="1"/>
  <c r="E293" i="3"/>
  <c r="G292" i="3"/>
  <c r="H292" i="3" l="1"/>
  <c r="I292" i="3" s="1"/>
  <c r="F293" i="3"/>
  <c r="D293" i="3" s="1"/>
  <c r="G293" i="3"/>
  <c r="E294" i="3"/>
  <c r="F294" i="3" l="1"/>
  <c r="D294" i="3" s="1"/>
  <c r="E295" i="3"/>
  <c r="G294" i="3"/>
  <c r="H293" i="3"/>
  <c r="I293" i="3" s="1"/>
  <c r="H294" i="3" l="1"/>
  <c r="I294" i="3" s="1"/>
  <c r="F295" i="3"/>
  <c r="D295" i="3" s="1"/>
  <c r="G295" i="3"/>
  <c r="E296" i="3"/>
  <c r="H295" i="3" l="1"/>
  <c r="I295" i="3" s="1"/>
  <c r="F296" i="3"/>
  <c r="D296" i="3" s="1"/>
  <c r="E297" i="3"/>
  <c r="G296" i="3"/>
  <c r="H296" i="3" l="1"/>
  <c r="I296" i="3" s="1"/>
  <c r="F297" i="3"/>
  <c r="D297" i="3" s="1"/>
  <c r="G297" i="3"/>
  <c r="E298" i="3"/>
  <c r="H297" i="3" l="1"/>
  <c r="I297" i="3" s="1"/>
  <c r="F298" i="3"/>
  <c r="D298" i="3" s="1"/>
  <c r="E299" i="3"/>
  <c r="G298" i="3"/>
  <c r="H298" i="3" l="1"/>
  <c r="I298" i="3" s="1"/>
  <c r="F299" i="3"/>
  <c r="D299" i="3" s="1"/>
  <c r="G299" i="3"/>
  <c r="E300" i="3"/>
  <c r="H299" i="3" l="1"/>
  <c r="I299" i="3" s="1"/>
  <c r="F300" i="3"/>
  <c r="D300" i="3" s="1"/>
  <c r="E301" i="3"/>
  <c r="G300" i="3"/>
  <c r="H300" i="3" l="1"/>
  <c r="I300" i="3" s="1"/>
  <c r="F301" i="3"/>
  <c r="D301" i="3" s="1"/>
  <c r="G301" i="3"/>
  <c r="E302" i="3"/>
  <c r="F302" i="3" l="1"/>
  <c r="D302" i="3" s="1"/>
  <c r="E303" i="3"/>
  <c r="G302" i="3"/>
  <c r="H301" i="3"/>
  <c r="I301" i="3" s="1"/>
  <c r="H302" i="3" l="1"/>
  <c r="I302" i="3" s="1"/>
  <c r="F303" i="3"/>
  <c r="D303" i="3" s="1"/>
  <c r="G303" i="3"/>
  <c r="E304" i="3"/>
  <c r="H303" i="3" l="1"/>
  <c r="I303" i="3" s="1"/>
  <c r="F304" i="3"/>
  <c r="D304" i="3" s="1"/>
  <c r="E305" i="3"/>
  <c r="G304" i="3"/>
  <c r="H304" i="3" l="1"/>
  <c r="I304" i="3" s="1"/>
  <c r="F305" i="3"/>
  <c r="D305" i="3" s="1"/>
  <c r="G305" i="3"/>
  <c r="E306" i="3"/>
  <c r="H305" i="3" l="1"/>
  <c r="I305" i="3" s="1"/>
  <c r="F306" i="3"/>
  <c r="D306" i="3" s="1"/>
  <c r="E307" i="3"/>
  <c r="G306" i="3"/>
  <c r="H306" i="3" l="1"/>
  <c r="I306" i="3" s="1"/>
  <c r="F307" i="3"/>
  <c r="D307" i="3" s="1"/>
  <c r="G307" i="3"/>
  <c r="E308" i="3"/>
  <c r="H307" i="3" l="1"/>
  <c r="I307" i="3" s="1"/>
  <c r="F308" i="3"/>
  <c r="D308" i="3" s="1"/>
  <c r="E309" i="3"/>
  <c r="G308" i="3"/>
  <c r="H308" i="3" l="1"/>
  <c r="I308" i="3" s="1"/>
  <c r="F309" i="3"/>
  <c r="D309" i="3" s="1"/>
  <c r="G309" i="3"/>
  <c r="E310" i="3"/>
  <c r="F310" i="3" l="1"/>
  <c r="D310" i="3" s="1"/>
  <c r="E311" i="3"/>
  <c r="G310" i="3"/>
  <c r="H309" i="3"/>
  <c r="I309" i="3" s="1"/>
  <c r="H310" i="3" l="1"/>
  <c r="I310" i="3" s="1"/>
  <c r="F311" i="3"/>
  <c r="D311" i="3" s="1"/>
  <c r="G311" i="3"/>
  <c r="E312" i="3"/>
  <c r="H311" i="3" l="1"/>
  <c r="I311" i="3" s="1"/>
  <c r="F312" i="3"/>
  <c r="D312" i="3" s="1"/>
  <c r="E313" i="3"/>
  <c r="G312" i="3"/>
  <c r="H312" i="3" l="1"/>
  <c r="I312" i="3" s="1"/>
  <c r="F313" i="3"/>
  <c r="D313" i="3" s="1"/>
  <c r="G313" i="3"/>
  <c r="E314" i="3"/>
  <c r="H313" i="3" l="1"/>
  <c r="I313" i="3" s="1"/>
  <c r="F314" i="3"/>
  <c r="D314" i="3" s="1"/>
  <c r="E315" i="3"/>
  <c r="G314" i="3"/>
  <c r="H314" i="3" l="1"/>
  <c r="I314" i="3" s="1"/>
  <c r="F315" i="3"/>
  <c r="D315" i="3" s="1"/>
  <c r="G315" i="3"/>
  <c r="E316" i="3"/>
  <c r="H315" i="3" l="1"/>
  <c r="I315" i="3" s="1"/>
  <c r="F316" i="3"/>
  <c r="D316" i="3" s="1"/>
  <c r="E317" i="3"/>
  <c r="G316" i="3"/>
  <c r="H316" i="3" l="1"/>
  <c r="I316" i="3" s="1"/>
  <c r="F317" i="3"/>
  <c r="D317" i="3" s="1"/>
  <c r="G317" i="3"/>
  <c r="E318" i="3"/>
  <c r="F318" i="3" l="1"/>
  <c r="D318" i="3" s="1"/>
  <c r="E319" i="3"/>
  <c r="G318" i="3"/>
  <c r="H317" i="3"/>
  <c r="I317" i="3" s="1"/>
  <c r="H318" i="3" l="1"/>
  <c r="I318" i="3" s="1"/>
  <c r="F319" i="3"/>
  <c r="D319" i="3" s="1"/>
  <c r="G319" i="3"/>
  <c r="E320" i="3"/>
  <c r="H319" i="3" l="1"/>
  <c r="I319" i="3" s="1"/>
  <c r="F320" i="3"/>
  <c r="D320" i="3" s="1"/>
  <c r="E321" i="3"/>
  <c r="G320" i="3"/>
  <c r="H320" i="3" l="1"/>
  <c r="I320" i="3" s="1"/>
  <c r="F321" i="3"/>
  <c r="D321" i="3" s="1"/>
  <c r="G321" i="3"/>
  <c r="E322" i="3"/>
  <c r="H321" i="3" l="1"/>
  <c r="I321" i="3" s="1"/>
  <c r="F322" i="3"/>
  <c r="D322" i="3" s="1"/>
  <c r="E323" i="3"/>
  <c r="G322" i="3"/>
  <c r="H322" i="3" l="1"/>
  <c r="I322" i="3" s="1"/>
  <c r="F323" i="3"/>
  <c r="D323" i="3" s="1"/>
  <c r="G323" i="3"/>
  <c r="E324" i="3"/>
  <c r="H323" i="3" l="1"/>
  <c r="I323" i="3" s="1"/>
  <c r="F324" i="3"/>
  <c r="D324" i="3" s="1"/>
  <c r="E325" i="3"/>
  <c r="G324" i="3"/>
  <c r="H324" i="3" l="1"/>
  <c r="I324" i="3" s="1"/>
  <c r="F325" i="3"/>
  <c r="D325" i="3" s="1"/>
  <c r="G325" i="3"/>
  <c r="E326" i="3"/>
  <c r="F326" i="3" l="1"/>
  <c r="D326" i="3" s="1"/>
  <c r="E327" i="3"/>
  <c r="G326" i="3"/>
  <c r="H325" i="3"/>
  <c r="I325" i="3" s="1"/>
  <c r="H326" i="3" l="1"/>
  <c r="I326" i="3" s="1"/>
  <c r="F327" i="3"/>
  <c r="D327" i="3" s="1"/>
  <c r="G327" i="3"/>
  <c r="E328" i="3"/>
  <c r="H327" i="3" l="1"/>
  <c r="I327" i="3" s="1"/>
  <c r="F328" i="3"/>
  <c r="D328" i="3" s="1"/>
  <c r="E329" i="3"/>
  <c r="G328" i="3"/>
  <c r="H328" i="3" l="1"/>
  <c r="I328" i="3" s="1"/>
  <c r="F329" i="3"/>
  <c r="D329" i="3" s="1"/>
  <c r="G329" i="3"/>
  <c r="E330" i="3"/>
  <c r="H329" i="3" l="1"/>
  <c r="I329" i="3" s="1"/>
  <c r="F330" i="3"/>
  <c r="D330" i="3" s="1"/>
  <c r="E331" i="3"/>
  <c r="G330" i="3"/>
  <c r="H330" i="3" l="1"/>
  <c r="I330" i="3" s="1"/>
  <c r="F331" i="3"/>
  <c r="D331" i="3" s="1"/>
  <c r="G331" i="3"/>
  <c r="E332" i="3"/>
  <c r="H331" i="3" l="1"/>
  <c r="I331" i="3" s="1"/>
  <c r="F332" i="3"/>
  <c r="D332" i="3" s="1"/>
  <c r="E333" i="3"/>
  <c r="G332" i="3"/>
  <c r="H332" i="3" l="1"/>
  <c r="I332" i="3" s="1"/>
  <c r="F333" i="3"/>
  <c r="D333" i="3" s="1"/>
  <c r="G333" i="3"/>
  <c r="E334" i="3"/>
  <c r="F334" i="3" l="1"/>
  <c r="D334" i="3" s="1"/>
  <c r="E335" i="3"/>
  <c r="G334" i="3"/>
  <c r="H333" i="3"/>
  <c r="I333" i="3" s="1"/>
  <c r="H334" i="3" l="1"/>
  <c r="I334" i="3" s="1"/>
  <c r="F335" i="3"/>
  <c r="D335" i="3" s="1"/>
  <c r="G335" i="3"/>
  <c r="E336" i="3"/>
  <c r="H335" i="3" l="1"/>
  <c r="I335" i="3" s="1"/>
  <c r="F336" i="3"/>
  <c r="D336" i="3" s="1"/>
  <c r="E337" i="3"/>
  <c r="G336" i="3"/>
  <c r="H336" i="3" l="1"/>
  <c r="I336" i="3" s="1"/>
  <c r="F337" i="3"/>
  <c r="D337" i="3" s="1"/>
  <c r="G337" i="3"/>
  <c r="E338" i="3"/>
  <c r="H337" i="3" l="1"/>
  <c r="I337" i="3" s="1"/>
  <c r="F338" i="3"/>
  <c r="D338" i="3" s="1"/>
  <c r="H338" i="3"/>
  <c r="E339" i="3"/>
  <c r="G338" i="3"/>
  <c r="I338" i="3" l="1"/>
  <c r="F339" i="3"/>
  <c r="D339" i="3" s="1"/>
  <c r="G339" i="3"/>
  <c r="E340" i="3"/>
  <c r="H339" i="3" l="1"/>
  <c r="I339" i="3" s="1"/>
  <c r="F340" i="3"/>
  <c r="D340" i="3" s="1"/>
  <c r="E341" i="3"/>
  <c r="G340" i="3"/>
  <c r="H340" i="3" l="1"/>
  <c r="I340" i="3" s="1"/>
  <c r="F341" i="3"/>
  <c r="D341" i="3" s="1"/>
  <c r="G341" i="3"/>
  <c r="E342" i="3"/>
  <c r="F342" i="3" l="1"/>
  <c r="D342" i="3" s="1"/>
  <c r="E343" i="3"/>
  <c r="G342" i="3"/>
  <c r="H341" i="3"/>
  <c r="I341" i="3" s="1"/>
  <c r="H342" i="3" l="1"/>
  <c r="I342" i="3" s="1"/>
  <c r="F343" i="3"/>
  <c r="D343" i="3" s="1"/>
  <c r="G343" i="3"/>
  <c r="E344" i="3"/>
  <c r="H343" i="3" l="1"/>
  <c r="I343" i="3" s="1"/>
  <c r="F344" i="3"/>
  <c r="D344" i="3" s="1"/>
  <c r="E345" i="3"/>
  <c r="G344" i="3"/>
  <c r="H344" i="3" l="1"/>
  <c r="I344" i="3" s="1"/>
  <c r="F345" i="3"/>
  <c r="D345" i="3" s="1"/>
  <c r="G345" i="3"/>
  <c r="E346" i="3"/>
  <c r="H345" i="3" l="1"/>
  <c r="I345" i="3" s="1"/>
  <c r="F346" i="3"/>
  <c r="D346" i="3" s="1"/>
  <c r="E347" i="3"/>
  <c r="G346" i="3"/>
  <c r="H346" i="3" l="1"/>
  <c r="I346" i="3" s="1"/>
  <c r="F347" i="3"/>
  <c r="D347" i="3" s="1"/>
  <c r="G347" i="3"/>
  <c r="E348" i="3"/>
  <c r="H347" i="3" l="1"/>
  <c r="I347" i="3" s="1"/>
  <c r="F348" i="3"/>
  <c r="D348" i="3" s="1"/>
  <c r="E349" i="3"/>
  <c r="G348" i="3"/>
  <c r="H348" i="3" l="1"/>
  <c r="I348" i="3" s="1"/>
  <c r="F349" i="3"/>
  <c r="D349" i="3" s="1"/>
  <c r="G349" i="3"/>
  <c r="E350" i="3"/>
  <c r="F350" i="3" l="1"/>
  <c r="D350" i="3" s="1"/>
  <c r="E351" i="3"/>
  <c r="G350" i="3"/>
  <c r="H349" i="3"/>
  <c r="I349" i="3" s="1"/>
  <c r="H350" i="3" l="1"/>
  <c r="I350" i="3" s="1"/>
  <c r="F351" i="3"/>
  <c r="D351" i="3" s="1"/>
  <c r="G351" i="3"/>
  <c r="E352" i="3"/>
  <c r="H351" i="3" l="1"/>
  <c r="I351" i="3" s="1"/>
  <c r="F352" i="3"/>
  <c r="D352" i="3" s="1"/>
  <c r="E353" i="3"/>
  <c r="G352" i="3"/>
  <c r="H352" i="3" l="1"/>
  <c r="I352" i="3" s="1"/>
  <c r="F353" i="3"/>
  <c r="D353" i="3" s="1"/>
  <c r="G353" i="3"/>
  <c r="E354" i="3"/>
  <c r="H353" i="3" l="1"/>
  <c r="I353" i="3" s="1"/>
  <c r="F354" i="3"/>
  <c r="D354" i="3" s="1"/>
  <c r="E355" i="3"/>
  <c r="G354" i="3"/>
  <c r="H354" i="3" l="1"/>
  <c r="I354" i="3" s="1"/>
  <c r="F355" i="3"/>
  <c r="D355" i="3" s="1"/>
  <c r="G355" i="3"/>
  <c r="E356" i="3"/>
  <c r="H355" i="3" l="1"/>
  <c r="I355" i="3" s="1"/>
  <c r="F356" i="3"/>
  <c r="D356" i="3" s="1"/>
  <c r="E357" i="3"/>
  <c r="G356" i="3"/>
  <c r="H356" i="3" l="1"/>
  <c r="I356" i="3" s="1"/>
  <c r="F357" i="3"/>
  <c r="D357" i="3" s="1"/>
  <c r="G357" i="3"/>
  <c r="E358" i="3"/>
  <c r="F358" i="3" l="1"/>
  <c r="D358" i="3" s="1"/>
  <c r="E359" i="3"/>
  <c r="G358" i="3"/>
  <c r="H357" i="3"/>
  <c r="I357" i="3" s="1"/>
  <c r="H358" i="3" l="1"/>
  <c r="I358" i="3" s="1"/>
  <c r="F359" i="3"/>
  <c r="D359" i="3" s="1"/>
  <c r="G359" i="3"/>
  <c r="E360" i="3"/>
  <c r="H359" i="3" l="1"/>
  <c r="I359" i="3" s="1"/>
  <c r="F360" i="3"/>
  <c r="D360" i="3" s="1"/>
  <c r="E361" i="3"/>
  <c r="G360" i="3"/>
  <c r="H360" i="3" l="1"/>
  <c r="I360" i="3" s="1"/>
  <c r="F361" i="3"/>
  <c r="D361" i="3" s="1"/>
  <c r="G361" i="3"/>
  <c r="E362" i="3"/>
  <c r="H361" i="3" l="1"/>
  <c r="I361" i="3" s="1"/>
  <c r="F362" i="3"/>
  <c r="D362" i="3" s="1"/>
  <c r="E363" i="3"/>
  <c r="G362" i="3"/>
  <c r="H362" i="3" l="1"/>
  <c r="I362" i="3" s="1"/>
  <c r="F363" i="3"/>
  <c r="D363" i="3" s="1"/>
  <c r="G363" i="3"/>
  <c r="E364" i="3"/>
  <c r="H363" i="3" l="1"/>
  <c r="I363" i="3" s="1"/>
  <c r="F364" i="3"/>
  <c r="D364" i="3" s="1"/>
  <c r="E365" i="3"/>
  <c r="G364" i="3"/>
  <c r="H364" i="3" l="1"/>
  <c r="I364" i="3" s="1"/>
  <c r="F365" i="3"/>
  <c r="D365" i="3" s="1"/>
  <c r="G365" i="3"/>
  <c r="E366" i="3"/>
  <c r="F366" i="3" l="1"/>
  <c r="D366" i="3" s="1"/>
  <c r="E367" i="3"/>
  <c r="G366" i="3"/>
  <c r="H365" i="3"/>
  <c r="I365" i="3" s="1"/>
  <c r="H366" i="3" l="1"/>
  <c r="I366" i="3" s="1"/>
  <c r="F367" i="3"/>
  <c r="D367" i="3" s="1"/>
  <c r="G367" i="3"/>
  <c r="E368" i="3"/>
  <c r="H367" i="3" l="1"/>
  <c r="I367" i="3" s="1"/>
  <c r="F368" i="3"/>
  <c r="D368" i="3" s="1"/>
  <c r="E369" i="3"/>
  <c r="G368" i="3"/>
  <c r="H368" i="3" l="1"/>
  <c r="I368" i="3" s="1"/>
  <c r="F369" i="3"/>
  <c r="D369" i="3" s="1"/>
  <c r="G369" i="3"/>
  <c r="E370" i="3"/>
  <c r="H369" i="3" l="1"/>
  <c r="I369" i="3" s="1"/>
  <c r="F370" i="3"/>
  <c r="D370" i="3" s="1"/>
  <c r="E371" i="3"/>
  <c r="G370" i="3"/>
  <c r="H370" i="3" l="1"/>
  <c r="I370" i="3" s="1"/>
  <c r="F371" i="3"/>
  <c r="D371" i="3" s="1"/>
  <c r="G371" i="3"/>
  <c r="E372" i="3"/>
  <c r="H371" i="3" l="1"/>
  <c r="I371" i="3" s="1"/>
  <c r="F372" i="3"/>
  <c r="D372" i="3" s="1"/>
  <c r="E373" i="3"/>
  <c r="G372" i="3"/>
  <c r="H372" i="3" l="1"/>
  <c r="I372" i="3" s="1"/>
  <c r="F373" i="3"/>
  <c r="D373" i="3" s="1"/>
  <c r="G373" i="3"/>
  <c r="E374" i="3"/>
  <c r="F374" i="3" l="1"/>
  <c r="D374" i="3" s="1"/>
  <c r="E375" i="3"/>
  <c r="G374" i="3"/>
  <c r="H373" i="3"/>
  <c r="I373" i="3" s="1"/>
  <c r="H374" i="3" l="1"/>
  <c r="I374" i="3" s="1"/>
  <c r="F375" i="3"/>
  <c r="D375" i="3" s="1"/>
  <c r="G375" i="3"/>
  <c r="E376" i="3"/>
  <c r="H375" i="3" l="1"/>
  <c r="I375" i="3" s="1"/>
  <c r="F376" i="3"/>
  <c r="D376" i="3" s="1"/>
  <c r="E377" i="3"/>
  <c r="G376" i="3"/>
  <c r="H376" i="3" l="1"/>
  <c r="I376" i="3" s="1"/>
  <c r="F377" i="3"/>
  <c r="D377" i="3" s="1"/>
  <c r="G377" i="3"/>
  <c r="E378" i="3"/>
  <c r="H377" i="3" l="1"/>
  <c r="I377" i="3" s="1"/>
  <c r="F378" i="3"/>
  <c r="D378" i="3" s="1"/>
  <c r="E379" i="3"/>
  <c r="G378" i="3"/>
  <c r="H378" i="3" l="1"/>
  <c r="I378" i="3" s="1"/>
  <c r="F379" i="3"/>
  <c r="D379" i="3" s="1"/>
  <c r="G379" i="3"/>
  <c r="E380" i="3"/>
  <c r="H379" i="3" l="1"/>
  <c r="I379" i="3" s="1"/>
  <c r="F380" i="3"/>
  <c r="D380" i="3" s="1"/>
  <c r="E381" i="3"/>
  <c r="G380" i="3"/>
  <c r="H380" i="3" l="1"/>
  <c r="I380" i="3" s="1"/>
  <c r="F381" i="3"/>
  <c r="D381" i="3" s="1"/>
  <c r="G381" i="3"/>
  <c r="E382" i="3"/>
  <c r="F382" i="3" l="1"/>
  <c r="D382" i="3" s="1"/>
  <c r="E383" i="3"/>
  <c r="G382" i="3"/>
  <c r="H381" i="3"/>
  <c r="I381" i="3" s="1"/>
  <c r="H382" i="3" l="1"/>
  <c r="I382" i="3" s="1"/>
  <c r="F383" i="3"/>
  <c r="D383" i="3" s="1"/>
  <c r="G383" i="3"/>
  <c r="E384" i="3"/>
  <c r="H383" i="3" l="1"/>
  <c r="I383" i="3" s="1"/>
  <c r="F384" i="3"/>
  <c r="D384" i="3" s="1"/>
  <c r="E385" i="3"/>
  <c r="G384" i="3"/>
  <c r="H384" i="3" l="1"/>
  <c r="I384" i="3" s="1"/>
  <c r="F385" i="3"/>
  <c r="D385" i="3" s="1"/>
  <c r="G385" i="3"/>
  <c r="E386" i="3"/>
  <c r="H385" i="3" l="1"/>
  <c r="I385" i="3" s="1"/>
  <c r="F386" i="3"/>
  <c r="D386" i="3" s="1"/>
  <c r="E387" i="3"/>
  <c r="G386" i="3"/>
  <c r="H386" i="3" l="1"/>
  <c r="I386" i="3" s="1"/>
  <c r="F387" i="3"/>
  <c r="D387" i="3" s="1"/>
  <c r="G387" i="3"/>
  <c r="E388" i="3"/>
  <c r="H387" i="3" l="1"/>
  <c r="I387" i="3" s="1"/>
  <c r="F388" i="3"/>
  <c r="D388" i="3" s="1"/>
  <c r="E389" i="3"/>
  <c r="G388" i="3"/>
  <c r="H388" i="3" l="1"/>
  <c r="I388" i="3" s="1"/>
  <c r="F389" i="3"/>
  <c r="D389" i="3" s="1"/>
  <c r="G389" i="3"/>
  <c r="E390" i="3"/>
  <c r="F390" i="3" l="1"/>
  <c r="D390" i="3" s="1"/>
  <c r="E391" i="3"/>
  <c r="G390" i="3"/>
  <c r="H389" i="3"/>
  <c r="I389" i="3" s="1"/>
  <c r="H390" i="3" l="1"/>
  <c r="I390" i="3" s="1"/>
  <c r="F391" i="3"/>
  <c r="D391" i="3" s="1"/>
  <c r="G391" i="3"/>
  <c r="E392" i="3"/>
  <c r="H391" i="3" l="1"/>
  <c r="I391" i="3" s="1"/>
  <c r="F392" i="3"/>
  <c r="D392" i="3" s="1"/>
  <c r="E393" i="3"/>
  <c r="G392" i="3"/>
  <c r="H392" i="3" l="1"/>
  <c r="I392" i="3" s="1"/>
  <c r="F393" i="3"/>
  <c r="D393" i="3" s="1"/>
  <c r="G393" i="3"/>
  <c r="E394" i="3"/>
  <c r="H393" i="3" l="1"/>
  <c r="I393" i="3" s="1"/>
  <c r="F394" i="3"/>
  <c r="D394" i="3" s="1"/>
  <c r="E395" i="3"/>
  <c r="G394" i="3"/>
  <c r="H394" i="3" l="1"/>
  <c r="I394" i="3" s="1"/>
  <c r="F395" i="3"/>
  <c r="D395" i="3" s="1"/>
  <c r="G395" i="3"/>
  <c r="E396" i="3"/>
  <c r="H395" i="3" l="1"/>
  <c r="I395" i="3" s="1"/>
  <c r="F396" i="3"/>
  <c r="D396" i="3" s="1"/>
  <c r="E397" i="3"/>
  <c r="G396" i="3"/>
  <c r="H396" i="3" l="1"/>
  <c r="I396" i="3" s="1"/>
  <c r="F397" i="3"/>
  <c r="D397" i="3" s="1"/>
  <c r="G397" i="3"/>
  <c r="E398" i="3"/>
  <c r="F398" i="3" l="1"/>
  <c r="D398" i="3" s="1"/>
  <c r="E399" i="3"/>
  <c r="G398" i="3"/>
  <c r="H397" i="3"/>
  <c r="I397" i="3" s="1"/>
  <c r="H398" i="3" l="1"/>
  <c r="I398" i="3" s="1"/>
  <c r="F399" i="3"/>
  <c r="D399" i="3" s="1"/>
  <c r="G399" i="3"/>
  <c r="E400" i="3"/>
  <c r="H399" i="3" l="1"/>
  <c r="I399" i="3" s="1"/>
  <c r="F400" i="3"/>
  <c r="D400" i="3" s="1"/>
  <c r="E401" i="3"/>
  <c r="G400" i="3"/>
  <c r="H400" i="3" l="1"/>
  <c r="I400" i="3" s="1"/>
  <c r="F401" i="3"/>
  <c r="D401" i="3" s="1"/>
  <c r="G401" i="3"/>
  <c r="E402" i="3"/>
  <c r="H401" i="3" l="1"/>
  <c r="I401" i="3" s="1"/>
  <c r="F402" i="3"/>
  <c r="D402" i="3" s="1"/>
  <c r="E403" i="3"/>
  <c r="G402" i="3"/>
  <c r="H402" i="3" l="1"/>
  <c r="I402" i="3" s="1"/>
  <c r="F403" i="3"/>
  <c r="D403" i="3" s="1"/>
  <c r="G403" i="3"/>
  <c r="E404" i="3"/>
  <c r="H403" i="3" l="1"/>
  <c r="I403" i="3" s="1"/>
  <c r="F404" i="3"/>
  <c r="D404" i="3" s="1"/>
  <c r="E405" i="3"/>
  <c r="G404" i="3"/>
  <c r="H404" i="3" l="1"/>
  <c r="I404" i="3" s="1"/>
  <c r="F405" i="3"/>
  <c r="D405" i="3" s="1"/>
  <c r="G405" i="3"/>
  <c r="E406" i="3"/>
  <c r="F406" i="3" l="1"/>
  <c r="D406" i="3" s="1"/>
  <c r="E407" i="3"/>
  <c r="G406" i="3"/>
  <c r="H405" i="3"/>
  <c r="I405" i="3" s="1"/>
  <c r="H406" i="3" l="1"/>
  <c r="I406" i="3" s="1"/>
  <c r="F407" i="3"/>
  <c r="D407" i="3" s="1"/>
  <c r="G407" i="3"/>
  <c r="H407" i="3" l="1"/>
  <c r="I407" i="3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K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<sst xmlns="http://schemas.openxmlformats.org/spreadsheetml/2006/main" count="310" uniqueCount="188">
  <si>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</si>
  <si>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</si>
  <si>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</si>
  <si>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</si>
  <si>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</si>
  <si>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</si>
  <si>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</si>
  <si>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</si>
  <si>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</si>
  <si>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</si>
  <si>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</si>
  <si>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</si>
  <si>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</si>
  <si>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</si>
  <si>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</si>
  <si>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</si>
  <si>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</si>
  <si>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</si>
  <si>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</si>
  <si>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</si>
  <si>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</si>
  <si>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</si>
  <si>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</si>
  <si>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</si>
  <si>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</si>
  <si>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</si>
  <si>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</si>
  <si>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</si>
  <si>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</si>
  <si>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</si>
  <si>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</si>
  <si>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</si>
  <si>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</si>
  <si>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</si>
  <si>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</si>
  <si>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</si>
  <si>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</si>
  <si>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</si>
  <si>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</si>
  <si>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</si>
  <si>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</si>
  <si>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</si>
  <si>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</si>
  <si>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</si>
  <si>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</si>
  <si>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</si>
  <si>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</si>
  <si>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</si>
  <si>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</si>
  <si>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</si>
  <si>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</si>
  <si>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</si>
  <si>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</si>
  <si>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</si>
  <si>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</si>
  <si>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</si>
  <si>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</si>
  <si>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</si>
  <si>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</si>
  <si>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</si>
  <si>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</si>
  <si>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</si>
  <si>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</si>
  <si>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</si>
  <si>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</si>
  <si>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</si>
  <si>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</si>
  <si>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</si>
  <si>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</si>
  <si>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</si>
  <si>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</si>
  <si>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</si>
  <si>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</si>
  <si>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</si>
  <si>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</si>
  <si>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</si>
  <si>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</si>
  <si>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</si>
  <si>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</si>
  <si>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</si>
  <si>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</si>
  <si>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</si>
  <si>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</si>
  <si>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</si>
  <si>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</si>
  <si>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</si>
  <si>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</si>
  <si>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</si>
  <si>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</si>
  <si>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</si>
  <si>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</si>
  <si>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</si>
  <si>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</si>
  <si>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</si>
  <si>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</si>
  <si>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</si>
  <si>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</si>
  <si>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</si>
  <si>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</si>
  <si>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</si>
  <si>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</si>
  <si>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</si>
  <si>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</si>
  <si>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</si>
  <si>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</si>
  <si>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</si>
  <si>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</si>
  <si>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</si>
  <si>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</si>
  <si>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</si>
  <si>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</si>
  <si>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</si>
  <si>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</si>
  <si>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</si>
  <si>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</si>
  <si>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</si>
  <si>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</si>
  <si>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</si>
  <si>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</si>
  <si>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</si>
  <si>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</si>
  <si>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</si>
  <si>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</si>
  <si>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</si>
  <si>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</si>
  <si>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</si>
  <si>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</si>
  <si>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</si>
  <si>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</si>
  <si>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</si>
  <si>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</si>
  <si>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</si>
  <si>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</si>
  <si>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</si>
  <si>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</si>
  <si>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</si>
  <si>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</si>
  <si>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</si>
  <si>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</si>
  <si>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</si>
  <si>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</si>
  <si>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</si>
  <si>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</si>
  <si>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</si>
  <si>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</si>
  <si>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</si>
  <si>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</si>
  <si>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</si>
  <si>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</si>
  <si>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</si>
  <si>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</si>
  <si>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</si>
  <si>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</si>
  <si>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</si>
  <si>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</si>
  <si>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</si>
  <si>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</si>
  <si>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</si>
  <si>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</si>
  <si>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</si>
  <si>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</si>
  <si>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</si>
  <si>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</si>
  <si>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</si>
  <si>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</si>
  <si>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</si>
  <si>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</si>
  <si>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</si>
  <si>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</si>
  <si>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</si>
  <si>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</si>
  <si>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</si>
  <si>
    <t>Гц</t>
  </si>
  <si>
    <t>град/сек</t>
  </si>
  <si>
    <t>рад/сек</t>
  </si>
  <si>
    <t>K</t>
  </si>
  <si>
    <t>B</t>
  </si>
  <si>
    <t>m</t>
  </si>
  <si>
    <t>J2000=</t>
  </si>
  <si>
    <t>MJD</t>
  </si>
  <si>
    <t>UT</t>
  </si>
  <si>
    <t>t'</t>
  </si>
  <si>
    <t>GMST(0hUT1)</t>
  </si>
  <si>
    <t>Ч</t>
  </si>
  <si>
    <t>М</t>
  </si>
  <si>
    <t>С</t>
  </si>
  <si>
    <t>LMST =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</si>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</sst>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"/>
    <numFmt numFmtId="165" formatCode="0.000E+00"/>
    <numFmt numFmtId="166" formatCode="dd/mm/yyyy\ h:mm:ss;@"/>
    <numFmt numFmtId="167" formatCode="0.00000000"/>
    <numFmt numFmtId="168" formatCode="#,##0.0"/>
    <numFmt numFmtId="169" formatCode="[h]:mm:ss.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22" fontId="0" fillId="0" borderId="9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Font="1"/>
    <xf numFmtId="167" fontId="0" fillId="0" borderId="19" xfId="0" applyNumberFormat="1" applyBorder="1"/>
    <xf numFmtId="167" fontId="0" fillId="0" borderId="0" xfId="0" applyNumberFormat="1"/>
    <xf numFmtId="0" fontId="0" fillId="0" borderId="0" xfId="0"/>
    <xf numFmtId="16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4544"/>
        <c:axId val="48382720"/>
      </c:scatterChart>
      <c:valAx>
        <c:axId val="48364544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48382720"/>
        <c:crosses val="autoZero"/>
        <c:crossBetween val="midCat"/>
      </c:valAx>
      <c:valAx>
        <c:axId val="483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6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7216"/>
        <c:axId val="52058752"/>
      </c:scatterChart>
      <c:valAx>
        <c:axId val="520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58752"/>
        <c:crosses val="autoZero"/>
        <c:crossBetween val="midCat"/>
      </c:valAx>
      <c:valAx>
        <c:axId val="520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5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1808"/>
        <c:axId val="51643520"/>
      </c:lineChart>
      <c:catAx>
        <c:axId val="520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43520"/>
        <c:crosses val="autoZero"/>
        <c:auto val="1"/>
        <c:lblAlgn val="ctr"/>
        <c:lblOffset val="100"/>
        <c:noMultiLvlLbl val="0"/>
      </c:catAx>
      <c:valAx>
        <c:axId val="516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5904"/>
        <c:axId val="51677440"/>
      </c:lineChart>
      <c:catAx>
        <c:axId val="51675904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51677440"/>
        <c:crosses val="autoZero"/>
        <c:auto val="1"/>
        <c:lblAlgn val="ctr"/>
        <c:lblOffset val="100"/>
        <c:noMultiLvlLbl val="0"/>
      </c:catAx>
      <c:valAx>
        <c:axId val="51677440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5167590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4512"/>
        <c:axId val="53834496"/>
      </c:scatterChart>
      <c:valAx>
        <c:axId val="5382451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none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53834496"/>
        <c:crosses val="autoZero"/>
        <c:crossBetween val="midCat"/>
      </c:valAx>
      <c:valAx>
        <c:axId val="5383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2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890326209223975E-2"/>
          <c:y val="0.10794049215463787"/>
          <c:w val="0.88197300337457918"/>
          <c:h val="0.75905832731607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Лист9!$F$8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  <c:dispRSqr val="0"/>
            <c:dispEq val="0"/>
          </c:trendline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Лист9!$F$9:$F$10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Лист9!$G$8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Лист9!$E$9:$E$10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Лист9!$G$9:$G$10</c:f>
              <c:numCache>
                <c:formatCode>General</c:formatCode>
                <c:ptCount val="2"/>
                <c:pt idx="0">
                  <c:v>15.771891077679758</c:v>
                </c:pt>
                <c:pt idx="1">
                  <c:v>9.4881810873664332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8624"/>
        <c:axId val="51980544"/>
      </c:scatterChart>
      <c:valAx>
        <c:axId val="51978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19"/>
              <c:y val="0.92953409208128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980544"/>
        <c:crosses val="autoZero"/>
        <c:crossBetween val="midCat"/>
      </c:valAx>
      <c:valAx>
        <c:axId val="519805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19E-3"/>
              <c:y val="4.466756065972109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97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1024"/>
        <c:axId val="52023296"/>
      </c:scatterChart>
      <c:valAx>
        <c:axId val="520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23296"/>
        <c:crosses val="autoZero"/>
        <c:crossBetween val="midCat"/>
      </c:valAx>
      <c:valAx>
        <c:axId val="520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0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"/>
  <sheetViews>
    <sheetView workbookViewId="0">
      <selection activeCell="E11" sqref="E11"/>
    </sheetView>
  </sheetViews>
  <sheetFormatPr defaultRowHeight="15" x14ac:dyDescent="0.25"/>
  <cols>
    <col min="3" max="6" width="12" bestFit="1" customWidth="1"/>
    <col min="7" max="7" width="11" bestFit="1" customWidth="1"/>
    <col min="8" max="8" width="12.5703125" bestFit="1" customWidth="1"/>
  </cols>
  <sheetData>
    <row r="2" spans="3:8" x14ac:dyDescent="0.25">
      <c r="C2" s="61" t="s">
        <v>5</v>
      </c>
      <c r="D2" s="61"/>
      <c r="E2" s="61"/>
      <c r="F2" s="61"/>
      <c r="G2" s="61"/>
      <c r="H2" s="61"/>
    </row>
    <row r="3" spans="3:8" x14ac:dyDescent="0.25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 x14ac:dyDescent="0.25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 x14ac:dyDescent="0.25"/>
    <row r="9" spans="3:8" x14ac:dyDescent="0.25">
      <c r="C9">
        <v>32768</v>
      </c>
      <c r="D9" s="3">
        <f>1/C9</f>
        <v>3.0517578125E-5</v>
      </c>
    </row>
    <row r="10" spans="3:8" x14ac:dyDescent="0.25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8" sqref="D8"/>
    </sheetView>
  </sheetViews>
  <sheetFormatPr defaultRowHeight="15" x14ac:dyDescent="0.25"/>
  <cols>
    <col min="1" max="1" width="10.85546875" customWidth="1"/>
    <col min="2" max="2" width="11.7109375" customWidth="1"/>
    <col min="3" max="3" width="20" style="1" customWidth="1"/>
    <col min="4" max="4" width="23.140625" customWidth="1"/>
    <col min="6" max="6" width="13.5703125" customWidth="1"/>
    <col min="7" max="7" width="14" customWidth="1"/>
  </cols>
  <sheetData>
    <row r="1" spans="1:11" ht="18.75" thickBot="1" x14ac:dyDescent="0.4">
      <c r="D1" t="s">
        <v>127</v>
      </c>
      <c r="E1" s="4"/>
    </row>
    <row r="2" spans="1:11" ht="18.75" thickBot="1" x14ac:dyDescent="0.4">
      <c r="D2" t="s">
        <v>126</v>
      </c>
      <c r="E2" s="4"/>
      <c r="K2">
        <f>LINEST(C8:C17,A8:A17,1)</f>
        <v>-24.007348514801858</v>
      </c>
    </row>
    <row r="3" spans="1:11" ht="15.75" thickBot="1" x14ac:dyDescent="0.3">
      <c r="C3" s="1">
        <f>PI()</f>
        <v>3.1415926535897931</v>
      </c>
      <c r="D3" t="s">
        <v>128</v>
      </c>
      <c r="E3" s="4"/>
    </row>
    <row r="4" spans="1:11" x14ac:dyDescent="0.25">
      <c r="D4" t="s">
        <v>107</v>
      </c>
      <c r="E4">
        <v>2</v>
      </c>
    </row>
    <row r="5" spans="1:11" ht="15.75" thickBot="1" x14ac:dyDescent="0.3">
      <c r="D5" t="s">
        <v>106</v>
      </c>
      <c r="E5">
        <v>500</v>
      </c>
    </row>
    <row r="6" spans="1:11" ht="15.75" thickBot="1" x14ac:dyDescent="0.3">
      <c r="A6" s="64" t="s">
        <v>131</v>
      </c>
      <c r="B6" s="65"/>
    </row>
    <row r="7" spans="1:11" ht="15.75" thickBot="1" x14ac:dyDescent="0.3">
      <c r="A7" s="49" t="s">
        <v>129</v>
      </c>
      <c r="B7" s="49" t="s">
        <v>130</v>
      </c>
      <c r="C7" s="1" t="s">
        <v>132</v>
      </c>
    </row>
    <row r="8" spans="1:11" x14ac:dyDescent="0.25">
      <c r="A8" s="50">
        <v>4.1666666666666562E-3</v>
      </c>
      <c r="B8" s="51">
        <f>360*C8/($E$5*$E$4*$E$4*PI())</f>
        <v>17.380265459725582</v>
      </c>
      <c r="C8" s="53">
        <v>303.34285714285727</v>
      </c>
      <c r="D8" s="1">
        <f xml:space="preserve"> RADIANS(A8)</f>
        <v>7.2722052166430219E-5</v>
      </c>
      <c r="E8" t="s">
        <v>40</v>
      </c>
      <c r="F8" t="s">
        <v>142</v>
      </c>
      <c r="G8" t="s">
        <v>72</v>
      </c>
    </row>
    <row r="9" spans="1:11" x14ac:dyDescent="0.25">
      <c r="A9" s="51">
        <v>0.5</v>
      </c>
      <c r="B9" s="51">
        <f t="shared" ref="B9:B17" si="0">360*C9/($E$5*$E$4*$E$4*PI())</f>
        <v>15.771891077679758</v>
      </c>
      <c r="C9" s="54">
        <v>275.27142857142849</v>
      </c>
      <c r="E9">
        <f>A9</f>
        <v>0.5</v>
      </c>
      <c r="F9">
        <f>B9</f>
        <v>15.771891077679758</v>
      </c>
      <c r="G9">
        <f>E9*G13+H13</f>
        <v>15.771891077679758</v>
      </c>
    </row>
    <row r="10" spans="1:11" x14ac:dyDescent="0.25">
      <c r="A10" s="51">
        <v>1.25</v>
      </c>
      <c r="B10" s="51">
        <f t="shared" si="0"/>
        <v>13.819742018555457</v>
      </c>
      <c r="C10" s="54">
        <v>241.20000000000002</v>
      </c>
      <c r="E10">
        <f>A13</f>
        <v>5</v>
      </c>
      <c r="F10">
        <f>B13</f>
        <v>9.4881810873664332</v>
      </c>
      <c r="G10">
        <f>E10*G13+H13</f>
        <v>9.4881810873664332</v>
      </c>
    </row>
    <row r="11" spans="1:11" x14ac:dyDescent="0.25">
      <c r="A11" s="51">
        <v>2.5</v>
      </c>
      <c r="B11" s="51">
        <f t="shared" si="0"/>
        <v>12.375888374825783</v>
      </c>
      <c r="C11" s="54">
        <v>216</v>
      </c>
    </row>
    <row r="12" spans="1:11" x14ac:dyDescent="0.25">
      <c r="A12" s="51">
        <v>3.75</v>
      </c>
      <c r="B12" s="51">
        <f t="shared" si="0"/>
        <v>10.932034731096108</v>
      </c>
      <c r="C12" s="54">
        <v>190.8</v>
      </c>
      <c r="G12" t="s">
        <v>140</v>
      </c>
      <c r="H12" t="s">
        <v>141</v>
      </c>
    </row>
    <row r="13" spans="1:11" x14ac:dyDescent="0.25">
      <c r="A13" s="51">
        <v>5</v>
      </c>
      <c r="B13" s="51">
        <f t="shared" si="0"/>
        <v>9.4881810873664332</v>
      </c>
      <c r="C13" s="54">
        <v>165.6</v>
      </c>
      <c r="E13">
        <f>E10-E9</f>
        <v>4.5</v>
      </c>
      <c r="F13">
        <f>F10-F9</f>
        <v>-6.2837099903133247</v>
      </c>
      <c r="G13">
        <f>F13/E13</f>
        <v>-1.3963799978474054</v>
      </c>
      <c r="H13">
        <f>F9-E9*G13</f>
        <v>16.47008107660346</v>
      </c>
    </row>
    <row r="14" spans="1:11" x14ac:dyDescent="0.25">
      <c r="A14" s="51">
        <v>6.25</v>
      </c>
      <c r="B14" s="51">
        <f t="shared" si="0"/>
        <v>8.2505922498838551</v>
      </c>
      <c r="C14" s="54">
        <v>144</v>
      </c>
      <c r="G14">
        <f>G13</f>
        <v>-1.3963799978474054</v>
      </c>
      <c r="H14">
        <f>H13*PI()/180</f>
        <v>0.2874571428571428</v>
      </c>
    </row>
    <row r="15" spans="1:11" x14ac:dyDescent="0.25">
      <c r="A15" s="51">
        <v>7.5</v>
      </c>
      <c r="B15" s="51">
        <f t="shared" si="0"/>
        <v>6.8067386061541812</v>
      </c>
      <c r="C15" s="54">
        <v>118.80000000000001</v>
      </c>
    </row>
    <row r="16" spans="1:11" x14ac:dyDescent="0.25">
      <c r="A16" s="51">
        <v>8.75</v>
      </c>
      <c r="B16" s="51">
        <f t="shared" si="0"/>
        <v>4.5378257374361199</v>
      </c>
      <c r="C16" s="54">
        <v>79.2</v>
      </c>
    </row>
    <row r="17" spans="1:3" ht="15.75" thickBot="1" x14ac:dyDescent="0.3">
      <c r="A17" s="52">
        <v>10</v>
      </c>
      <c r="B17" s="52">
        <f t="shared" si="0"/>
        <v>2.0626480624709638</v>
      </c>
      <c r="C17" s="55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9"/>
  <sheetViews>
    <sheetView workbookViewId="0">
      <selection activeCell="H60" sqref="H60"/>
    </sheetView>
  </sheetViews>
  <sheetFormatPr defaultRowHeight="15" x14ac:dyDescent="0.25"/>
  <cols>
    <col min="6" max="6" width="10.85546875" customWidth="1"/>
    <col min="7" max="7" width="10" customWidth="1"/>
  </cols>
  <sheetData>
    <row r="3" spans="3:12" x14ac:dyDescent="0.25">
      <c r="C3" t="s">
        <v>143</v>
      </c>
      <c r="I3" t="s">
        <v>144</v>
      </c>
      <c r="J3" t="s">
        <v>146</v>
      </c>
      <c r="K3" t="s">
        <v>149</v>
      </c>
      <c r="L3" t="s">
        <v>150</v>
      </c>
    </row>
    <row r="4" spans="3:12" x14ac:dyDescent="0.25">
      <c r="I4" t="s">
        <v>145</v>
      </c>
      <c r="J4" t="s">
        <v>147</v>
      </c>
      <c r="K4" t="s">
        <v>148</v>
      </c>
    </row>
    <row r="5" spans="3:12" x14ac:dyDescent="0.25">
      <c r="C5" t="s">
        <v>22</v>
      </c>
      <c r="D5" t="s">
        <v>40</v>
      </c>
    </row>
    <row r="6" spans="3:12" x14ac:dyDescent="0.25">
      <c r="C6">
        <f>D6*D6</f>
        <v>225</v>
      </c>
      <c r="D6">
        <v>-15</v>
      </c>
    </row>
    <row r="7" spans="3:12" x14ac:dyDescent="0.25">
      <c r="C7">
        <f t="shared" ref="C7:C36" si="0">D7*D7</f>
        <v>196</v>
      </c>
      <c r="D7">
        <v>-14</v>
      </c>
    </row>
    <row r="8" spans="3:12" x14ac:dyDescent="0.25">
      <c r="C8">
        <f t="shared" si="0"/>
        <v>169</v>
      </c>
      <c r="D8">
        <v>-13</v>
      </c>
    </row>
    <row r="9" spans="3:12" x14ac:dyDescent="0.25">
      <c r="C9">
        <f t="shared" si="0"/>
        <v>144</v>
      </c>
      <c r="D9">
        <v>-12</v>
      </c>
    </row>
    <row r="10" spans="3:12" x14ac:dyDescent="0.25">
      <c r="C10">
        <f t="shared" si="0"/>
        <v>121</v>
      </c>
      <c r="D10">
        <v>-11</v>
      </c>
    </row>
    <row r="11" spans="3:12" x14ac:dyDescent="0.25">
      <c r="C11">
        <f t="shared" si="0"/>
        <v>100</v>
      </c>
      <c r="D11">
        <v>-10</v>
      </c>
    </row>
    <row r="12" spans="3:12" x14ac:dyDescent="0.25">
      <c r="C12">
        <f t="shared" si="0"/>
        <v>81</v>
      </c>
      <c r="D12">
        <v>-9</v>
      </c>
    </row>
    <row r="13" spans="3:12" x14ac:dyDescent="0.25">
      <c r="C13">
        <f t="shared" si="0"/>
        <v>64</v>
      </c>
      <c r="D13">
        <v>-8</v>
      </c>
    </row>
    <row r="14" spans="3:12" x14ac:dyDescent="0.25">
      <c r="C14">
        <f t="shared" si="0"/>
        <v>49</v>
      </c>
      <c r="D14">
        <v>-7</v>
      </c>
    </row>
    <row r="15" spans="3:12" x14ac:dyDescent="0.25">
      <c r="C15">
        <f t="shared" si="0"/>
        <v>36</v>
      </c>
      <c r="D15">
        <v>-6</v>
      </c>
    </row>
    <row r="16" spans="3:12" x14ac:dyDescent="0.25">
      <c r="C16">
        <f t="shared" si="0"/>
        <v>25</v>
      </c>
      <c r="D16">
        <v>-5</v>
      </c>
    </row>
    <row r="17" spans="3:4" x14ac:dyDescent="0.25">
      <c r="C17">
        <f t="shared" si="0"/>
        <v>16</v>
      </c>
      <c r="D17">
        <v>-4</v>
      </c>
    </row>
    <row r="18" spans="3:4" x14ac:dyDescent="0.25">
      <c r="C18">
        <f t="shared" si="0"/>
        <v>9</v>
      </c>
      <c r="D18">
        <v>-3</v>
      </c>
    </row>
    <row r="19" spans="3:4" x14ac:dyDescent="0.25">
      <c r="C19">
        <f t="shared" si="0"/>
        <v>4</v>
      </c>
      <c r="D19">
        <v>-2</v>
      </c>
    </row>
    <row r="20" spans="3:4" x14ac:dyDescent="0.25">
      <c r="C20">
        <f t="shared" si="0"/>
        <v>1</v>
      </c>
      <c r="D20">
        <v>-1</v>
      </c>
    </row>
    <row r="21" spans="3:4" x14ac:dyDescent="0.25">
      <c r="C21">
        <f t="shared" si="0"/>
        <v>0</v>
      </c>
      <c r="D21">
        <v>0</v>
      </c>
    </row>
    <row r="22" spans="3:4" x14ac:dyDescent="0.25">
      <c r="C22">
        <f t="shared" si="0"/>
        <v>1</v>
      </c>
      <c r="D22">
        <v>1</v>
      </c>
    </row>
    <row r="23" spans="3:4" x14ac:dyDescent="0.25">
      <c r="C23">
        <f t="shared" si="0"/>
        <v>4</v>
      </c>
      <c r="D23">
        <v>2</v>
      </c>
    </row>
    <row r="24" spans="3:4" x14ac:dyDescent="0.25">
      <c r="C24">
        <f t="shared" si="0"/>
        <v>9</v>
      </c>
      <c r="D24">
        <v>3</v>
      </c>
    </row>
    <row r="25" spans="3:4" x14ac:dyDescent="0.25">
      <c r="C25">
        <f t="shared" si="0"/>
        <v>16</v>
      </c>
      <c r="D25">
        <v>4</v>
      </c>
    </row>
    <row r="26" spans="3:4" x14ac:dyDescent="0.25">
      <c r="C26">
        <f t="shared" si="0"/>
        <v>25</v>
      </c>
      <c r="D26">
        <v>5</v>
      </c>
    </row>
    <row r="27" spans="3:4" x14ac:dyDescent="0.25">
      <c r="C27">
        <f t="shared" si="0"/>
        <v>36</v>
      </c>
      <c r="D27">
        <v>6</v>
      </c>
    </row>
    <row r="28" spans="3:4" x14ac:dyDescent="0.25">
      <c r="C28">
        <f t="shared" si="0"/>
        <v>49</v>
      </c>
      <c r="D28">
        <v>7</v>
      </c>
    </row>
    <row r="29" spans="3:4" x14ac:dyDescent="0.25">
      <c r="C29">
        <f t="shared" si="0"/>
        <v>64</v>
      </c>
      <c r="D29">
        <v>8</v>
      </c>
    </row>
    <row r="30" spans="3:4" x14ac:dyDescent="0.25">
      <c r="C30">
        <f t="shared" si="0"/>
        <v>81</v>
      </c>
      <c r="D30">
        <v>9</v>
      </c>
    </row>
    <row r="31" spans="3:4" x14ac:dyDescent="0.25">
      <c r="C31">
        <f t="shared" si="0"/>
        <v>100</v>
      </c>
      <c r="D31">
        <v>10</v>
      </c>
    </row>
    <row r="32" spans="3:4" x14ac:dyDescent="0.25">
      <c r="C32">
        <f t="shared" si="0"/>
        <v>121</v>
      </c>
      <c r="D32">
        <v>11</v>
      </c>
    </row>
    <row r="33" spans="3:4" x14ac:dyDescent="0.25">
      <c r="C33">
        <f t="shared" si="0"/>
        <v>144</v>
      </c>
      <c r="D33">
        <v>12</v>
      </c>
    </row>
    <row r="34" spans="3:4" x14ac:dyDescent="0.25">
      <c r="C34">
        <f t="shared" si="0"/>
        <v>169</v>
      </c>
      <c r="D34">
        <v>13</v>
      </c>
    </row>
    <row r="35" spans="3:4" x14ac:dyDescent="0.25">
      <c r="C35">
        <f t="shared" si="0"/>
        <v>196</v>
      </c>
      <c r="D35">
        <v>14</v>
      </c>
    </row>
    <row r="36" spans="3:4" x14ac:dyDescent="0.25">
      <c r="C36">
        <f t="shared" si="0"/>
        <v>225</v>
      </c>
      <c r="D36">
        <v>15</v>
      </c>
    </row>
    <row r="41" spans="3:4" x14ac:dyDescent="0.25">
      <c r="C41" t="s">
        <v>155</v>
      </c>
    </row>
    <row r="42" spans="3:4" x14ac:dyDescent="0.25">
      <c r="C42" t="s">
        <v>154</v>
      </c>
    </row>
    <row r="43" spans="3:4" x14ac:dyDescent="0.25">
      <c r="C43" t="s">
        <v>153</v>
      </c>
    </row>
    <row r="44" spans="3:4" x14ac:dyDescent="0.25">
      <c r="C44" t="s">
        <v>152</v>
      </c>
    </row>
    <row r="45" spans="3:4" x14ac:dyDescent="0.25">
      <c r="C45" t="s">
        <v>151</v>
      </c>
    </row>
    <row r="46" spans="3:4" x14ac:dyDescent="0.25">
      <c r="C46" t="s">
        <v>156</v>
      </c>
    </row>
    <row r="47" spans="3:4" x14ac:dyDescent="0.25">
      <c r="C47" s="56" t="s">
        <v>157</v>
      </c>
    </row>
    <row r="48" spans="3:4" x14ac:dyDescent="0.25">
      <c r="C48" t="s">
        <v>158</v>
      </c>
    </row>
    <row r="49" spans="3:15" x14ac:dyDescent="0.25">
      <c r="C49" t="s">
        <v>159</v>
      </c>
    </row>
    <row r="50" spans="3:15" x14ac:dyDescent="0.25">
      <c r="C50" t="s">
        <v>160</v>
      </c>
    </row>
    <row r="51" spans="3:15" x14ac:dyDescent="0.25">
      <c r="C51" t="s">
        <v>161</v>
      </c>
      <c r="H51" t="s">
        <v>163</v>
      </c>
      <c r="L51" t="s">
        <v>165</v>
      </c>
      <c r="O51" t="s">
        <v>166</v>
      </c>
    </row>
    <row r="52" spans="3:15" x14ac:dyDescent="0.25">
      <c r="C52" t="s">
        <v>162</v>
      </c>
      <c r="H52" t="s">
        <v>164</v>
      </c>
    </row>
    <row r="54" spans="3:15" x14ac:dyDescent="0.25">
      <c r="H54" t="s">
        <v>167</v>
      </c>
    </row>
    <row r="56" spans="3:15" x14ac:dyDescent="0.25">
      <c r="H56" t="s">
        <v>168</v>
      </c>
    </row>
    <row r="57" spans="3:15" x14ac:dyDescent="0.25">
      <c r="H57" t="s">
        <v>169</v>
      </c>
    </row>
    <row r="58" spans="3:15" x14ac:dyDescent="0.25">
      <c r="H58" t="s">
        <v>170</v>
      </c>
    </row>
    <row r="59" spans="3:15" x14ac:dyDescent="0.25">
      <c r="H59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C1" workbookViewId="0">
      <selection activeCell="F11" sqref="F11"/>
    </sheetView>
  </sheetViews>
  <sheetFormatPr defaultRowHeight="15" x14ac:dyDescent="0.2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 x14ac:dyDescent="0.25">
      <c r="B1" s="5"/>
      <c r="C1" s="5"/>
      <c r="D1" s="5"/>
      <c r="E1" s="5"/>
    </row>
    <row r="2" spans="2:13" x14ac:dyDescent="0.25">
      <c r="B2" s="5"/>
      <c r="C2" s="5"/>
      <c r="D2" s="5"/>
      <c r="E2" s="5"/>
    </row>
    <row r="3" spans="2:13" x14ac:dyDescent="0.25">
      <c r="B3" s="5"/>
      <c r="C3" s="5"/>
      <c r="D3" s="5"/>
      <c r="E3" s="5"/>
    </row>
    <row r="4" spans="2:13" x14ac:dyDescent="0.25">
      <c r="B4" s="5"/>
      <c r="C4" s="5"/>
      <c r="D4" s="62" t="s">
        <v>12</v>
      </c>
      <c r="E4" s="62"/>
      <c r="F4" s="62"/>
      <c r="G4" s="62"/>
    </row>
    <row r="5" spans="2:13" x14ac:dyDescent="0.25">
      <c r="B5" s="5"/>
      <c r="C5" s="5"/>
      <c r="D5" s="5"/>
      <c r="E5" s="5"/>
    </row>
    <row r="6" spans="2:13" ht="18" x14ac:dyDescent="0.35">
      <c r="D6" s="6"/>
      <c r="E6" s="6"/>
      <c r="F6" s="24"/>
      <c r="G6" t="s">
        <v>10</v>
      </c>
      <c r="H6" t="s">
        <v>11</v>
      </c>
    </row>
    <row r="7" spans="2:13" x14ac:dyDescent="0.25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 x14ac:dyDescent="0.3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 x14ac:dyDescent="0.3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 x14ac:dyDescent="0.25">
      <c r="D10" t="s">
        <v>77</v>
      </c>
      <c r="E10" t="str">
        <f>DEC2HEX(E9-2)</f>
        <v>3</v>
      </c>
      <c r="G10">
        <v>0</v>
      </c>
    </row>
    <row r="11" spans="2:13" x14ac:dyDescent="0.25">
      <c r="D11" t="s">
        <v>78</v>
      </c>
      <c r="F11" s="3" t="str">
        <f>DEC2HEX(F9-2)</f>
        <v>7E</v>
      </c>
    </row>
    <row r="12" spans="2:13" x14ac:dyDescent="0.25">
      <c r="H12">
        <f>0.000001/I7</f>
        <v>5</v>
      </c>
    </row>
    <row r="13" spans="2:13" ht="15.75" thickBot="1" x14ac:dyDescent="0.3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 x14ac:dyDescent="0.3">
      <c r="E14" t="s">
        <v>20</v>
      </c>
      <c r="J14" s="13"/>
    </row>
    <row r="15" spans="2:13" ht="15.75" thickBot="1" x14ac:dyDescent="0.3">
      <c r="C15" s="22" t="s">
        <v>19</v>
      </c>
      <c r="D15" s="21"/>
      <c r="I15" s="22" t="s">
        <v>19</v>
      </c>
      <c r="J15" s="21"/>
      <c r="L15" s="3"/>
    </row>
    <row r="16" spans="2:13" x14ac:dyDescent="0.25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 x14ac:dyDescent="0.25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 x14ac:dyDescent="0.25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 x14ac:dyDescent="0.25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 x14ac:dyDescent="0.3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 x14ac:dyDescent="0.25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 x14ac:dyDescent="0.25">
      <c r="C22" s="27" t="s">
        <v>99</v>
      </c>
      <c r="D22">
        <f>D21/65536</f>
        <v>5.7220458984375</v>
      </c>
      <c r="E22" t="s">
        <v>25</v>
      </c>
      <c r="F22" s="3">
        <f>IF(D22&lt;0.000001,D22*1000000000,IF(D22&lt;0.001,D22*1000000,IF(D22&lt;1,D22*1000,IF(D22&gt;1000000,D22/1000000,IF(D22&gt;1000,D22/1000,D22)))))</f>
        <v>5.7220458984375</v>
      </c>
      <c r="G22" t="str">
        <f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 x14ac:dyDescent="0.25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 x14ac:dyDescent="0.25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 x14ac:dyDescent="0.3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 x14ac:dyDescent="0.3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 x14ac:dyDescent="0.25">
      <c r="C27" s="19" t="s">
        <v>14</v>
      </c>
      <c r="D27" s="20">
        <f>200*16</f>
        <v>3200</v>
      </c>
      <c r="E27" t="s">
        <v>21</v>
      </c>
      <c r="F27" s="3">
        <f t="shared" ref="F27:F35" si="4">IF(D27&lt;0.000001,D27*1000000000,IF(D27&lt;0.001,D27*1000000,IF(D27&lt;1,D27*1000,IF(D27&gt;1000000,D27/1000000,IF(D27&gt;1000,D27/1000,D27)))))</f>
        <v>3.2</v>
      </c>
      <c r="G27" t="str">
        <f t="shared" ref="G27:G35" si="5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6">IF(J27&lt;0.000001,J27*1000000000,IF(J27&lt;0.001,J27*1000000,IF(J27&lt;1,J27*1000,IF(J27&gt;1000000,J27/1000000,IF(J27&gt;1000,J27/1000,J27)))))</f>
        <v>3.2</v>
      </c>
      <c r="M27" t="str">
        <f t="shared" ref="M27:M35" si="7">CONCATENATE(IF(J27&lt;0.000001,"n",IF(J27&lt;0.001,"u",IF(J27&lt;1,"m",IF(J27&gt;1000000,"M",IF(J27&gt;1000,"K",""))))),K27)</f>
        <v>Kstep</v>
      </c>
    </row>
    <row r="28" spans="3:13" x14ac:dyDescent="0.25">
      <c r="C28" s="14" t="s">
        <v>15</v>
      </c>
      <c r="D28" s="15">
        <v>1</v>
      </c>
      <c r="E28" s="23" t="s">
        <v>30</v>
      </c>
      <c r="F28" s="3">
        <f t="shared" si="4"/>
        <v>1</v>
      </c>
      <c r="G28" t="str">
        <f t="shared" si="5"/>
        <v>˚</v>
      </c>
      <c r="I28" s="14" t="s">
        <v>15</v>
      </c>
      <c r="J28" s="15">
        <v>1</v>
      </c>
      <c r="K28" s="23" t="s">
        <v>30</v>
      </c>
      <c r="L28" s="3">
        <f t="shared" si="6"/>
        <v>1</v>
      </c>
      <c r="M28" t="str">
        <f t="shared" si="7"/>
        <v>˚</v>
      </c>
    </row>
    <row r="29" spans="3:13" x14ac:dyDescent="0.25">
      <c r="C29" s="14" t="s">
        <v>16</v>
      </c>
      <c r="D29" s="16">
        <f>1/D26</f>
        <v>0.2</v>
      </c>
      <c r="E29" t="s">
        <v>13</v>
      </c>
      <c r="F29" s="3">
        <f t="shared" si="4"/>
        <v>200</v>
      </c>
      <c r="G29" t="str">
        <f t="shared" si="5"/>
        <v>ms</v>
      </c>
      <c r="I29" s="14" t="s">
        <v>16</v>
      </c>
      <c r="J29" s="16">
        <f>1/J26</f>
        <v>0.2</v>
      </c>
      <c r="K29" t="s">
        <v>13</v>
      </c>
      <c r="L29" s="3">
        <f t="shared" si="6"/>
        <v>200</v>
      </c>
      <c r="M29" t="str">
        <f t="shared" si="7"/>
        <v>ms</v>
      </c>
    </row>
    <row r="30" spans="3:13" x14ac:dyDescent="0.25">
      <c r="C30" s="14" t="s">
        <v>17</v>
      </c>
      <c r="D30" s="15">
        <f>D27/D29</f>
        <v>16000</v>
      </c>
      <c r="E30" t="s">
        <v>23</v>
      </c>
      <c r="F30" s="3">
        <f t="shared" si="4"/>
        <v>16</v>
      </c>
      <c r="G30" t="str">
        <f t="shared" si="5"/>
        <v>KHz</v>
      </c>
      <c r="I30" s="14" t="s">
        <v>17</v>
      </c>
      <c r="J30" s="15">
        <f>J27/J29</f>
        <v>16000</v>
      </c>
      <c r="K30" t="s">
        <v>23</v>
      </c>
      <c r="L30" s="3">
        <f t="shared" si="6"/>
        <v>16</v>
      </c>
      <c r="M30" t="str">
        <f t="shared" si="7"/>
        <v>KHz</v>
      </c>
    </row>
    <row r="31" spans="3:13" ht="15.75" thickBot="1" x14ac:dyDescent="0.3">
      <c r="C31" s="17" t="s">
        <v>18</v>
      </c>
      <c r="D31" s="18">
        <f>1/D30</f>
        <v>6.2500000000000001E-5</v>
      </c>
      <c r="E31" t="s">
        <v>13</v>
      </c>
      <c r="F31" s="3">
        <f t="shared" si="4"/>
        <v>62.5</v>
      </c>
      <c r="G31" t="str">
        <f t="shared" si="5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6"/>
        <v>62.5</v>
      </c>
      <c r="M31" t="str">
        <f t="shared" si="7"/>
        <v>us</v>
      </c>
    </row>
    <row r="32" spans="3:13" x14ac:dyDescent="0.25">
      <c r="C32" s="27" t="s">
        <v>24</v>
      </c>
      <c r="D32">
        <f>D31/$I$7</f>
        <v>312.5</v>
      </c>
      <c r="E32" t="s">
        <v>25</v>
      </c>
      <c r="F32" s="3">
        <f t="shared" si="4"/>
        <v>312.5</v>
      </c>
      <c r="G32" t="str">
        <f t="shared" si="5"/>
        <v>tact</v>
      </c>
      <c r="I32" s="27" t="s">
        <v>24</v>
      </c>
      <c r="J32">
        <f>J31/$J$7</f>
        <v>39.0625</v>
      </c>
      <c r="K32" t="s">
        <v>25</v>
      </c>
      <c r="L32" s="3">
        <f t="shared" si="6"/>
        <v>39.0625</v>
      </c>
      <c r="M32" t="str">
        <f t="shared" si="7"/>
        <v>tact</v>
      </c>
    </row>
    <row r="33" spans="3:13" x14ac:dyDescent="0.25">
      <c r="C33" s="27" t="s">
        <v>99</v>
      </c>
      <c r="D33">
        <f>D32/65536</f>
        <v>4.76837158203125E-3</v>
      </c>
      <c r="E33" t="s">
        <v>25</v>
      </c>
      <c r="F33" s="3">
        <f t="shared" si="4"/>
        <v>4.76837158203125</v>
      </c>
      <c r="G33" t="str">
        <f t="shared" si="5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6"/>
        <v>596.04644775390625</v>
      </c>
      <c r="M33" t="str">
        <f t="shared" si="7"/>
        <v>utact</v>
      </c>
    </row>
    <row r="34" spans="3:13" x14ac:dyDescent="0.25">
      <c r="C34" s="27" t="s">
        <v>26</v>
      </c>
      <c r="D34">
        <f>$H$8*D31</f>
        <v>2500</v>
      </c>
      <c r="E34" t="s">
        <v>27</v>
      </c>
      <c r="F34" s="3">
        <f t="shared" si="4"/>
        <v>2.5</v>
      </c>
      <c r="G34" t="str">
        <f t="shared" si="5"/>
        <v>Kcomands</v>
      </c>
      <c r="I34" s="27" t="s">
        <v>26</v>
      </c>
      <c r="J34">
        <f>$H$8*J31</f>
        <v>2500</v>
      </c>
      <c r="K34" t="s">
        <v>27</v>
      </c>
      <c r="L34" s="3">
        <f t="shared" si="6"/>
        <v>2.5</v>
      </c>
      <c r="M34" t="str">
        <f t="shared" si="7"/>
        <v>Kcomands</v>
      </c>
    </row>
    <row r="35" spans="3:13" x14ac:dyDescent="0.25">
      <c r="C35" s="27" t="s">
        <v>31</v>
      </c>
      <c r="D35">
        <f>65536/D32</f>
        <v>209.71520000000001</v>
      </c>
      <c r="F35" s="3">
        <f t="shared" si="4"/>
        <v>209.71520000000001</v>
      </c>
      <c r="G35" t="str">
        <f t="shared" si="5"/>
        <v/>
      </c>
      <c r="I35" s="27" t="s">
        <v>31</v>
      </c>
      <c r="J35">
        <f>65536/J32</f>
        <v>1677.7216000000001</v>
      </c>
      <c r="L35" s="3">
        <f t="shared" si="6"/>
        <v>1.6777216000000001</v>
      </c>
      <c r="M35" t="str">
        <f t="shared" si="7"/>
        <v>K</v>
      </c>
    </row>
    <row r="36" spans="3:13" ht="15.75" thickBot="1" x14ac:dyDescent="0.3">
      <c r="L36" s="3"/>
    </row>
    <row r="37" spans="3:13" ht="15.75" thickBot="1" x14ac:dyDescent="0.3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 x14ac:dyDescent="0.25">
      <c r="C38" s="19" t="s">
        <v>14</v>
      </c>
      <c r="D38" s="20">
        <f>200*16</f>
        <v>3200</v>
      </c>
      <c r="E38" t="s">
        <v>21</v>
      </c>
      <c r="F38" s="3">
        <f t="shared" ref="F38:F46" si="8">IF(D38&lt;0.000001,D38*1000000000,IF(D38&lt;0.001,D38*1000000,IF(D38&lt;1,D38*1000,IF(D38&gt;1000000,D38/1000000,IF(D38&gt;1000,D38/1000,D38)))))</f>
        <v>3.2</v>
      </c>
      <c r="G38" t="str">
        <f t="shared" ref="G38:G46" si="9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0">IF(J38&lt;0.000001,J38*1000000000,IF(J38&lt;0.001,J38*1000000,IF(J38&lt;1,J38*1000,IF(J38&gt;1000000,J38/1000000,IF(J38&gt;1000,J38/1000,J38)))))</f>
        <v>3.2</v>
      </c>
      <c r="M38" t="str">
        <f t="shared" ref="M38:M46" si="11">CONCATENATE(IF(J38&lt;0.000001,"n",IF(J38&lt;0.001,"u",IF(J38&lt;1,"m",IF(J38&gt;1000000,"M",IF(J38&gt;1000,"K",""))))),K38)</f>
        <v>Kstep</v>
      </c>
    </row>
    <row r="39" spans="3:13" x14ac:dyDescent="0.25">
      <c r="C39" s="14" t="s">
        <v>15</v>
      </c>
      <c r="D39" s="15">
        <v>1</v>
      </c>
      <c r="E39" s="23" t="s">
        <v>30</v>
      </c>
      <c r="F39" s="3">
        <f t="shared" si="8"/>
        <v>1</v>
      </c>
      <c r="G39" t="str">
        <f t="shared" si="9"/>
        <v>˚</v>
      </c>
      <c r="I39" s="14" t="s">
        <v>15</v>
      </c>
      <c r="J39" s="15">
        <v>1</v>
      </c>
      <c r="K39" s="23" t="s">
        <v>30</v>
      </c>
      <c r="L39" s="3">
        <f t="shared" si="10"/>
        <v>1</v>
      </c>
      <c r="M39" t="str">
        <f t="shared" si="11"/>
        <v>˚</v>
      </c>
    </row>
    <row r="40" spans="3:13" x14ac:dyDescent="0.25">
      <c r="C40" s="14" t="s">
        <v>16</v>
      </c>
      <c r="D40" s="16">
        <f>1/D37</f>
        <v>0.1</v>
      </c>
      <c r="E40" t="s">
        <v>13</v>
      </c>
      <c r="F40" s="3">
        <f t="shared" si="8"/>
        <v>100</v>
      </c>
      <c r="G40" t="str">
        <f t="shared" si="9"/>
        <v>ms</v>
      </c>
      <c r="I40" s="14" t="s">
        <v>16</v>
      </c>
      <c r="J40" s="16">
        <f>1/J37</f>
        <v>0.1</v>
      </c>
      <c r="K40" t="s">
        <v>13</v>
      </c>
      <c r="L40" s="3">
        <f t="shared" si="10"/>
        <v>100</v>
      </c>
      <c r="M40" t="str">
        <f t="shared" si="11"/>
        <v>ms</v>
      </c>
    </row>
    <row r="41" spans="3:13" x14ac:dyDescent="0.25">
      <c r="C41" s="14" t="s">
        <v>17</v>
      </c>
      <c r="D41" s="15">
        <f>D38/D40</f>
        <v>32000</v>
      </c>
      <c r="E41" t="s">
        <v>23</v>
      </c>
      <c r="F41" s="3">
        <f t="shared" si="8"/>
        <v>32</v>
      </c>
      <c r="G41" t="str">
        <f t="shared" si="9"/>
        <v>KHz</v>
      </c>
      <c r="I41" s="14" t="s">
        <v>17</v>
      </c>
      <c r="J41" s="15">
        <f>J38/J40</f>
        <v>32000</v>
      </c>
      <c r="K41" t="s">
        <v>23</v>
      </c>
      <c r="L41" s="3">
        <f t="shared" si="10"/>
        <v>32</v>
      </c>
      <c r="M41" t="str">
        <f t="shared" si="11"/>
        <v>KHz</v>
      </c>
    </row>
    <row r="42" spans="3:13" ht="15.75" thickBot="1" x14ac:dyDescent="0.3">
      <c r="C42" s="17" t="s">
        <v>18</v>
      </c>
      <c r="D42" s="18">
        <f>1/D41</f>
        <v>3.1250000000000001E-5</v>
      </c>
      <c r="E42" t="s">
        <v>13</v>
      </c>
      <c r="F42" s="3">
        <f t="shared" si="8"/>
        <v>31.25</v>
      </c>
      <c r="G42" t="str">
        <f t="shared" si="9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0"/>
        <v>31.25</v>
      </c>
      <c r="M42" t="str">
        <f t="shared" si="11"/>
        <v>us</v>
      </c>
    </row>
    <row r="43" spans="3:13" x14ac:dyDescent="0.25">
      <c r="C43" s="27" t="s">
        <v>24</v>
      </c>
      <c r="D43">
        <f>D42/$I$7</f>
        <v>156.25</v>
      </c>
      <c r="E43" t="s">
        <v>25</v>
      </c>
      <c r="F43" s="3">
        <f t="shared" si="8"/>
        <v>156.25</v>
      </c>
      <c r="G43" t="str">
        <f t="shared" si="9"/>
        <v>tact</v>
      </c>
      <c r="I43" s="27" t="s">
        <v>24</v>
      </c>
      <c r="J43">
        <f>J42/$J$7</f>
        <v>19.53125</v>
      </c>
      <c r="K43" t="s">
        <v>25</v>
      </c>
      <c r="L43" s="3">
        <f t="shared" si="10"/>
        <v>19.53125</v>
      </c>
      <c r="M43" t="str">
        <f t="shared" si="11"/>
        <v>tact</v>
      </c>
    </row>
    <row r="44" spans="3:13" x14ac:dyDescent="0.25">
      <c r="C44" s="27" t="s">
        <v>99</v>
      </c>
      <c r="D44">
        <f>D43/65536</f>
        <v>2.384185791015625E-3</v>
      </c>
      <c r="E44" t="s">
        <v>25</v>
      </c>
      <c r="F44" s="3">
        <f t="shared" si="8"/>
        <v>2.384185791015625</v>
      </c>
      <c r="G44" t="str">
        <f t="shared" si="9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0"/>
        <v>298.02322387695312</v>
      </c>
      <c r="M44" t="str">
        <f t="shared" si="11"/>
        <v>utact</v>
      </c>
    </row>
    <row r="45" spans="3:13" x14ac:dyDescent="0.25">
      <c r="C45" s="27" t="s">
        <v>26</v>
      </c>
      <c r="D45">
        <f>$H$8*D42</f>
        <v>1250</v>
      </c>
      <c r="E45" t="s">
        <v>27</v>
      </c>
      <c r="F45" s="3">
        <f t="shared" si="8"/>
        <v>1.25</v>
      </c>
      <c r="G45" t="str">
        <f t="shared" si="9"/>
        <v>Kcomands</v>
      </c>
      <c r="I45" s="27" t="s">
        <v>26</v>
      </c>
      <c r="J45">
        <f>$H$8*J42</f>
        <v>1250</v>
      </c>
      <c r="K45" t="s">
        <v>27</v>
      </c>
      <c r="L45" s="3">
        <f t="shared" si="10"/>
        <v>1.25</v>
      </c>
      <c r="M45" t="str">
        <f t="shared" si="11"/>
        <v>Kcomands</v>
      </c>
    </row>
    <row r="46" spans="3:13" x14ac:dyDescent="0.25">
      <c r="C46" s="27" t="s">
        <v>31</v>
      </c>
      <c r="D46">
        <f>65536/D43</f>
        <v>419.43040000000002</v>
      </c>
      <c r="F46" s="3">
        <f t="shared" si="8"/>
        <v>419.43040000000002</v>
      </c>
      <c r="G46" t="str">
        <f t="shared" si="9"/>
        <v/>
      </c>
      <c r="I46" s="27" t="s">
        <v>31</v>
      </c>
      <c r="J46">
        <f>65536/J43</f>
        <v>3355.4432000000002</v>
      </c>
      <c r="L46" s="3">
        <f t="shared" si="10"/>
        <v>3.3554432000000003</v>
      </c>
      <c r="M46" t="str">
        <f t="shared" si="11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7"/>
  <sheetViews>
    <sheetView topLeftCell="B1" workbookViewId="0">
      <selection activeCell="L2" sqref="L2"/>
    </sheetView>
  </sheetViews>
  <sheetFormatPr defaultRowHeight="15" x14ac:dyDescent="0.2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 x14ac:dyDescent="0.25">
      <c r="C2" s="1" t="s">
        <v>35</v>
      </c>
      <c r="D2" s="3">
        <v>0</v>
      </c>
    </row>
    <row r="3" spans="1:13" x14ac:dyDescent="0.25">
      <c r="C3" s="1" t="s">
        <v>36</v>
      </c>
      <c r="D3" s="3">
        <v>1E-3</v>
      </c>
    </row>
    <row r="4" spans="1:13" x14ac:dyDescent="0.25">
      <c r="C4" s="1" t="s">
        <v>32</v>
      </c>
      <c r="D4" s="3">
        <v>0.01</v>
      </c>
    </row>
    <row r="5" spans="1:13" x14ac:dyDescent="0.25">
      <c r="A5" s="1" t="s">
        <v>39</v>
      </c>
    </row>
    <row r="6" spans="1:13" ht="18.75" x14ac:dyDescent="0.35">
      <c r="A6" s="1" t="s">
        <v>38</v>
      </c>
      <c r="D6" s="3" t="s">
        <v>121</v>
      </c>
      <c r="E6" s="3">
        <f>1/(200*16)</f>
        <v>3.1250000000000001E-4</v>
      </c>
    </row>
    <row r="7" spans="1:13" x14ac:dyDescent="0.25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 x14ac:dyDescent="0.25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 x14ac:dyDescent="0.25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 x14ac:dyDescent="0.25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 x14ac:dyDescent="0.25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 x14ac:dyDescent="0.25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 x14ac:dyDescent="0.25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 x14ac:dyDescent="0.25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 x14ac:dyDescent="0.25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 x14ac:dyDescent="0.25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 x14ac:dyDescent="0.25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 x14ac:dyDescent="0.25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 x14ac:dyDescent="0.25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 x14ac:dyDescent="0.25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 x14ac:dyDescent="0.25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 x14ac:dyDescent="0.25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 x14ac:dyDescent="0.25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 x14ac:dyDescent="0.25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 x14ac:dyDescent="0.25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 x14ac:dyDescent="0.25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 x14ac:dyDescent="0.25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 x14ac:dyDescent="0.25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 x14ac:dyDescent="0.25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 x14ac:dyDescent="0.25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 x14ac:dyDescent="0.25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 x14ac:dyDescent="0.25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 x14ac:dyDescent="0.25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 x14ac:dyDescent="0.25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 x14ac:dyDescent="0.25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 x14ac:dyDescent="0.25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 x14ac:dyDescent="0.25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 x14ac:dyDescent="0.25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 x14ac:dyDescent="0.25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 x14ac:dyDescent="0.25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 x14ac:dyDescent="0.25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 x14ac:dyDescent="0.25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 x14ac:dyDescent="0.25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 x14ac:dyDescent="0.25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 x14ac:dyDescent="0.25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 x14ac:dyDescent="0.25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 x14ac:dyDescent="0.25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 x14ac:dyDescent="0.25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 x14ac:dyDescent="0.25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 x14ac:dyDescent="0.25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 x14ac:dyDescent="0.25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 x14ac:dyDescent="0.25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 x14ac:dyDescent="0.25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 x14ac:dyDescent="0.25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 x14ac:dyDescent="0.25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 x14ac:dyDescent="0.25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 x14ac:dyDescent="0.25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 x14ac:dyDescent="0.25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 x14ac:dyDescent="0.25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 x14ac:dyDescent="0.25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 x14ac:dyDescent="0.25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 x14ac:dyDescent="0.25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 x14ac:dyDescent="0.25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 x14ac:dyDescent="0.25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 x14ac:dyDescent="0.25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 x14ac:dyDescent="0.25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 x14ac:dyDescent="0.25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 x14ac:dyDescent="0.25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 x14ac:dyDescent="0.25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 x14ac:dyDescent="0.25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 x14ac:dyDescent="0.25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 x14ac:dyDescent="0.25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 x14ac:dyDescent="0.25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 x14ac:dyDescent="0.25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 x14ac:dyDescent="0.25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 x14ac:dyDescent="0.25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 x14ac:dyDescent="0.25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 x14ac:dyDescent="0.25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 x14ac:dyDescent="0.25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 x14ac:dyDescent="0.25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 x14ac:dyDescent="0.25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 x14ac:dyDescent="0.25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 x14ac:dyDescent="0.25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 x14ac:dyDescent="0.25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 x14ac:dyDescent="0.25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 x14ac:dyDescent="0.25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 x14ac:dyDescent="0.25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 x14ac:dyDescent="0.25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 x14ac:dyDescent="0.25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 x14ac:dyDescent="0.25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 x14ac:dyDescent="0.25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 x14ac:dyDescent="0.25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 x14ac:dyDescent="0.25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 x14ac:dyDescent="0.25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 x14ac:dyDescent="0.25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 x14ac:dyDescent="0.25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 x14ac:dyDescent="0.25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 x14ac:dyDescent="0.25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 x14ac:dyDescent="0.25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 x14ac:dyDescent="0.25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 x14ac:dyDescent="0.25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 x14ac:dyDescent="0.25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 x14ac:dyDescent="0.25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 x14ac:dyDescent="0.25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 x14ac:dyDescent="0.25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 x14ac:dyDescent="0.25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 x14ac:dyDescent="0.25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 x14ac:dyDescent="0.25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 x14ac:dyDescent="0.25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 x14ac:dyDescent="0.25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 x14ac:dyDescent="0.25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 x14ac:dyDescent="0.25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 x14ac:dyDescent="0.25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 x14ac:dyDescent="0.25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 x14ac:dyDescent="0.25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 x14ac:dyDescent="0.25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 x14ac:dyDescent="0.25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 x14ac:dyDescent="0.25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 x14ac:dyDescent="0.25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 x14ac:dyDescent="0.25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 x14ac:dyDescent="0.25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 x14ac:dyDescent="0.25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 x14ac:dyDescent="0.25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 x14ac:dyDescent="0.25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 x14ac:dyDescent="0.25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 x14ac:dyDescent="0.25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 x14ac:dyDescent="0.25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 x14ac:dyDescent="0.25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 x14ac:dyDescent="0.25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 x14ac:dyDescent="0.25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 x14ac:dyDescent="0.25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 x14ac:dyDescent="0.25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 x14ac:dyDescent="0.25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 x14ac:dyDescent="0.25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 x14ac:dyDescent="0.25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 x14ac:dyDescent="0.25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 x14ac:dyDescent="0.25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 x14ac:dyDescent="0.25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 x14ac:dyDescent="0.25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 x14ac:dyDescent="0.25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 x14ac:dyDescent="0.25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 x14ac:dyDescent="0.25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 x14ac:dyDescent="0.25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 x14ac:dyDescent="0.25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 x14ac:dyDescent="0.25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 x14ac:dyDescent="0.25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 x14ac:dyDescent="0.25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 x14ac:dyDescent="0.25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 x14ac:dyDescent="0.25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 x14ac:dyDescent="0.25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 x14ac:dyDescent="0.25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 x14ac:dyDescent="0.25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 x14ac:dyDescent="0.25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 x14ac:dyDescent="0.25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 x14ac:dyDescent="0.25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 x14ac:dyDescent="0.25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 x14ac:dyDescent="0.25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 x14ac:dyDescent="0.25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 x14ac:dyDescent="0.25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 x14ac:dyDescent="0.25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 x14ac:dyDescent="0.25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 x14ac:dyDescent="0.25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 x14ac:dyDescent="0.25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 x14ac:dyDescent="0.25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 x14ac:dyDescent="0.25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 x14ac:dyDescent="0.25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 x14ac:dyDescent="0.25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 x14ac:dyDescent="0.25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 x14ac:dyDescent="0.25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 x14ac:dyDescent="0.25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 x14ac:dyDescent="0.25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 x14ac:dyDescent="0.25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 x14ac:dyDescent="0.25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 x14ac:dyDescent="0.25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 x14ac:dyDescent="0.25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 x14ac:dyDescent="0.25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 x14ac:dyDescent="0.25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 x14ac:dyDescent="0.25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 x14ac:dyDescent="0.25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 x14ac:dyDescent="0.25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 x14ac:dyDescent="0.25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 x14ac:dyDescent="0.25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 x14ac:dyDescent="0.25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 x14ac:dyDescent="0.25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 x14ac:dyDescent="0.25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 x14ac:dyDescent="0.25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 x14ac:dyDescent="0.25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 x14ac:dyDescent="0.25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 x14ac:dyDescent="0.25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 x14ac:dyDescent="0.25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 x14ac:dyDescent="0.25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 x14ac:dyDescent="0.25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 x14ac:dyDescent="0.25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 x14ac:dyDescent="0.25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 x14ac:dyDescent="0.25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 x14ac:dyDescent="0.25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 x14ac:dyDescent="0.25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 x14ac:dyDescent="0.25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 x14ac:dyDescent="0.25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 x14ac:dyDescent="0.25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 x14ac:dyDescent="0.25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 x14ac:dyDescent="0.25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 x14ac:dyDescent="0.25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 x14ac:dyDescent="0.25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 x14ac:dyDescent="0.25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 x14ac:dyDescent="0.25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 x14ac:dyDescent="0.25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 x14ac:dyDescent="0.25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 x14ac:dyDescent="0.25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 x14ac:dyDescent="0.25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 x14ac:dyDescent="0.25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 x14ac:dyDescent="0.25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 x14ac:dyDescent="0.25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 x14ac:dyDescent="0.25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 x14ac:dyDescent="0.25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 x14ac:dyDescent="0.25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 x14ac:dyDescent="0.25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 x14ac:dyDescent="0.25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 x14ac:dyDescent="0.25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 x14ac:dyDescent="0.25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 x14ac:dyDescent="0.25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 x14ac:dyDescent="0.25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 x14ac:dyDescent="0.25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 x14ac:dyDescent="0.25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 x14ac:dyDescent="0.25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 x14ac:dyDescent="0.25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 x14ac:dyDescent="0.25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 x14ac:dyDescent="0.25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 x14ac:dyDescent="0.25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 x14ac:dyDescent="0.25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 x14ac:dyDescent="0.25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 x14ac:dyDescent="0.25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 x14ac:dyDescent="0.25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 x14ac:dyDescent="0.25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 x14ac:dyDescent="0.25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 x14ac:dyDescent="0.25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 x14ac:dyDescent="0.25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 x14ac:dyDescent="0.25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 x14ac:dyDescent="0.25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 x14ac:dyDescent="0.25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 x14ac:dyDescent="0.25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 x14ac:dyDescent="0.25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 x14ac:dyDescent="0.25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 x14ac:dyDescent="0.25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 x14ac:dyDescent="0.25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 x14ac:dyDescent="0.25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 x14ac:dyDescent="0.25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 x14ac:dyDescent="0.25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 x14ac:dyDescent="0.25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 x14ac:dyDescent="0.25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 x14ac:dyDescent="0.25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 x14ac:dyDescent="0.25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 x14ac:dyDescent="0.25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 x14ac:dyDescent="0.25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 x14ac:dyDescent="0.25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 x14ac:dyDescent="0.25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 x14ac:dyDescent="0.25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 x14ac:dyDescent="0.25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 x14ac:dyDescent="0.25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 x14ac:dyDescent="0.25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 x14ac:dyDescent="0.25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 x14ac:dyDescent="0.25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 x14ac:dyDescent="0.25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 x14ac:dyDescent="0.25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 x14ac:dyDescent="0.25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 x14ac:dyDescent="0.25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 x14ac:dyDescent="0.25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 x14ac:dyDescent="0.25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 x14ac:dyDescent="0.25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 x14ac:dyDescent="0.25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 x14ac:dyDescent="0.25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 x14ac:dyDescent="0.25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 x14ac:dyDescent="0.25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 x14ac:dyDescent="0.25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 x14ac:dyDescent="0.25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 x14ac:dyDescent="0.25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 x14ac:dyDescent="0.25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 x14ac:dyDescent="0.25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 x14ac:dyDescent="0.25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 x14ac:dyDescent="0.25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 x14ac:dyDescent="0.25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 x14ac:dyDescent="0.25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 x14ac:dyDescent="0.25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 x14ac:dyDescent="0.25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 x14ac:dyDescent="0.25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 x14ac:dyDescent="0.25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 x14ac:dyDescent="0.25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 x14ac:dyDescent="0.25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 x14ac:dyDescent="0.25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 x14ac:dyDescent="0.25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 x14ac:dyDescent="0.25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 x14ac:dyDescent="0.25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 x14ac:dyDescent="0.25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 x14ac:dyDescent="0.25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 x14ac:dyDescent="0.25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 x14ac:dyDescent="0.25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 x14ac:dyDescent="0.25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 x14ac:dyDescent="0.25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 x14ac:dyDescent="0.25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 x14ac:dyDescent="0.25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 x14ac:dyDescent="0.25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 x14ac:dyDescent="0.25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 x14ac:dyDescent="0.25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 x14ac:dyDescent="0.25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 x14ac:dyDescent="0.25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 x14ac:dyDescent="0.25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 x14ac:dyDescent="0.25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 x14ac:dyDescent="0.25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 x14ac:dyDescent="0.25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 x14ac:dyDescent="0.25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 x14ac:dyDescent="0.25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 x14ac:dyDescent="0.25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 x14ac:dyDescent="0.25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 x14ac:dyDescent="0.25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 x14ac:dyDescent="0.25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 x14ac:dyDescent="0.25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 x14ac:dyDescent="0.25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 x14ac:dyDescent="0.25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 x14ac:dyDescent="0.25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 x14ac:dyDescent="0.25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 x14ac:dyDescent="0.25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 x14ac:dyDescent="0.25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 x14ac:dyDescent="0.25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 x14ac:dyDescent="0.25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 x14ac:dyDescent="0.25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 x14ac:dyDescent="0.25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 x14ac:dyDescent="0.25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 x14ac:dyDescent="0.25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 x14ac:dyDescent="0.25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 x14ac:dyDescent="0.25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 x14ac:dyDescent="0.25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 x14ac:dyDescent="0.25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 x14ac:dyDescent="0.25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 x14ac:dyDescent="0.25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 x14ac:dyDescent="0.25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 x14ac:dyDescent="0.25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 x14ac:dyDescent="0.25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 x14ac:dyDescent="0.25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 x14ac:dyDescent="0.25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 x14ac:dyDescent="0.25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 x14ac:dyDescent="0.25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 x14ac:dyDescent="0.25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 x14ac:dyDescent="0.25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 x14ac:dyDescent="0.25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 x14ac:dyDescent="0.25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 x14ac:dyDescent="0.25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 x14ac:dyDescent="0.25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 x14ac:dyDescent="0.25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 x14ac:dyDescent="0.25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 x14ac:dyDescent="0.25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 x14ac:dyDescent="0.25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 x14ac:dyDescent="0.25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 x14ac:dyDescent="0.25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 x14ac:dyDescent="0.25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 x14ac:dyDescent="0.25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 x14ac:dyDescent="0.25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 x14ac:dyDescent="0.25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 x14ac:dyDescent="0.25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 x14ac:dyDescent="0.25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 x14ac:dyDescent="0.25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 x14ac:dyDescent="0.25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 x14ac:dyDescent="0.25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 x14ac:dyDescent="0.25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 x14ac:dyDescent="0.25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 x14ac:dyDescent="0.25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 x14ac:dyDescent="0.25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 x14ac:dyDescent="0.25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 x14ac:dyDescent="0.25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 x14ac:dyDescent="0.25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 x14ac:dyDescent="0.25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 x14ac:dyDescent="0.25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 x14ac:dyDescent="0.25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 x14ac:dyDescent="0.25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 x14ac:dyDescent="0.25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 x14ac:dyDescent="0.25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 x14ac:dyDescent="0.25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 x14ac:dyDescent="0.25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 x14ac:dyDescent="0.25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 x14ac:dyDescent="0.25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 x14ac:dyDescent="0.25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 x14ac:dyDescent="0.25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 x14ac:dyDescent="0.25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 x14ac:dyDescent="0.25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 x14ac:dyDescent="0.25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 x14ac:dyDescent="0.25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 x14ac:dyDescent="0.25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 x14ac:dyDescent="0.25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 x14ac:dyDescent="0.25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 x14ac:dyDescent="0.25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 x14ac:dyDescent="0.25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 x14ac:dyDescent="0.25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 x14ac:dyDescent="0.25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 x14ac:dyDescent="0.25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 x14ac:dyDescent="0.25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 x14ac:dyDescent="0.25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 x14ac:dyDescent="0.25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 x14ac:dyDescent="0.25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 x14ac:dyDescent="0.25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 x14ac:dyDescent="0.25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 x14ac:dyDescent="0.25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 x14ac:dyDescent="0.25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 x14ac:dyDescent="0.25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 x14ac:dyDescent="0.25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 x14ac:dyDescent="0.25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 x14ac:dyDescent="0.25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 x14ac:dyDescent="0.25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 x14ac:dyDescent="0.25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2"/>
  <sheetViews>
    <sheetView workbookViewId="0">
      <selection activeCell="J27" sqref="J27"/>
    </sheetView>
  </sheetViews>
  <sheetFormatPr defaultRowHeight="15" x14ac:dyDescent="0.25"/>
  <cols>
    <col min="5" max="5" width="9.140625" style="29"/>
  </cols>
  <sheetData>
    <row r="4" spans="3:4" x14ac:dyDescent="0.25">
      <c r="C4">
        <v>500</v>
      </c>
      <c r="D4">
        <v>0.18</v>
      </c>
    </row>
    <row r="5" spans="3:4" x14ac:dyDescent="0.25">
      <c r="C5">
        <v>1000</v>
      </c>
      <c r="D5">
        <v>0.15</v>
      </c>
    </row>
    <row r="6" spans="3:4" x14ac:dyDescent="0.25">
      <c r="C6">
        <v>1500</v>
      </c>
      <c r="D6">
        <v>0.14000000000000001</v>
      </c>
    </row>
    <row r="7" spans="3:4" x14ac:dyDescent="0.25">
      <c r="C7">
        <v>2000</v>
      </c>
      <c r="D7">
        <v>0.13</v>
      </c>
    </row>
    <row r="8" spans="3:4" x14ac:dyDescent="0.25">
      <c r="C8">
        <v>3500</v>
      </c>
      <c r="D8">
        <v>0.12</v>
      </c>
    </row>
    <row r="9" spans="3:4" x14ac:dyDescent="0.25">
      <c r="C9">
        <v>5000</v>
      </c>
      <c r="D9">
        <v>0.11</v>
      </c>
    </row>
    <row r="10" spans="3:4" x14ac:dyDescent="0.25">
      <c r="C10">
        <v>6000</v>
      </c>
      <c r="D10">
        <v>0.09</v>
      </c>
    </row>
    <row r="11" spans="3:4" x14ac:dyDescent="0.25">
      <c r="C11">
        <v>6500</v>
      </c>
      <c r="D11">
        <v>0.08</v>
      </c>
    </row>
    <row r="12" spans="3:4" x14ac:dyDescent="0.25">
      <c r="C12">
        <v>7000</v>
      </c>
      <c r="D12">
        <v>0.06</v>
      </c>
    </row>
    <row r="15" spans="3:4" x14ac:dyDescent="0.25">
      <c r="C15">
        <v>250</v>
      </c>
      <c r="D15">
        <v>0.67</v>
      </c>
    </row>
    <row r="16" spans="3:4" x14ac:dyDescent="0.25">
      <c r="C16">
        <v>500</v>
      </c>
      <c r="D16">
        <v>0.6</v>
      </c>
    </row>
    <row r="17" spans="3:4" x14ac:dyDescent="0.25">
      <c r="C17">
        <v>750</v>
      </c>
      <c r="D17">
        <v>0.54</v>
      </c>
    </row>
    <row r="18" spans="3:4" x14ac:dyDescent="0.25">
      <c r="C18">
        <v>1000</v>
      </c>
      <c r="D18">
        <v>0.46</v>
      </c>
    </row>
    <row r="19" spans="3:4" x14ac:dyDescent="0.25">
      <c r="C19">
        <v>1250</v>
      </c>
      <c r="D19">
        <v>0.4</v>
      </c>
    </row>
    <row r="20" spans="3:4" x14ac:dyDescent="0.25">
      <c r="C20">
        <v>1500</v>
      </c>
      <c r="D20">
        <v>0.32</v>
      </c>
    </row>
    <row r="21" spans="3:4" x14ac:dyDescent="0.25">
      <c r="C21">
        <v>1750</v>
      </c>
      <c r="D21">
        <v>0.23</v>
      </c>
    </row>
    <row r="22" spans="3:4" x14ac:dyDescent="0.25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P29"/>
  <sheetViews>
    <sheetView topLeftCell="E1" workbookViewId="0">
      <selection activeCell="L10" sqref="L10"/>
    </sheetView>
  </sheetViews>
  <sheetFormatPr defaultRowHeight="15" x14ac:dyDescent="0.25"/>
  <cols>
    <col min="4" max="4" width="15.28515625" bestFit="1" customWidth="1"/>
    <col min="5" max="5" width="10" bestFit="1" customWidth="1"/>
    <col min="6" max="6" width="11" customWidth="1"/>
    <col min="10" max="10" width="25.5703125" customWidth="1"/>
    <col min="11" max="11" width="21.7109375" customWidth="1"/>
    <col min="12" max="13" width="18" bestFit="1" customWidth="1"/>
  </cols>
  <sheetData>
    <row r="1" spans="3:13" x14ac:dyDescent="0.25">
      <c r="J1" s="38" t="s">
        <v>180</v>
      </c>
      <c r="K1" s="39"/>
      <c r="L1" s="39">
        <f ca="1">NOW()-TIME(4,0,0)</f>
        <v>41165.448341319447</v>
      </c>
      <c r="M1" s="40">
        <v>36526.5</v>
      </c>
    </row>
    <row r="2" spans="3:13" x14ac:dyDescent="0.25">
      <c r="D2" s="31"/>
      <c r="J2" s="41" t="s">
        <v>45</v>
      </c>
      <c r="K2" s="34" t="s">
        <v>54</v>
      </c>
      <c r="L2" s="35">
        <f ca="1">L1</f>
        <v>41165.448341319447</v>
      </c>
      <c r="M2" s="42">
        <f>M1</f>
        <v>36526.5</v>
      </c>
    </row>
    <row r="3" spans="3:13" x14ac:dyDescent="0.25">
      <c r="J3" s="41" t="s">
        <v>46</v>
      </c>
      <c r="K3" s="34">
        <f>-4713</f>
        <v>-4713</v>
      </c>
      <c r="L3" s="34">
        <f ca="1">YEAR(L2)</f>
        <v>2012</v>
      </c>
      <c r="M3" s="15">
        <f>YEAR(M2)</f>
        <v>2000</v>
      </c>
    </row>
    <row r="4" spans="3:13" x14ac:dyDescent="0.25">
      <c r="J4" s="41" t="s">
        <v>47</v>
      </c>
      <c r="K4" s="34">
        <v>11</v>
      </c>
      <c r="L4" s="34">
        <f ca="1">MONTH(L2)</f>
        <v>9</v>
      </c>
      <c r="M4" s="15">
        <f>MONTH(M2)</f>
        <v>1</v>
      </c>
    </row>
    <row r="5" spans="3:13" x14ac:dyDescent="0.25">
      <c r="J5" s="41" t="s">
        <v>48</v>
      </c>
      <c r="K5" s="34">
        <v>24</v>
      </c>
      <c r="L5" s="34">
        <f ca="1">DAY(L2)</f>
        <v>13</v>
      </c>
      <c r="M5" s="15">
        <f>DAY(M2)</f>
        <v>1</v>
      </c>
    </row>
    <row r="6" spans="3:13" x14ac:dyDescent="0.25">
      <c r="J6" s="41" t="s">
        <v>49</v>
      </c>
      <c r="K6" s="34">
        <v>12</v>
      </c>
      <c r="L6" s="34">
        <f ca="1">HOUR(L2)</f>
        <v>10</v>
      </c>
      <c r="M6" s="15">
        <f>HOUR(M2)</f>
        <v>12</v>
      </c>
    </row>
    <row r="7" spans="3:13" x14ac:dyDescent="0.25">
      <c r="J7" s="41" t="s">
        <v>50</v>
      </c>
      <c r="K7" s="34">
        <v>0</v>
      </c>
      <c r="L7" s="34">
        <f ca="1">MINUTE(L2)</f>
        <v>45</v>
      </c>
      <c r="M7" s="15">
        <f>MINUTE(M2)</f>
        <v>0</v>
      </c>
    </row>
    <row r="8" spans="3:13" x14ac:dyDescent="0.25">
      <c r="J8" s="41" t="s">
        <v>51</v>
      </c>
      <c r="K8" s="34">
        <v>0</v>
      </c>
      <c r="L8" s="34">
        <f ca="1">SECOND(L2)</f>
        <v>37</v>
      </c>
      <c r="M8" s="15">
        <f>SECOND(M2)</f>
        <v>0</v>
      </c>
    </row>
    <row r="9" spans="3:13" x14ac:dyDescent="0.25">
      <c r="J9" s="41" t="s">
        <v>52</v>
      </c>
      <c r="K9" s="34">
        <f>INT(K5+INT((153*K14+2)/5)+365*K13+INT(K13/4)-INT(K13/100)+INT(K13/400)-32045)</f>
        <v>0</v>
      </c>
      <c r="L9" s="34">
        <f ca="1">INT(L5+INT((153*L14+2)/5)+365*L13+INT(L13/4)-INT(L13/100)+INT(L13/400)-32045)</f>
        <v>2456183</v>
      </c>
      <c r="M9" s="34">
        <f>INT(M5+INT((153*M14+2)/5)+365*M13+INT(M13/4)-INT(M13/100)+INT(M13/400)-32045)</f>
        <v>2451545</v>
      </c>
    </row>
    <row r="10" spans="3:13" ht="17.25" x14ac:dyDescent="0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1" t="s">
        <v>53</v>
      </c>
      <c r="K10" s="36">
        <f>K9+(K6-12)/24+(K7/1440)+(K8/86400)</f>
        <v>0</v>
      </c>
      <c r="L10" s="36">
        <f ca="1">L9+(L6-12)/24+(L7/1440)+(L8/86400)</f>
        <v>2456182.9483449073</v>
      </c>
      <c r="M10" s="36">
        <f>M9+(M6-12)/24+(M7/1440)+(M8/86400)</f>
        <v>2451545</v>
      </c>
    </row>
    <row r="11" spans="3:13" ht="18.75" thickBot="1" x14ac:dyDescent="0.4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3" t="s">
        <v>178</v>
      </c>
      <c r="K11" s="57">
        <f>K10-2451545</f>
        <v>-2451545</v>
      </c>
      <c r="L11" s="57">
        <f ca="1">L10-2451545</f>
        <v>4637.9483449072577</v>
      </c>
      <c r="M11" s="57">
        <f>M10-2451545</f>
        <v>0</v>
      </c>
    </row>
    <row r="12" spans="3:13" x14ac:dyDescent="0.25">
      <c r="J12" s="27" t="s">
        <v>124</v>
      </c>
      <c r="K12" s="37">
        <f>(14-K4)/12</f>
        <v>0.25</v>
      </c>
      <c r="L12" s="37">
        <f ca="1">(14-L4)/12</f>
        <v>0.41666666666666669</v>
      </c>
      <c r="M12" s="37">
        <f>(14-M4)/12</f>
        <v>1.0833333333333333</v>
      </c>
    </row>
    <row r="13" spans="3:13" x14ac:dyDescent="0.25">
      <c r="E13" t="s">
        <v>22</v>
      </c>
      <c r="F13" t="s">
        <v>40</v>
      </c>
      <c r="G13" t="s">
        <v>41</v>
      </c>
      <c r="J13" s="27" t="s">
        <v>142</v>
      </c>
      <c r="K13">
        <f>K3+4800-K12</f>
        <v>86.75</v>
      </c>
      <c r="L13">
        <f ca="1">L3+4800-L12</f>
        <v>6811.583333333333</v>
      </c>
      <c r="M13">
        <f>M3+4800-M12</f>
        <v>6798.916666666667</v>
      </c>
    </row>
    <row r="14" spans="3:13" x14ac:dyDescent="0.25">
      <c r="J14" s="27" t="s">
        <v>177</v>
      </c>
      <c r="K14">
        <f>K4+12*K12-3</f>
        <v>11</v>
      </c>
      <c r="L14">
        <f ca="1">L4+12*L12-3</f>
        <v>11</v>
      </c>
      <c r="M14">
        <f>M4+12*M12-3</f>
        <v>11</v>
      </c>
    </row>
    <row r="15" spans="3:13" x14ac:dyDescent="0.25">
      <c r="J15" s="27" t="s">
        <v>179</v>
      </c>
      <c r="K15" s="58">
        <f>K10-2400000.5</f>
        <v>-2400000.5</v>
      </c>
      <c r="L15" s="58">
        <f ca="1">L10-2400000.5</f>
        <v>56182.448344907258</v>
      </c>
    </row>
    <row r="16" spans="3:13" x14ac:dyDescent="0.25">
      <c r="L16">
        <v>55.381514000000003</v>
      </c>
    </row>
    <row r="17" spans="8:16" s="59" customFormat="1" ht="15.75" x14ac:dyDescent="0.3">
      <c r="H17" s="33"/>
      <c r="J17" s="59" t="s">
        <v>124</v>
      </c>
      <c r="L17" s="59">
        <v>37.809632999999998</v>
      </c>
    </row>
    <row r="18" spans="8:16" x14ac:dyDescent="0.25">
      <c r="J18" t="s">
        <v>181</v>
      </c>
      <c r="K18" s="59">
        <f>(INT(K11)/36525)</f>
        <v>-67.119644079397673</v>
      </c>
      <c r="L18">
        <f ca="1">(INT(L11)/36525)</f>
        <v>0.12695414099931554</v>
      </c>
      <c r="M18" s="59">
        <f>(INT(M11)/36525)</f>
        <v>0</v>
      </c>
    </row>
    <row r="19" spans="8:16" x14ac:dyDescent="0.25">
      <c r="J19" t="s">
        <v>182</v>
      </c>
      <c r="K19" s="59">
        <f>((6*60+41)*60+50.54841)+8640184.812866*K18 + 0.093104*K18*K18-0.0000062*K18*K18*K18</f>
        <v>-579901597.55877423</v>
      </c>
      <c r="L19">
        <f ca="1">((6*60+41)*60+50.54841)+8640184.812866*L18 + 0.093104*L18*L18-0.0000062*L18*L18*L18</f>
        <v>1121017.7909033124</v>
      </c>
      <c r="M19" s="59">
        <f>((6*60+41)*60+50.54841)+8640184.812866*M18 + 0.093104*M18*M18-0.0000062*M18*M18*M18</f>
        <v>24110.548409999999</v>
      </c>
    </row>
    <row r="20" spans="8:16" x14ac:dyDescent="0.25">
      <c r="J20" t="s">
        <v>183</v>
      </c>
      <c r="K20" s="59">
        <f>INT(K19/3600)</f>
        <v>-161084</v>
      </c>
      <c r="L20">
        <f ca="1">INT(L19/3600)</f>
        <v>311</v>
      </c>
      <c r="M20" s="59">
        <f>INT(M19/3600)</f>
        <v>6</v>
      </c>
    </row>
    <row r="21" spans="8:16" ht="15.75" x14ac:dyDescent="0.3">
      <c r="H21" s="33"/>
      <c r="J21" t="s">
        <v>184</v>
      </c>
      <c r="K21" s="59">
        <f>INT((K19-K20*3600)/60)</f>
        <v>13</v>
      </c>
      <c r="L21">
        <f ca="1">INT((L19-L20*3600)/60)</f>
        <v>23</v>
      </c>
      <c r="M21" s="59">
        <f>INT((M19-M20*3600)/60)</f>
        <v>41</v>
      </c>
    </row>
    <row r="22" spans="8:16" ht="15.75" x14ac:dyDescent="0.3">
      <c r="H22" s="33"/>
      <c r="J22" t="s">
        <v>185</v>
      </c>
      <c r="K22" s="59">
        <f>K19-K20*3600-K21*60</f>
        <v>22.44122576713562</v>
      </c>
      <c r="L22">
        <f ca="1">L19-L20*3600-L21*60</f>
        <v>37.790903312386945</v>
      </c>
      <c r="M22" s="59">
        <f>M19-M20*3600-M21*60</f>
        <v>50.548409999999421</v>
      </c>
    </row>
    <row r="23" spans="8:16" ht="15.75" x14ac:dyDescent="0.3">
      <c r="H23" s="33"/>
      <c r="J23" s="59" t="s">
        <v>182</v>
      </c>
      <c r="K23" s="60" t="e">
        <f>TIME(K20,K21,K22)</f>
        <v>#NUM!</v>
      </c>
      <c r="L23" s="60">
        <f ca="1">TIME(L20,L21,L22)</f>
        <v>0.97473379629629697</v>
      </c>
      <c r="M23" s="60">
        <f>TIME(M20,M21,M22)</f>
        <v>0.2790509259259259</v>
      </c>
    </row>
    <row r="24" spans="8:16" ht="15.75" x14ac:dyDescent="0.3">
      <c r="H24" s="33"/>
      <c r="J24" t="s">
        <v>186</v>
      </c>
      <c r="K24" s="59">
        <f>K19+(K17/15)*3600</f>
        <v>-579901597.55877423</v>
      </c>
      <c r="L24">
        <f ca="1">L19+(L17/15)*3600</f>
        <v>1130092.1028233124</v>
      </c>
      <c r="P24">
        <f ca="1">L24/(365*3600*24)</f>
        <v>3.5834985503022339E-2</v>
      </c>
    </row>
    <row r="25" spans="8:16" ht="15.75" x14ac:dyDescent="0.3">
      <c r="H25" s="33"/>
      <c r="J25" t="s">
        <v>187</v>
      </c>
      <c r="L25">
        <f ca="1">INT(L24/(3600*24))</f>
        <v>13</v>
      </c>
    </row>
    <row r="26" spans="8:16" ht="15.75" x14ac:dyDescent="0.3">
      <c r="H26" s="33"/>
      <c r="J26" s="59" t="s">
        <v>183</v>
      </c>
      <c r="K26" s="59">
        <f>INT(K24/3600)</f>
        <v>-161084</v>
      </c>
      <c r="L26" s="59">
        <f ca="1">INT((L24-L25*3600*24)/(3600))</f>
        <v>1</v>
      </c>
      <c r="M26" s="59">
        <f>INT(M24/3600)</f>
        <v>0</v>
      </c>
    </row>
    <row r="27" spans="8:16" ht="15.75" x14ac:dyDescent="0.3">
      <c r="H27" s="33"/>
      <c r="J27" s="59" t="s">
        <v>184</v>
      </c>
      <c r="K27" s="59">
        <f>INT((K24-K26*3600)/60)</f>
        <v>13</v>
      </c>
      <c r="L27" s="59">
        <f ca="1">INT((L24-(L25*24+L26)*3600)/60)</f>
        <v>54</v>
      </c>
      <c r="M27" s="59">
        <f>INT((M24-M26*3600)/60)</f>
        <v>0</v>
      </c>
    </row>
    <row r="28" spans="8:16" ht="15.75" x14ac:dyDescent="0.3">
      <c r="H28" s="33"/>
      <c r="J28" s="59" t="s">
        <v>185</v>
      </c>
      <c r="K28" s="59">
        <f>K24-K26*3600-K27*60</f>
        <v>22.44122576713562</v>
      </c>
      <c r="L28" s="59">
        <f ca="1">L24-((L25*24+L26)*60+L27)*60</f>
        <v>52.102823312394321</v>
      </c>
      <c r="M28" s="59">
        <f>M24-M26*3600-M27*60</f>
        <v>0</v>
      </c>
    </row>
    <row r="29" spans="8:16" x14ac:dyDescent="0.25">
      <c r="L29" s="60">
        <f ca="1">TIME(L26,L27,L28)</f>
        <v>7.9768518518518516E-2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12"/>
  <sheetViews>
    <sheetView tabSelected="1" topLeftCell="C76" zoomScale="130" zoomScaleNormal="130" workbookViewId="0">
      <selection activeCell="E86" sqref="E86"/>
    </sheetView>
  </sheetViews>
  <sheetFormatPr defaultRowHeight="15" x14ac:dyDescent="0.25"/>
  <cols>
    <col min="3" max="3" width="46.7109375" bestFit="1" customWidth="1"/>
    <col min="7" max="7" width="12" bestFit="1" customWidth="1"/>
  </cols>
  <sheetData>
    <row r="5" spans="3:6" x14ac:dyDescent="0.25">
      <c r="C5" t="s">
        <v>55</v>
      </c>
      <c r="D5" t="s">
        <v>56</v>
      </c>
      <c r="E5">
        <v>0.5</v>
      </c>
      <c r="F5">
        <v>3.0000000000000001E-3</v>
      </c>
    </row>
    <row r="6" spans="3:6" x14ac:dyDescent="0.25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 x14ac:dyDescent="0.25">
      <c r="C7" t="s">
        <v>58</v>
      </c>
      <c r="D7" t="s">
        <v>61</v>
      </c>
      <c r="E7">
        <v>3.0000000000000001E-5</v>
      </c>
      <c r="F7">
        <v>3.0000000000000001E-5</v>
      </c>
    </row>
    <row r="8" spans="3:6" x14ac:dyDescent="0.25">
      <c r="C8" t="s">
        <v>59</v>
      </c>
      <c r="E8">
        <f>E6/E7</f>
        <v>52359.877559829882</v>
      </c>
      <c r="F8">
        <f>F6/F7</f>
        <v>628.31853071795865</v>
      </c>
    </row>
    <row r="9" spans="3:6" x14ac:dyDescent="0.25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 x14ac:dyDescent="0.25">
      <c r="C10" t="s">
        <v>62</v>
      </c>
      <c r="D10" t="s">
        <v>56</v>
      </c>
      <c r="E10">
        <f>180*60*60*E7</f>
        <v>19.440000000000001</v>
      </c>
    </row>
    <row r="11" spans="3:6" x14ac:dyDescent="0.25">
      <c r="C11" t="s">
        <v>63</v>
      </c>
      <c r="D11" t="s">
        <v>56</v>
      </c>
      <c r="E11">
        <f>180*60*4*E7</f>
        <v>1.296</v>
      </c>
    </row>
    <row r="14" spans="3:6" x14ac:dyDescent="0.25">
      <c r="C14" t="s">
        <v>64</v>
      </c>
      <c r="D14" t="s">
        <v>61</v>
      </c>
      <c r="E14">
        <v>15</v>
      </c>
    </row>
    <row r="15" spans="3:6" x14ac:dyDescent="0.25">
      <c r="C15" t="s">
        <v>65</v>
      </c>
      <c r="D15" t="s">
        <v>61</v>
      </c>
      <c r="E15">
        <v>10</v>
      </c>
    </row>
    <row r="16" spans="3:6" x14ac:dyDescent="0.25">
      <c r="C16" t="s">
        <v>66</v>
      </c>
      <c r="D16" t="s">
        <v>61</v>
      </c>
      <c r="E16">
        <f>2*PI()*E14</f>
        <v>94.247779607693786</v>
      </c>
    </row>
    <row r="17" spans="3:10" x14ac:dyDescent="0.25">
      <c r="C17" t="s">
        <v>67</v>
      </c>
      <c r="D17" t="s">
        <v>61</v>
      </c>
      <c r="E17">
        <f>2*PI()*E15</f>
        <v>62.831853071795862</v>
      </c>
    </row>
    <row r="18" spans="3:10" x14ac:dyDescent="0.25">
      <c r="C18" t="s">
        <v>68</v>
      </c>
      <c r="E18">
        <v>200</v>
      </c>
    </row>
    <row r="19" spans="3:10" x14ac:dyDescent="0.25">
      <c r="C19" t="s">
        <v>73</v>
      </c>
      <c r="D19" t="s">
        <v>75</v>
      </c>
      <c r="E19">
        <f>360/E18</f>
        <v>1.8</v>
      </c>
      <c r="F19">
        <f>E19*PI()/180</f>
        <v>3.1415926535897934E-2</v>
      </c>
    </row>
    <row r="20" spans="3:10" x14ac:dyDescent="0.25">
      <c r="C20" t="s">
        <v>76</v>
      </c>
      <c r="D20" t="s">
        <v>61</v>
      </c>
      <c r="E20">
        <f>E17/E18</f>
        <v>0.31415926535897931</v>
      </c>
    </row>
    <row r="21" spans="3:10" x14ac:dyDescent="0.25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 x14ac:dyDescent="0.25">
      <c r="D22">
        <v>1</v>
      </c>
      <c r="E22" s="44">
        <f>F22*180/PI()</f>
        <v>0</v>
      </c>
      <c r="F22" s="44">
        <f>0</f>
        <v>0</v>
      </c>
      <c r="G22" s="45">
        <f>100+$E$15*COS(F22)</f>
        <v>110</v>
      </c>
      <c r="H22" s="45">
        <f>100+$E$15*SIN(F22)</f>
        <v>100</v>
      </c>
      <c r="I22" s="45">
        <f>100+$E$14*COS(F22)</f>
        <v>115</v>
      </c>
      <c r="J22" s="45">
        <f>100+$E$14*SIN(F22)</f>
        <v>100</v>
      </c>
    </row>
    <row r="23" spans="3:10" x14ac:dyDescent="0.25">
      <c r="D23">
        <v>2</v>
      </c>
      <c r="E23" s="44">
        <f>F23*180/PI()</f>
        <v>3.6000000000000005</v>
      </c>
      <c r="F23" s="44">
        <f>F22+$F$19*2</f>
        <v>6.2831853071795868E-2</v>
      </c>
      <c r="G23" s="45">
        <f>100+$E$15*COS(F23)</f>
        <v>109.98026728428272</v>
      </c>
      <c r="H23" s="45">
        <f>100+$E$15*SIN(F23)</f>
        <v>100.62790519529314</v>
      </c>
      <c r="I23" s="45">
        <f>100+$E$14*COS(F23)</f>
        <v>114.97040092642408</v>
      </c>
      <c r="J23" s="45">
        <f>100+$E$14*SIN(F23)</f>
        <v>100.9418577929397</v>
      </c>
    </row>
    <row r="24" spans="3:10" x14ac:dyDescent="0.25">
      <c r="D24">
        <v>3</v>
      </c>
      <c r="E24" s="44">
        <f t="shared" ref="E24:E86" si="0">F24*180/PI()</f>
        <v>7.2000000000000011</v>
      </c>
      <c r="F24" s="44">
        <f t="shared" ref="F24:F37" si="1">F23+$F$19*2</f>
        <v>0.12566370614359174</v>
      </c>
      <c r="G24" s="45">
        <f t="shared" ref="G24:G87" si="2">100+$E$15*COS(F24)</f>
        <v>109.92114701314478</v>
      </c>
      <c r="H24" s="45">
        <f t="shared" ref="H24:H37" si="3">100+$E$15*SIN(F24)</f>
        <v>101.25333233564304</v>
      </c>
      <c r="I24" s="45">
        <f t="shared" ref="I24:I37" si="4">100+$E$14*COS(F24)</f>
        <v>114.88172051971716</v>
      </c>
      <c r="J24" s="45">
        <f t="shared" ref="J24:J37" si="5">100+$E$14*SIN(F24)</f>
        <v>101.87999850346456</v>
      </c>
    </row>
    <row r="25" spans="3:10" x14ac:dyDescent="0.25">
      <c r="D25">
        <v>4</v>
      </c>
      <c r="E25" s="44">
        <f t="shared" si="0"/>
        <v>10.8</v>
      </c>
      <c r="F25" s="44">
        <f t="shared" si="1"/>
        <v>0.1884955592153876</v>
      </c>
      <c r="G25" s="45">
        <f t="shared" si="2"/>
        <v>109.82287250728689</v>
      </c>
      <c r="H25" s="45">
        <f t="shared" si="3"/>
        <v>101.87381314585724</v>
      </c>
      <c r="I25" s="45">
        <f t="shared" si="4"/>
        <v>114.73430876093033</v>
      </c>
      <c r="J25" s="45">
        <f t="shared" si="5"/>
        <v>102.81071971878588</v>
      </c>
    </row>
    <row r="26" spans="3:10" x14ac:dyDescent="0.25">
      <c r="D26">
        <v>5</v>
      </c>
      <c r="E26" s="44">
        <f t="shared" si="0"/>
        <v>14.400000000000002</v>
      </c>
      <c r="F26" s="44">
        <f t="shared" si="1"/>
        <v>0.25132741228718347</v>
      </c>
      <c r="G26" s="45">
        <f t="shared" si="2"/>
        <v>109.68583161128632</v>
      </c>
      <c r="H26" s="45">
        <f t="shared" si="3"/>
        <v>102.48689887164855</v>
      </c>
      <c r="I26" s="45">
        <f t="shared" si="4"/>
        <v>114.52874741692946</v>
      </c>
      <c r="J26" s="45">
        <f t="shared" si="5"/>
        <v>103.73034830747282</v>
      </c>
    </row>
    <row r="27" spans="3:10" x14ac:dyDescent="0.25">
      <c r="D27">
        <v>6</v>
      </c>
      <c r="E27" s="44">
        <f t="shared" si="0"/>
        <v>18</v>
      </c>
      <c r="F27" s="44">
        <f t="shared" si="1"/>
        <v>0.31415926535897931</v>
      </c>
      <c r="G27" s="45">
        <f t="shared" si="2"/>
        <v>109.51056516295154</v>
      </c>
      <c r="H27" s="45">
        <f t="shared" si="3"/>
        <v>103.09016994374947</v>
      </c>
      <c r="I27" s="45">
        <f t="shared" si="4"/>
        <v>114.2658477444273</v>
      </c>
      <c r="J27" s="45">
        <f t="shared" si="5"/>
        <v>104.63525491562422</v>
      </c>
    </row>
    <row r="28" spans="3:10" x14ac:dyDescent="0.25">
      <c r="D28">
        <v>7</v>
      </c>
      <c r="E28" s="44">
        <f t="shared" si="0"/>
        <v>21.6</v>
      </c>
      <c r="F28" s="44">
        <f t="shared" si="1"/>
        <v>0.37699111843077515</v>
      </c>
      <c r="G28" s="45">
        <f t="shared" si="2"/>
        <v>109.29776485888252</v>
      </c>
      <c r="H28" s="45">
        <f t="shared" si="3"/>
        <v>103.68124552684678</v>
      </c>
      <c r="I28" s="45">
        <f t="shared" si="4"/>
        <v>113.94664728832377</v>
      </c>
      <c r="J28" s="45">
        <f t="shared" si="5"/>
        <v>105.52186829027016</v>
      </c>
    </row>
    <row r="29" spans="3:10" x14ac:dyDescent="0.25">
      <c r="D29">
        <v>8</v>
      </c>
      <c r="E29" s="44">
        <f t="shared" si="0"/>
        <v>25.2</v>
      </c>
      <c r="F29" s="44">
        <f t="shared" si="1"/>
        <v>0.43982297150257099</v>
      </c>
      <c r="G29" s="45">
        <f t="shared" si="2"/>
        <v>109.0482705246602</v>
      </c>
      <c r="H29" s="45">
        <f t="shared" si="3"/>
        <v>104.25779291565073</v>
      </c>
      <c r="I29" s="45">
        <f t="shared" si="4"/>
        <v>113.57240578699029</v>
      </c>
      <c r="J29" s="45">
        <f t="shared" si="5"/>
        <v>106.38668937347609</v>
      </c>
    </row>
    <row r="30" spans="3:10" x14ac:dyDescent="0.25">
      <c r="D30">
        <v>9</v>
      </c>
      <c r="E30" s="44">
        <f t="shared" si="0"/>
        <v>28.799999999999997</v>
      </c>
      <c r="F30" s="44">
        <f t="shared" si="1"/>
        <v>0.50265482457436683</v>
      </c>
      <c r="G30" s="45">
        <f t="shared" si="2"/>
        <v>108.76306680043864</v>
      </c>
      <c r="H30" s="45">
        <f t="shared" si="3"/>
        <v>104.81753674101715</v>
      </c>
      <c r="I30" s="45">
        <f t="shared" si="4"/>
        <v>113.14460020065795</v>
      </c>
      <c r="J30" s="45">
        <f t="shared" si="5"/>
        <v>107.22630511152573</v>
      </c>
    </row>
    <row r="31" spans="3:10" x14ac:dyDescent="0.25">
      <c r="D31">
        <v>10</v>
      </c>
      <c r="E31" s="44">
        <f t="shared" si="0"/>
        <v>32.399999999999991</v>
      </c>
      <c r="F31" s="44">
        <f t="shared" si="1"/>
        <v>0.56548667764616267</v>
      </c>
      <c r="G31" s="45">
        <f t="shared" si="2"/>
        <v>108.44327925502014</v>
      </c>
      <c r="H31" s="45">
        <f t="shared" si="3"/>
        <v>105.35826794978996</v>
      </c>
      <c r="I31" s="45">
        <f t="shared" si="4"/>
        <v>112.66491888253023</v>
      </c>
      <c r="J31" s="45">
        <f t="shared" si="5"/>
        <v>108.03740192468494</v>
      </c>
    </row>
    <row r="32" spans="3:10" x14ac:dyDescent="0.25">
      <c r="D32">
        <v>11</v>
      </c>
      <c r="E32" s="44">
        <f t="shared" si="0"/>
        <v>35.999999999999993</v>
      </c>
      <c r="F32" s="44">
        <f t="shared" si="1"/>
        <v>0.62831853071795851</v>
      </c>
      <c r="G32" s="45">
        <f t="shared" si="2"/>
        <v>108.09016994374947</v>
      </c>
      <c r="H32" s="45">
        <f t="shared" si="3"/>
        <v>105.87785252292473</v>
      </c>
      <c r="I32" s="45">
        <f t="shared" si="4"/>
        <v>112.13525491562422</v>
      </c>
      <c r="J32" s="45">
        <f t="shared" si="5"/>
        <v>108.8167787843871</v>
      </c>
    </row>
    <row r="33" spans="4:10" x14ac:dyDescent="0.25">
      <c r="D33">
        <v>12</v>
      </c>
      <c r="E33" s="44">
        <f t="shared" si="0"/>
        <v>39.599999999999994</v>
      </c>
      <c r="F33" s="44">
        <f t="shared" si="1"/>
        <v>0.69115038378975435</v>
      </c>
      <c r="G33" s="45">
        <f t="shared" si="2"/>
        <v>107.70513242775789</v>
      </c>
      <c r="H33" s="45">
        <f t="shared" si="3"/>
        <v>106.3742398974869</v>
      </c>
      <c r="I33" s="45">
        <f t="shared" si="4"/>
        <v>111.55769864163685</v>
      </c>
      <c r="J33" s="45">
        <f t="shared" si="5"/>
        <v>109.56135984623035</v>
      </c>
    </row>
    <row r="34" spans="4:10" x14ac:dyDescent="0.25">
      <c r="D34">
        <v>13</v>
      </c>
      <c r="E34" s="44">
        <f t="shared" si="0"/>
        <v>43.199999999999989</v>
      </c>
      <c r="F34" s="44">
        <f t="shared" si="1"/>
        <v>0.75398223686155019</v>
      </c>
      <c r="G34" s="45">
        <f t="shared" si="2"/>
        <v>107.28968627421412</v>
      </c>
      <c r="H34" s="45">
        <f t="shared" si="3"/>
        <v>106.84547105928688</v>
      </c>
      <c r="I34" s="45">
        <f t="shared" si="4"/>
        <v>110.93452941132118</v>
      </c>
      <c r="J34" s="45">
        <f t="shared" si="5"/>
        <v>110.26820658893033</v>
      </c>
    </row>
    <row r="35" spans="4:10" x14ac:dyDescent="0.25">
      <c r="D35">
        <v>14</v>
      </c>
      <c r="E35" s="44">
        <f t="shared" si="0"/>
        <v>46.79999999999999</v>
      </c>
      <c r="F35" s="44">
        <f t="shared" si="1"/>
        <v>0.81681408993334603</v>
      </c>
      <c r="G35" s="45">
        <f t="shared" si="2"/>
        <v>106.84547105928689</v>
      </c>
      <c r="H35" s="45">
        <f t="shared" si="3"/>
        <v>107.28968627421412</v>
      </c>
      <c r="I35" s="45">
        <f t="shared" si="4"/>
        <v>110.26820658893033</v>
      </c>
      <c r="J35" s="45">
        <f t="shared" si="5"/>
        <v>110.93452941132117</v>
      </c>
    </row>
    <row r="36" spans="4:10" x14ac:dyDescent="0.25">
      <c r="D36">
        <v>15</v>
      </c>
      <c r="E36" s="44">
        <f t="shared" si="0"/>
        <v>50.399999999999984</v>
      </c>
      <c r="F36" s="44">
        <f t="shared" si="1"/>
        <v>0.87964594300514187</v>
      </c>
      <c r="G36" s="45">
        <f t="shared" si="2"/>
        <v>106.3742398974869</v>
      </c>
      <c r="H36" s="45">
        <f t="shared" si="3"/>
        <v>107.70513242775789</v>
      </c>
      <c r="I36" s="45">
        <f t="shared" si="4"/>
        <v>109.56135984623035</v>
      </c>
      <c r="J36" s="45">
        <f t="shared" si="5"/>
        <v>111.55769864163683</v>
      </c>
    </row>
    <row r="37" spans="4:10" x14ac:dyDescent="0.25">
      <c r="D37">
        <v>16</v>
      </c>
      <c r="E37" s="44">
        <f t="shared" si="0"/>
        <v>53.999999999999986</v>
      </c>
      <c r="F37" s="44">
        <f t="shared" si="1"/>
        <v>0.94247779607693771</v>
      </c>
      <c r="G37" s="45">
        <f t="shared" si="2"/>
        <v>105.87785252292474</v>
      </c>
      <c r="H37" s="45">
        <f t="shared" si="3"/>
        <v>108.09016994374947</v>
      </c>
      <c r="I37" s="45">
        <f t="shared" si="4"/>
        <v>108.8167787843871</v>
      </c>
      <c r="J37" s="45">
        <f t="shared" si="5"/>
        <v>112.13525491562422</v>
      </c>
    </row>
    <row r="38" spans="4:10" x14ac:dyDescent="0.25">
      <c r="D38">
        <v>17</v>
      </c>
      <c r="E38" s="44">
        <f t="shared" si="0"/>
        <v>57.599999999999994</v>
      </c>
      <c r="F38" s="44">
        <f t="shared" ref="F38:F67" si="6">F37+$F$19*2</f>
        <v>1.0053096491487337</v>
      </c>
      <c r="G38" s="45">
        <f t="shared" si="2"/>
        <v>105.35826794978996</v>
      </c>
      <c r="H38" s="45">
        <f t="shared" ref="H38:H67" si="7">100+$E$15*SIN(F38)</f>
        <v>108.44327925502014</v>
      </c>
      <c r="I38" s="45">
        <f t="shared" ref="I38:I67" si="8">100+$E$14*COS(F38)</f>
        <v>108.03740192468496</v>
      </c>
      <c r="J38" s="45">
        <f t="shared" ref="J38:J67" si="9">100+$E$14*SIN(F38)</f>
        <v>112.66491888253023</v>
      </c>
    </row>
    <row r="39" spans="4:10" x14ac:dyDescent="0.25">
      <c r="D39">
        <v>18</v>
      </c>
      <c r="E39" s="44">
        <f t="shared" si="0"/>
        <v>61.199999999999996</v>
      </c>
      <c r="F39" s="44">
        <f t="shared" si="6"/>
        <v>1.0681415022205296</v>
      </c>
      <c r="G39" s="45">
        <f t="shared" si="2"/>
        <v>104.81753674101715</v>
      </c>
      <c r="H39" s="45">
        <f t="shared" si="7"/>
        <v>108.76306680043864</v>
      </c>
      <c r="I39" s="45">
        <f t="shared" si="8"/>
        <v>107.22630511152573</v>
      </c>
      <c r="J39" s="45">
        <f t="shared" si="9"/>
        <v>113.14460020065795</v>
      </c>
    </row>
    <row r="40" spans="4:10" x14ac:dyDescent="0.25">
      <c r="D40">
        <v>19</v>
      </c>
      <c r="E40" s="44">
        <f t="shared" si="0"/>
        <v>64.800000000000011</v>
      </c>
      <c r="F40" s="44">
        <f t="shared" si="6"/>
        <v>1.1309733552923256</v>
      </c>
      <c r="G40" s="45">
        <f t="shared" si="2"/>
        <v>104.25779291565073</v>
      </c>
      <c r="H40" s="45">
        <f t="shared" si="7"/>
        <v>109.0482705246602</v>
      </c>
      <c r="I40" s="45">
        <f t="shared" si="8"/>
        <v>106.38668937347609</v>
      </c>
      <c r="J40" s="45">
        <f t="shared" si="9"/>
        <v>113.57240578699029</v>
      </c>
    </row>
    <row r="41" spans="4:10" x14ac:dyDescent="0.25">
      <c r="D41">
        <v>20</v>
      </c>
      <c r="E41" s="44">
        <f t="shared" si="0"/>
        <v>68.400000000000006</v>
      </c>
      <c r="F41" s="44">
        <f t="shared" si="6"/>
        <v>1.1938052083641215</v>
      </c>
      <c r="G41" s="45">
        <f t="shared" si="2"/>
        <v>103.68124552684678</v>
      </c>
      <c r="H41" s="45">
        <f t="shared" si="7"/>
        <v>109.29776485888252</v>
      </c>
      <c r="I41" s="45">
        <f t="shared" si="8"/>
        <v>105.52186829027016</v>
      </c>
      <c r="J41" s="45">
        <f t="shared" si="9"/>
        <v>113.94664728832377</v>
      </c>
    </row>
    <row r="42" spans="4:10" x14ac:dyDescent="0.25">
      <c r="D42">
        <v>21</v>
      </c>
      <c r="E42" s="44">
        <f t="shared" si="0"/>
        <v>72.000000000000014</v>
      </c>
      <c r="F42" s="44">
        <f t="shared" si="6"/>
        <v>1.2566370614359175</v>
      </c>
      <c r="G42" s="45">
        <f t="shared" si="2"/>
        <v>103.09016994374947</v>
      </c>
      <c r="H42" s="45">
        <f t="shared" si="7"/>
        <v>109.51056516295154</v>
      </c>
      <c r="I42" s="45">
        <f t="shared" si="8"/>
        <v>104.63525491562422</v>
      </c>
      <c r="J42" s="45">
        <f t="shared" si="9"/>
        <v>114.2658477444273</v>
      </c>
    </row>
    <row r="43" spans="4:10" x14ac:dyDescent="0.25">
      <c r="D43">
        <v>22</v>
      </c>
      <c r="E43" s="44">
        <f t="shared" si="0"/>
        <v>75.600000000000023</v>
      </c>
      <c r="F43" s="44">
        <f t="shared" si="6"/>
        <v>1.3194689145077134</v>
      </c>
      <c r="G43" s="45">
        <f t="shared" si="2"/>
        <v>102.48689887164855</v>
      </c>
      <c r="H43" s="45">
        <f t="shared" si="7"/>
        <v>109.68583161128632</v>
      </c>
      <c r="I43" s="45">
        <f t="shared" si="8"/>
        <v>103.73034830747282</v>
      </c>
      <c r="J43" s="45">
        <f t="shared" si="9"/>
        <v>114.52874741692946</v>
      </c>
    </row>
    <row r="44" spans="4:10" x14ac:dyDescent="0.25">
      <c r="D44">
        <v>23</v>
      </c>
      <c r="E44" s="44">
        <f t="shared" si="0"/>
        <v>79.200000000000017</v>
      </c>
      <c r="F44" s="44">
        <f t="shared" si="6"/>
        <v>1.3823007675795094</v>
      </c>
      <c r="G44" s="45">
        <f t="shared" si="2"/>
        <v>101.87381314585724</v>
      </c>
      <c r="H44" s="45">
        <f t="shared" si="7"/>
        <v>109.82287250728689</v>
      </c>
      <c r="I44" s="45">
        <f t="shared" si="8"/>
        <v>102.81071971878586</v>
      </c>
      <c r="J44" s="45">
        <f t="shared" si="9"/>
        <v>114.73430876093033</v>
      </c>
    </row>
    <row r="45" spans="4:10" x14ac:dyDescent="0.25">
      <c r="D45">
        <v>24</v>
      </c>
      <c r="E45" s="44">
        <f t="shared" si="0"/>
        <v>82.80000000000004</v>
      </c>
      <c r="F45" s="44">
        <f t="shared" si="6"/>
        <v>1.4451326206513053</v>
      </c>
      <c r="G45" s="45">
        <f t="shared" si="2"/>
        <v>101.25333233564304</v>
      </c>
      <c r="H45" s="45">
        <f t="shared" si="7"/>
        <v>109.92114701314478</v>
      </c>
      <c r="I45" s="45">
        <f t="shared" si="8"/>
        <v>101.87999850346456</v>
      </c>
      <c r="J45" s="45">
        <f t="shared" si="9"/>
        <v>114.88172051971716</v>
      </c>
    </row>
    <row r="46" spans="4:10" x14ac:dyDescent="0.25">
      <c r="D46">
        <v>25</v>
      </c>
      <c r="E46" s="44">
        <f t="shared" si="0"/>
        <v>86.400000000000034</v>
      </c>
      <c r="F46" s="44">
        <f t="shared" si="6"/>
        <v>1.5079644737231013</v>
      </c>
      <c r="G46" s="45">
        <f t="shared" si="2"/>
        <v>100.62790519529312</v>
      </c>
      <c r="H46" s="45">
        <f t="shared" si="7"/>
        <v>109.98026728428272</v>
      </c>
      <c r="I46" s="45">
        <f t="shared" si="8"/>
        <v>100.94185779293969</v>
      </c>
      <c r="J46" s="45">
        <f t="shared" si="9"/>
        <v>114.97040092642408</v>
      </c>
    </row>
    <row r="47" spans="4:10" x14ac:dyDescent="0.25">
      <c r="D47">
        <v>26</v>
      </c>
      <c r="E47" s="44">
        <f t="shared" si="0"/>
        <v>90.000000000000043</v>
      </c>
      <c r="F47" s="44">
        <f t="shared" si="6"/>
        <v>1.5707963267948972</v>
      </c>
      <c r="G47" s="45">
        <f t="shared" si="2"/>
        <v>100</v>
      </c>
      <c r="H47" s="45">
        <f t="shared" si="7"/>
        <v>110</v>
      </c>
      <c r="I47" s="45">
        <f t="shared" si="8"/>
        <v>99.999999999999986</v>
      </c>
      <c r="J47" s="45">
        <f t="shared" si="9"/>
        <v>115</v>
      </c>
    </row>
    <row r="48" spans="4:10" x14ac:dyDescent="0.25">
      <c r="D48">
        <v>27</v>
      </c>
      <c r="E48" s="44">
        <f t="shared" si="0"/>
        <v>93.600000000000037</v>
      </c>
      <c r="F48" s="44">
        <f t="shared" si="6"/>
        <v>1.6336281798666932</v>
      </c>
      <c r="G48" s="45">
        <f t="shared" si="2"/>
        <v>99.372094804706862</v>
      </c>
      <c r="H48" s="45">
        <f t="shared" si="7"/>
        <v>109.98026728428272</v>
      </c>
      <c r="I48" s="45">
        <f t="shared" si="8"/>
        <v>99.058142207060286</v>
      </c>
      <c r="J48" s="45">
        <f t="shared" si="9"/>
        <v>114.97040092642408</v>
      </c>
    </row>
    <row r="49" spans="4:10" x14ac:dyDescent="0.25">
      <c r="D49">
        <v>28</v>
      </c>
      <c r="E49" s="44">
        <f t="shared" si="0"/>
        <v>97.200000000000045</v>
      </c>
      <c r="F49" s="44">
        <f t="shared" si="6"/>
        <v>1.6964600329384891</v>
      </c>
      <c r="G49" s="45">
        <f t="shared" si="2"/>
        <v>98.746667664356949</v>
      </c>
      <c r="H49" s="45">
        <f t="shared" si="7"/>
        <v>109.92114701314478</v>
      </c>
      <c r="I49" s="45">
        <f t="shared" si="8"/>
        <v>98.120001496535423</v>
      </c>
      <c r="J49" s="45">
        <f t="shared" si="9"/>
        <v>114.88172051971716</v>
      </c>
    </row>
    <row r="50" spans="4:10" x14ac:dyDescent="0.25">
      <c r="D50">
        <v>29</v>
      </c>
      <c r="E50" s="44">
        <f t="shared" si="0"/>
        <v>100.80000000000004</v>
      </c>
      <c r="F50" s="44">
        <f t="shared" si="6"/>
        <v>1.7592918860102851</v>
      </c>
      <c r="G50" s="45">
        <f t="shared" si="2"/>
        <v>98.126186854142745</v>
      </c>
      <c r="H50" s="45">
        <f t="shared" si="7"/>
        <v>109.82287250728689</v>
      </c>
      <c r="I50" s="45">
        <f t="shared" si="8"/>
        <v>97.189280281214124</v>
      </c>
      <c r="J50" s="45">
        <f t="shared" si="9"/>
        <v>114.73430876093033</v>
      </c>
    </row>
    <row r="51" spans="4:10" x14ac:dyDescent="0.25">
      <c r="D51">
        <v>30</v>
      </c>
      <c r="E51" s="44">
        <f t="shared" si="0"/>
        <v>104.40000000000006</v>
      </c>
      <c r="F51" s="44">
        <f t="shared" si="6"/>
        <v>1.822123739082081</v>
      </c>
      <c r="G51" s="45">
        <f t="shared" si="2"/>
        <v>97.513101128351437</v>
      </c>
      <c r="H51" s="45">
        <f t="shared" si="7"/>
        <v>109.6858316112863</v>
      </c>
      <c r="I51" s="45">
        <f t="shared" si="8"/>
        <v>96.269651692527162</v>
      </c>
      <c r="J51" s="45">
        <f t="shared" si="9"/>
        <v>114.52874741692946</v>
      </c>
    </row>
    <row r="52" spans="4:10" x14ac:dyDescent="0.25">
      <c r="D52">
        <v>31</v>
      </c>
      <c r="E52" s="44">
        <f t="shared" si="0"/>
        <v>108.00000000000007</v>
      </c>
      <c r="F52" s="44">
        <f t="shared" si="6"/>
        <v>1.884955592153877</v>
      </c>
      <c r="G52" s="45">
        <f t="shared" si="2"/>
        <v>96.909830056250513</v>
      </c>
      <c r="H52" s="45">
        <f t="shared" si="7"/>
        <v>109.51056516295154</v>
      </c>
      <c r="I52" s="45">
        <f t="shared" si="8"/>
        <v>95.36474508437577</v>
      </c>
      <c r="J52" s="45">
        <f t="shared" si="9"/>
        <v>114.2658477444273</v>
      </c>
    </row>
    <row r="53" spans="4:10" x14ac:dyDescent="0.25">
      <c r="D53">
        <v>32</v>
      </c>
      <c r="E53" s="44">
        <f t="shared" si="0"/>
        <v>111.60000000000007</v>
      </c>
      <c r="F53" s="44">
        <f t="shared" si="6"/>
        <v>1.9477874452256729</v>
      </c>
      <c r="G53" s="45">
        <f t="shared" si="2"/>
        <v>96.318754473153206</v>
      </c>
      <c r="H53" s="45">
        <f t="shared" si="7"/>
        <v>109.29776485888252</v>
      </c>
      <c r="I53" s="45">
        <f t="shared" si="8"/>
        <v>94.478131709729809</v>
      </c>
      <c r="J53" s="45">
        <f t="shared" si="9"/>
        <v>113.94664728832376</v>
      </c>
    </row>
    <row r="54" spans="4:10" x14ac:dyDescent="0.25">
      <c r="D54">
        <v>33</v>
      </c>
      <c r="E54" s="44">
        <f t="shared" si="0"/>
        <v>115.20000000000006</v>
      </c>
      <c r="F54" s="44">
        <f t="shared" si="6"/>
        <v>2.0106192982974687</v>
      </c>
      <c r="G54" s="45">
        <f t="shared" si="2"/>
        <v>95.742207084349261</v>
      </c>
      <c r="H54" s="45">
        <f t="shared" si="7"/>
        <v>109.0482705246602</v>
      </c>
      <c r="I54" s="45">
        <f t="shared" si="8"/>
        <v>93.613310626523898</v>
      </c>
      <c r="J54" s="45">
        <f t="shared" si="9"/>
        <v>113.57240578699029</v>
      </c>
    </row>
    <row r="55" spans="4:10" x14ac:dyDescent="0.25">
      <c r="D55">
        <v>34</v>
      </c>
      <c r="E55" s="44">
        <f t="shared" si="0"/>
        <v>118.80000000000007</v>
      </c>
      <c r="F55" s="44">
        <f t="shared" si="6"/>
        <v>2.0734511513692646</v>
      </c>
      <c r="G55" s="45">
        <f t="shared" si="2"/>
        <v>95.182463258982835</v>
      </c>
      <c r="H55" s="45">
        <f t="shared" si="7"/>
        <v>108.76306680043862</v>
      </c>
      <c r="I55" s="45">
        <f t="shared" si="8"/>
        <v>92.773694888474253</v>
      </c>
      <c r="J55" s="45">
        <f t="shared" si="9"/>
        <v>113.14460020065795</v>
      </c>
    </row>
    <row r="56" spans="4:10" x14ac:dyDescent="0.25">
      <c r="D56">
        <v>35</v>
      </c>
      <c r="E56" s="44">
        <f t="shared" si="0"/>
        <v>122.40000000000008</v>
      </c>
      <c r="F56" s="44">
        <f t="shared" si="6"/>
        <v>2.1362830044410606</v>
      </c>
      <c r="G56" s="45">
        <f t="shared" si="2"/>
        <v>94.641732050210024</v>
      </c>
      <c r="H56" s="45">
        <f t="shared" si="7"/>
        <v>108.44327925502014</v>
      </c>
      <c r="I56" s="45">
        <f t="shared" si="8"/>
        <v>91.962598075315043</v>
      </c>
      <c r="J56" s="45">
        <f t="shared" si="9"/>
        <v>112.66491888253022</v>
      </c>
    </row>
    <row r="57" spans="4:10" x14ac:dyDescent="0.25">
      <c r="D57">
        <v>36</v>
      </c>
      <c r="E57" s="44">
        <f t="shared" si="0"/>
        <v>126.00000000000009</v>
      </c>
      <c r="F57" s="44">
        <f t="shared" si="6"/>
        <v>2.1991148575128565</v>
      </c>
      <c r="G57" s="45">
        <f t="shared" si="2"/>
        <v>94.122147477075259</v>
      </c>
      <c r="H57" s="45">
        <f t="shared" si="7"/>
        <v>108.09016994374947</v>
      </c>
      <c r="I57" s="45">
        <f t="shared" si="8"/>
        <v>91.183221215612889</v>
      </c>
      <c r="J57" s="45">
        <f t="shared" si="9"/>
        <v>112.1352549156242</v>
      </c>
    </row>
    <row r="58" spans="4:10" x14ac:dyDescent="0.25">
      <c r="D58">
        <v>37</v>
      </c>
      <c r="E58" s="44">
        <f t="shared" si="0"/>
        <v>129.60000000000008</v>
      </c>
      <c r="F58" s="44">
        <f t="shared" si="6"/>
        <v>2.2619467105846525</v>
      </c>
      <c r="G58" s="45">
        <f t="shared" si="2"/>
        <v>93.625760102513098</v>
      </c>
      <c r="H58" s="45">
        <f t="shared" si="7"/>
        <v>107.70513242775789</v>
      </c>
      <c r="I58" s="45">
        <f t="shared" si="8"/>
        <v>90.43864015376964</v>
      </c>
      <c r="J58" s="45">
        <f t="shared" si="9"/>
        <v>111.55769864163682</v>
      </c>
    </row>
    <row r="59" spans="4:10" x14ac:dyDescent="0.25">
      <c r="D59">
        <v>38</v>
      </c>
      <c r="E59" s="44">
        <f t="shared" si="0"/>
        <v>133.20000000000007</v>
      </c>
      <c r="F59" s="44">
        <f t="shared" si="6"/>
        <v>2.3247785636564484</v>
      </c>
      <c r="G59" s="45">
        <f t="shared" si="2"/>
        <v>93.154528940713107</v>
      </c>
      <c r="H59" s="45">
        <f t="shared" si="7"/>
        <v>107.28968627421411</v>
      </c>
      <c r="I59" s="45">
        <f t="shared" si="8"/>
        <v>89.73179341106966</v>
      </c>
      <c r="J59" s="45">
        <f t="shared" si="9"/>
        <v>110.93452941132117</v>
      </c>
    </row>
    <row r="60" spans="4:10" x14ac:dyDescent="0.25">
      <c r="D60">
        <v>39</v>
      </c>
      <c r="E60" s="44">
        <f t="shared" si="0"/>
        <v>136.8000000000001</v>
      </c>
      <c r="F60" s="44">
        <f t="shared" si="6"/>
        <v>2.3876104167282444</v>
      </c>
      <c r="G60" s="45">
        <f t="shared" si="2"/>
        <v>92.71031372578588</v>
      </c>
      <c r="H60" s="45">
        <f t="shared" si="7"/>
        <v>106.84547105928688</v>
      </c>
      <c r="I60" s="45">
        <f t="shared" si="8"/>
        <v>89.065470588678807</v>
      </c>
      <c r="J60" s="45">
        <f t="shared" si="9"/>
        <v>110.26820658893031</v>
      </c>
    </row>
    <row r="61" spans="4:10" x14ac:dyDescent="0.25">
      <c r="D61">
        <v>40</v>
      </c>
      <c r="E61" s="44">
        <f t="shared" si="0"/>
        <v>140.40000000000009</v>
      </c>
      <c r="F61" s="44">
        <f t="shared" si="6"/>
        <v>2.4504422698000403</v>
      </c>
      <c r="G61" s="45">
        <f t="shared" si="2"/>
        <v>92.294867572242097</v>
      </c>
      <c r="H61" s="45">
        <f t="shared" si="7"/>
        <v>106.37423989748689</v>
      </c>
      <c r="I61" s="45">
        <f t="shared" si="8"/>
        <v>88.442301358363153</v>
      </c>
      <c r="J61" s="45">
        <f t="shared" si="9"/>
        <v>109.56135984623033</v>
      </c>
    </row>
    <row r="62" spans="4:10" x14ac:dyDescent="0.25">
      <c r="D62">
        <v>41</v>
      </c>
      <c r="E62" s="44">
        <f t="shared" si="0"/>
        <v>144.00000000000011</v>
      </c>
      <c r="F62" s="44">
        <f t="shared" si="6"/>
        <v>2.5132741228718363</v>
      </c>
      <c r="G62" s="45">
        <f t="shared" si="2"/>
        <v>91.909830056250513</v>
      </c>
      <c r="H62" s="45">
        <f t="shared" si="7"/>
        <v>105.87785252292471</v>
      </c>
      <c r="I62" s="45">
        <f t="shared" si="8"/>
        <v>87.86474508437577</v>
      </c>
      <c r="J62" s="45">
        <f t="shared" si="9"/>
        <v>108.81677878438708</v>
      </c>
    </row>
    <row r="63" spans="4:10" x14ac:dyDescent="0.25">
      <c r="D63">
        <v>42</v>
      </c>
      <c r="E63" s="44">
        <f t="shared" si="0"/>
        <v>147.60000000000011</v>
      </c>
      <c r="F63" s="44">
        <f t="shared" si="6"/>
        <v>2.5761059759436322</v>
      </c>
      <c r="G63" s="45">
        <f t="shared" si="2"/>
        <v>91.556720744979842</v>
      </c>
      <c r="H63" s="45">
        <f t="shared" si="7"/>
        <v>105.35826794978995</v>
      </c>
      <c r="I63" s="45">
        <f t="shared" si="8"/>
        <v>87.335081117469755</v>
      </c>
      <c r="J63" s="45">
        <f t="shared" si="9"/>
        <v>108.03740192468493</v>
      </c>
    </row>
    <row r="64" spans="4:10" x14ac:dyDescent="0.25">
      <c r="D64">
        <v>43</v>
      </c>
      <c r="E64" s="44">
        <f t="shared" si="0"/>
        <v>151.2000000000001</v>
      </c>
      <c r="F64" s="44">
        <f t="shared" si="6"/>
        <v>2.6389378290154282</v>
      </c>
      <c r="G64" s="45">
        <f t="shared" si="2"/>
        <v>91.236933199561349</v>
      </c>
      <c r="H64" s="45">
        <f t="shared" si="7"/>
        <v>104.81753674101714</v>
      </c>
      <c r="I64" s="45">
        <f t="shared" si="8"/>
        <v>86.855399799342038</v>
      </c>
      <c r="J64" s="45">
        <f t="shared" si="9"/>
        <v>107.2263051115257</v>
      </c>
    </row>
    <row r="65" spans="4:10" x14ac:dyDescent="0.25">
      <c r="D65">
        <v>44</v>
      </c>
      <c r="E65" s="44">
        <f t="shared" si="0"/>
        <v>154.80000000000013</v>
      </c>
      <c r="F65" s="44">
        <f t="shared" si="6"/>
        <v>2.7017696820872241</v>
      </c>
      <c r="G65" s="45">
        <f t="shared" si="2"/>
        <v>90.951729475339789</v>
      </c>
      <c r="H65" s="45">
        <f t="shared" si="7"/>
        <v>104.25779291565071</v>
      </c>
      <c r="I65" s="45">
        <f t="shared" si="8"/>
        <v>86.427594213009698</v>
      </c>
      <c r="J65" s="45">
        <f t="shared" si="9"/>
        <v>106.38668937347606</v>
      </c>
    </row>
    <row r="66" spans="4:10" x14ac:dyDescent="0.25">
      <c r="D66">
        <v>45</v>
      </c>
      <c r="E66" s="44">
        <f t="shared" si="0"/>
        <v>158.40000000000012</v>
      </c>
      <c r="F66" s="44">
        <f t="shared" si="6"/>
        <v>2.7646015351590201</v>
      </c>
      <c r="G66" s="45">
        <f t="shared" si="2"/>
        <v>90.702235141117484</v>
      </c>
      <c r="H66" s="45">
        <f t="shared" si="7"/>
        <v>103.68124552684677</v>
      </c>
      <c r="I66" s="45">
        <f t="shared" si="8"/>
        <v>86.053352711676212</v>
      </c>
      <c r="J66" s="45">
        <f t="shared" si="9"/>
        <v>105.52186829027013</v>
      </c>
    </row>
    <row r="67" spans="4:10" x14ac:dyDescent="0.25">
      <c r="D67">
        <v>46</v>
      </c>
      <c r="E67" s="44">
        <f t="shared" si="0"/>
        <v>162.00000000000011</v>
      </c>
      <c r="F67" s="44">
        <f t="shared" si="6"/>
        <v>2.827433388230816</v>
      </c>
      <c r="G67" s="45">
        <f t="shared" si="2"/>
        <v>90.489434837048464</v>
      </c>
      <c r="H67" s="45">
        <f t="shared" si="7"/>
        <v>103.09016994374946</v>
      </c>
      <c r="I67" s="45">
        <f t="shared" si="8"/>
        <v>85.734152255572681</v>
      </c>
      <c r="J67" s="45">
        <f t="shared" si="9"/>
        <v>104.63525491562419</v>
      </c>
    </row>
    <row r="68" spans="4:10" x14ac:dyDescent="0.25">
      <c r="D68">
        <v>47</v>
      </c>
      <c r="E68" s="44">
        <f t="shared" si="0"/>
        <v>165.60000000000014</v>
      </c>
      <c r="F68" s="44">
        <f t="shared" ref="F68:F125" si="10">F67+$F$19*2</f>
        <v>2.890265241302612</v>
      </c>
      <c r="G68" s="45">
        <f t="shared" si="2"/>
        <v>90.314168388713682</v>
      </c>
      <c r="H68" s="45">
        <f t="shared" ref="H68:H125" si="11">100+$E$15*SIN(F68)</f>
        <v>102.48689887164852</v>
      </c>
      <c r="I68" s="45">
        <f t="shared" ref="I68:I125" si="12">100+$E$14*COS(F68)</f>
        <v>85.471252583070523</v>
      </c>
      <c r="J68" s="45">
        <f t="shared" ref="J68:J125" si="13">100+$E$14*SIN(F68)</f>
        <v>103.73034830747279</v>
      </c>
    </row>
    <row r="69" spans="4:10" x14ac:dyDescent="0.25">
      <c r="D69">
        <v>48</v>
      </c>
      <c r="E69" s="44">
        <f t="shared" si="0"/>
        <v>169.20000000000013</v>
      </c>
      <c r="F69" s="44">
        <f t="shared" si="10"/>
        <v>2.9530970943744079</v>
      </c>
      <c r="G69" s="45">
        <f t="shared" si="2"/>
        <v>90.177127492713112</v>
      </c>
      <c r="H69" s="45">
        <f t="shared" si="11"/>
        <v>101.87381314585723</v>
      </c>
      <c r="I69" s="45">
        <f t="shared" si="12"/>
        <v>85.265691239069668</v>
      </c>
      <c r="J69" s="45">
        <f t="shared" si="13"/>
        <v>102.81071971878583</v>
      </c>
    </row>
    <row r="70" spans="4:10" x14ac:dyDescent="0.25">
      <c r="D70">
        <v>49</v>
      </c>
      <c r="E70" s="44">
        <f t="shared" si="0"/>
        <v>172.80000000000015</v>
      </c>
      <c r="F70" s="44">
        <f t="shared" si="10"/>
        <v>3.0159289474462039</v>
      </c>
      <c r="G70" s="45">
        <f t="shared" si="2"/>
        <v>90.078852986855225</v>
      </c>
      <c r="H70" s="45">
        <f t="shared" si="11"/>
        <v>101.25333233564302</v>
      </c>
      <c r="I70" s="45">
        <f t="shared" si="12"/>
        <v>85.118279480282823</v>
      </c>
      <c r="J70" s="45">
        <f t="shared" si="13"/>
        <v>101.87999850346453</v>
      </c>
    </row>
    <row r="71" spans="4:10" x14ac:dyDescent="0.25">
      <c r="D71">
        <v>50</v>
      </c>
      <c r="E71" s="44">
        <f t="shared" si="0"/>
        <v>176.40000000000015</v>
      </c>
      <c r="F71" s="44">
        <f t="shared" si="10"/>
        <v>3.0787608005179998</v>
      </c>
      <c r="G71" s="45">
        <f t="shared" si="2"/>
        <v>90.019732715717282</v>
      </c>
      <c r="H71" s="45">
        <f t="shared" si="11"/>
        <v>100.62790519529311</v>
      </c>
      <c r="I71" s="45">
        <f t="shared" si="12"/>
        <v>85.029599073575923</v>
      </c>
      <c r="J71" s="45">
        <f t="shared" si="13"/>
        <v>100.94185779293966</v>
      </c>
    </row>
    <row r="72" spans="4:10" x14ac:dyDescent="0.25">
      <c r="D72">
        <v>51</v>
      </c>
      <c r="E72" s="44">
        <f t="shared" si="0"/>
        <v>180.00000000000014</v>
      </c>
      <c r="F72" s="44">
        <f t="shared" si="10"/>
        <v>3.1415926535897958</v>
      </c>
      <c r="G72" s="45">
        <f t="shared" si="2"/>
        <v>90</v>
      </c>
      <c r="H72" s="45">
        <f t="shared" si="11"/>
        <v>99.999999999999972</v>
      </c>
      <c r="I72" s="45">
        <f t="shared" si="12"/>
        <v>85</v>
      </c>
      <c r="J72" s="45">
        <f t="shared" si="13"/>
        <v>99.999999999999957</v>
      </c>
    </row>
    <row r="73" spans="4:10" x14ac:dyDescent="0.25">
      <c r="D73">
        <v>52</v>
      </c>
      <c r="E73" s="44">
        <f t="shared" si="0"/>
        <v>183.60000000000016</v>
      </c>
      <c r="F73" s="44">
        <f t="shared" si="10"/>
        <v>3.2044245066615917</v>
      </c>
      <c r="G73" s="45">
        <f t="shared" si="2"/>
        <v>90.019732715717282</v>
      </c>
      <c r="H73" s="45">
        <f t="shared" si="11"/>
        <v>99.372094804706833</v>
      </c>
      <c r="I73" s="45">
        <f t="shared" si="12"/>
        <v>85.029599073575923</v>
      </c>
      <c r="J73" s="45">
        <f t="shared" si="13"/>
        <v>99.058142207060257</v>
      </c>
    </row>
    <row r="74" spans="4:10" x14ac:dyDescent="0.25">
      <c r="D74">
        <v>53</v>
      </c>
      <c r="E74" s="44">
        <f t="shared" si="0"/>
        <v>187.20000000000016</v>
      </c>
      <c r="F74" s="44">
        <f t="shared" si="10"/>
        <v>3.2672563597333877</v>
      </c>
      <c r="G74" s="45">
        <f t="shared" si="2"/>
        <v>90.078852986855225</v>
      </c>
      <c r="H74" s="45">
        <f t="shared" si="11"/>
        <v>98.746667664356934</v>
      </c>
      <c r="I74" s="45">
        <f t="shared" si="12"/>
        <v>85.118279480282837</v>
      </c>
      <c r="J74" s="45">
        <f t="shared" si="13"/>
        <v>98.120001496535394</v>
      </c>
    </row>
    <row r="75" spans="4:10" x14ac:dyDescent="0.25">
      <c r="D75">
        <v>54</v>
      </c>
      <c r="E75" s="44">
        <f t="shared" si="0"/>
        <v>190.80000000000015</v>
      </c>
      <c r="F75" s="44">
        <f t="shared" si="10"/>
        <v>3.3300882128051836</v>
      </c>
      <c r="G75" s="45">
        <f t="shared" si="2"/>
        <v>90.177127492713112</v>
      </c>
      <c r="H75" s="45">
        <f t="shared" si="11"/>
        <v>98.12618685414273</v>
      </c>
      <c r="I75" s="45">
        <f t="shared" si="12"/>
        <v>85.265691239069682</v>
      </c>
      <c r="J75" s="45">
        <f t="shared" si="13"/>
        <v>97.189280281214096</v>
      </c>
    </row>
    <row r="76" spans="4:10" x14ac:dyDescent="0.25">
      <c r="D76">
        <v>55</v>
      </c>
      <c r="E76" s="44">
        <f t="shared" si="0"/>
        <v>194.40000000000015</v>
      </c>
      <c r="F76" s="44">
        <f t="shared" si="10"/>
        <v>3.3929200658769796</v>
      </c>
      <c r="G76" s="45">
        <f t="shared" si="2"/>
        <v>90.314168388713696</v>
      </c>
      <c r="H76" s="45">
        <f t="shared" si="11"/>
        <v>97.513101128351423</v>
      </c>
      <c r="I76" s="45">
        <f t="shared" si="12"/>
        <v>85.471252583070537</v>
      </c>
      <c r="J76" s="45">
        <f t="shared" si="13"/>
        <v>96.269651692527134</v>
      </c>
    </row>
    <row r="77" spans="4:10" x14ac:dyDescent="0.25">
      <c r="D77">
        <v>56</v>
      </c>
      <c r="E77" s="44">
        <f t="shared" si="0"/>
        <v>198.00000000000017</v>
      </c>
      <c r="F77" s="44">
        <f t="shared" si="10"/>
        <v>3.4557519189487755</v>
      </c>
      <c r="G77" s="45">
        <f t="shared" si="2"/>
        <v>90.489434837048478</v>
      </c>
      <c r="H77" s="45">
        <f t="shared" si="11"/>
        <v>96.909830056250499</v>
      </c>
      <c r="I77" s="45">
        <f t="shared" si="12"/>
        <v>85.73415225557271</v>
      </c>
      <c r="J77" s="45">
        <f t="shared" si="13"/>
        <v>95.364745084375741</v>
      </c>
    </row>
    <row r="78" spans="4:10" x14ac:dyDescent="0.25">
      <c r="D78">
        <v>57</v>
      </c>
      <c r="E78" s="44">
        <f t="shared" si="0"/>
        <v>201.60000000000019</v>
      </c>
      <c r="F78" s="44">
        <f t="shared" si="10"/>
        <v>3.5185837720205715</v>
      </c>
      <c r="G78" s="45">
        <f t="shared" si="2"/>
        <v>90.702235141117498</v>
      </c>
      <c r="H78" s="45">
        <f t="shared" si="11"/>
        <v>96.318754473153191</v>
      </c>
      <c r="I78" s="45">
        <f t="shared" si="12"/>
        <v>86.05335271167624</v>
      </c>
      <c r="J78" s="45">
        <f t="shared" si="13"/>
        <v>94.478131709729794</v>
      </c>
    </row>
    <row r="79" spans="4:10" x14ac:dyDescent="0.25">
      <c r="D79">
        <v>58</v>
      </c>
      <c r="E79" s="44">
        <f t="shared" si="0"/>
        <v>205.20000000000019</v>
      </c>
      <c r="F79" s="44">
        <f t="shared" si="10"/>
        <v>3.5814156250923674</v>
      </c>
      <c r="G79" s="45">
        <f t="shared" si="2"/>
        <v>90.951729475339818</v>
      </c>
      <c r="H79" s="45">
        <f t="shared" si="11"/>
        <v>95.742207084349246</v>
      </c>
      <c r="I79" s="45">
        <f t="shared" si="12"/>
        <v>86.427594213009726</v>
      </c>
      <c r="J79" s="45">
        <f t="shared" si="13"/>
        <v>93.613310626523869</v>
      </c>
    </row>
    <row r="80" spans="4:10" x14ac:dyDescent="0.25">
      <c r="D80">
        <v>59</v>
      </c>
      <c r="E80" s="44">
        <f t="shared" si="0"/>
        <v>208.80000000000021</v>
      </c>
      <c r="F80" s="44">
        <f t="shared" si="10"/>
        <v>3.6442474781641634</v>
      </c>
      <c r="G80" s="45">
        <f t="shared" si="2"/>
        <v>91.236933199561378</v>
      </c>
      <c r="H80" s="45">
        <f t="shared" si="11"/>
        <v>95.182463258982821</v>
      </c>
      <c r="I80" s="45">
        <f t="shared" si="12"/>
        <v>86.855399799342067</v>
      </c>
      <c r="J80" s="45">
        <f t="shared" si="13"/>
        <v>92.773694888474225</v>
      </c>
    </row>
    <row r="81" spans="4:10" x14ac:dyDescent="0.25">
      <c r="D81">
        <v>60</v>
      </c>
      <c r="E81" s="44">
        <f t="shared" si="0"/>
        <v>212.4000000000002</v>
      </c>
      <c r="F81" s="44">
        <f t="shared" si="10"/>
        <v>3.7070793312359593</v>
      </c>
      <c r="G81" s="45">
        <f t="shared" si="2"/>
        <v>91.55672074497987</v>
      </c>
      <c r="H81" s="45">
        <f t="shared" si="11"/>
        <v>94.64173205021001</v>
      </c>
      <c r="I81" s="45">
        <f t="shared" si="12"/>
        <v>87.335081117469798</v>
      </c>
      <c r="J81" s="45">
        <f t="shared" si="13"/>
        <v>91.962598075315015</v>
      </c>
    </row>
    <row r="82" spans="4:10" x14ac:dyDescent="0.25">
      <c r="D82">
        <v>61</v>
      </c>
      <c r="E82" s="44">
        <f t="shared" si="0"/>
        <v>216.0000000000002</v>
      </c>
      <c r="F82" s="44">
        <f t="shared" si="10"/>
        <v>3.7699111843077553</v>
      </c>
      <c r="G82" s="45">
        <f t="shared" si="2"/>
        <v>91.909830056250541</v>
      </c>
      <c r="H82" s="45">
        <f t="shared" si="11"/>
        <v>94.122147477075245</v>
      </c>
      <c r="I82" s="45">
        <f t="shared" si="12"/>
        <v>87.864745084375812</v>
      </c>
      <c r="J82" s="45">
        <f t="shared" si="13"/>
        <v>91.183221215612861</v>
      </c>
    </row>
    <row r="83" spans="4:10" x14ac:dyDescent="0.25">
      <c r="D83">
        <v>62</v>
      </c>
      <c r="E83" s="44">
        <f t="shared" si="0"/>
        <v>219.60000000000022</v>
      </c>
      <c r="F83" s="44">
        <f t="shared" si="10"/>
        <v>3.8327430373795512</v>
      </c>
      <c r="G83" s="45">
        <f t="shared" si="2"/>
        <v>92.294867572242126</v>
      </c>
      <c r="H83" s="45">
        <f t="shared" si="11"/>
        <v>93.62576010251307</v>
      </c>
      <c r="I83" s="45">
        <f t="shared" si="12"/>
        <v>88.442301358363196</v>
      </c>
      <c r="J83" s="45">
        <f t="shared" si="13"/>
        <v>90.438640153769612</v>
      </c>
    </row>
    <row r="84" spans="4:10" x14ac:dyDescent="0.25">
      <c r="D84">
        <v>63</v>
      </c>
      <c r="E84" s="44">
        <f t="shared" si="0"/>
        <v>223.20000000000022</v>
      </c>
      <c r="F84" s="44">
        <f t="shared" si="10"/>
        <v>3.8955748904513472</v>
      </c>
      <c r="G84" s="45">
        <f t="shared" si="2"/>
        <v>92.710313725785909</v>
      </c>
      <c r="H84" s="45">
        <f t="shared" si="11"/>
        <v>93.154528940713092</v>
      </c>
      <c r="I84" s="45">
        <f t="shared" si="12"/>
        <v>89.065470588678863</v>
      </c>
      <c r="J84" s="45">
        <f t="shared" si="13"/>
        <v>89.731793411069631</v>
      </c>
    </row>
    <row r="85" spans="4:10" x14ac:dyDescent="0.25">
      <c r="D85">
        <v>64</v>
      </c>
      <c r="E85" s="44">
        <f t="shared" si="0"/>
        <v>226.80000000000021</v>
      </c>
      <c r="F85" s="44">
        <f t="shared" si="10"/>
        <v>3.9584067435231431</v>
      </c>
      <c r="G85" s="45">
        <f t="shared" si="2"/>
        <v>93.154528940713135</v>
      </c>
      <c r="H85" s="45">
        <f t="shared" si="11"/>
        <v>92.710313725785866</v>
      </c>
      <c r="I85" s="45">
        <f t="shared" si="12"/>
        <v>89.731793411069717</v>
      </c>
      <c r="J85" s="45">
        <f t="shared" si="13"/>
        <v>89.065470588678792</v>
      </c>
    </row>
    <row r="86" spans="4:10" x14ac:dyDescent="0.25">
      <c r="D86">
        <v>65</v>
      </c>
      <c r="E86" s="44">
        <f t="shared" si="0"/>
        <v>230.4000000000002</v>
      </c>
      <c r="F86" s="44">
        <f t="shared" si="10"/>
        <v>4.0212385965949391</v>
      </c>
      <c r="G86" s="45">
        <f t="shared" si="2"/>
        <v>93.625760102513127</v>
      </c>
      <c r="H86" s="45">
        <f t="shared" si="11"/>
        <v>92.294867572242083</v>
      </c>
      <c r="I86" s="45">
        <f t="shared" si="12"/>
        <v>90.438640153769697</v>
      </c>
      <c r="J86" s="45">
        <f t="shared" si="13"/>
        <v>88.442301358363125</v>
      </c>
    </row>
    <row r="87" spans="4:10" x14ac:dyDescent="0.25">
      <c r="D87">
        <v>66</v>
      </c>
      <c r="E87" s="44">
        <f t="shared" ref="E87:E150" si="14">F87*180/PI()</f>
        <v>234.00000000000023</v>
      </c>
      <c r="F87" s="44">
        <f t="shared" si="10"/>
        <v>4.0840704496667346</v>
      </c>
      <c r="G87" s="45">
        <f t="shared" si="2"/>
        <v>94.122147477075302</v>
      </c>
      <c r="H87" s="45">
        <f t="shared" si="11"/>
        <v>91.909830056250513</v>
      </c>
      <c r="I87" s="45">
        <f t="shared" si="12"/>
        <v>91.183221215612946</v>
      </c>
      <c r="J87" s="45">
        <f t="shared" si="13"/>
        <v>87.864745084375755</v>
      </c>
    </row>
    <row r="88" spans="4:10" x14ac:dyDescent="0.25">
      <c r="D88">
        <v>67</v>
      </c>
      <c r="E88" s="44">
        <f t="shared" si="14"/>
        <v>237.60000000000019</v>
      </c>
      <c r="F88" s="44">
        <f t="shared" si="10"/>
        <v>4.1469023027385301</v>
      </c>
      <c r="G88" s="45">
        <f t="shared" ref="G88:G151" si="15">100+$E$15*COS(F88)</f>
        <v>94.641732050210067</v>
      </c>
      <c r="H88" s="45">
        <f t="shared" si="11"/>
        <v>91.556720744979827</v>
      </c>
      <c r="I88" s="45">
        <f t="shared" si="12"/>
        <v>91.962598075315086</v>
      </c>
      <c r="J88" s="45">
        <f t="shared" si="13"/>
        <v>87.335081117469741</v>
      </c>
    </row>
    <row r="89" spans="4:10" x14ac:dyDescent="0.25">
      <c r="D89">
        <v>68</v>
      </c>
      <c r="E89" s="44">
        <f t="shared" si="14"/>
        <v>241.20000000000016</v>
      </c>
      <c r="F89" s="44">
        <f t="shared" si="10"/>
        <v>4.2097341558103256</v>
      </c>
      <c r="G89" s="45">
        <f t="shared" si="15"/>
        <v>95.182463258982864</v>
      </c>
      <c r="H89" s="45">
        <f t="shared" si="11"/>
        <v>91.236933199561349</v>
      </c>
      <c r="I89" s="45">
        <f t="shared" si="12"/>
        <v>92.77369488847431</v>
      </c>
      <c r="J89" s="45">
        <f t="shared" si="13"/>
        <v>86.855399799342024</v>
      </c>
    </row>
    <row r="90" spans="4:10" x14ac:dyDescent="0.25">
      <c r="D90">
        <v>69</v>
      </c>
      <c r="E90" s="44">
        <f t="shared" si="14"/>
        <v>244.80000000000015</v>
      </c>
      <c r="F90" s="44">
        <f t="shared" si="10"/>
        <v>4.2725660088821211</v>
      </c>
      <c r="G90" s="45">
        <f t="shared" si="15"/>
        <v>95.742207084349289</v>
      </c>
      <c r="H90" s="45">
        <f t="shared" si="11"/>
        <v>90.951729475339789</v>
      </c>
      <c r="I90" s="45">
        <f t="shared" si="12"/>
        <v>93.613310626523941</v>
      </c>
      <c r="J90" s="45">
        <f t="shared" si="13"/>
        <v>86.427594213009698</v>
      </c>
    </row>
    <row r="91" spans="4:10" x14ac:dyDescent="0.25">
      <c r="D91">
        <v>70</v>
      </c>
      <c r="E91" s="44">
        <f t="shared" si="14"/>
        <v>248.40000000000012</v>
      </c>
      <c r="F91" s="44">
        <f t="shared" si="10"/>
        <v>4.3353978619539166</v>
      </c>
      <c r="G91" s="45">
        <f t="shared" si="15"/>
        <v>96.318754473153234</v>
      </c>
      <c r="H91" s="45">
        <f t="shared" si="11"/>
        <v>90.702235141117484</v>
      </c>
      <c r="I91" s="45">
        <f t="shared" si="12"/>
        <v>94.478131709729865</v>
      </c>
      <c r="J91" s="45">
        <f t="shared" si="13"/>
        <v>86.053352711676212</v>
      </c>
    </row>
    <row r="92" spans="4:10" x14ac:dyDescent="0.25">
      <c r="D92">
        <v>71</v>
      </c>
      <c r="E92" s="44">
        <f t="shared" si="14"/>
        <v>252.00000000000009</v>
      </c>
      <c r="F92" s="44">
        <f t="shared" si="10"/>
        <v>4.3982297150257121</v>
      </c>
      <c r="G92" s="45">
        <f t="shared" si="15"/>
        <v>96.909830056250541</v>
      </c>
      <c r="H92" s="45">
        <f t="shared" si="11"/>
        <v>90.489434837048464</v>
      </c>
      <c r="I92" s="45">
        <f t="shared" si="12"/>
        <v>95.364745084375812</v>
      </c>
      <c r="J92" s="45">
        <f t="shared" si="13"/>
        <v>85.734152255572695</v>
      </c>
    </row>
    <row r="93" spans="4:10" x14ac:dyDescent="0.25">
      <c r="D93">
        <v>72</v>
      </c>
      <c r="E93" s="44">
        <f t="shared" si="14"/>
        <v>255.60000000000008</v>
      </c>
      <c r="F93" s="44">
        <f t="shared" si="10"/>
        <v>4.4610615680975076</v>
      </c>
      <c r="G93" s="45">
        <f t="shared" si="15"/>
        <v>97.513101128351465</v>
      </c>
      <c r="H93" s="45">
        <f t="shared" si="11"/>
        <v>90.314168388713682</v>
      </c>
      <c r="I93" s="45">
        <f t="shared" si="12"/>
        <v>96.269651692527191</v>
      </c>
      <c r="J93" s="45">
        <f t="shared" si="13"/>
        <v>85.471252583070523</v>
      </c>
    </row>
    <row r="94" spans="4:10" x14ac:dyDescent="0.25">
      <c r="D94">
        <v>73</v>
      </c>
      <c r="E94" s="44">
        <f t="shared" si="14"/>
        <v>259.20000000000005</v>
      </c>
      <c r="F94" s="44">
        <f t="shared" si="10"/>
        <v>4.5238934211693032</v>
      </c>
      <c r="G94" s="45">
        <f t="shared" si="15"/>
        <v>98.126186854142759</v>
      </c>
      <c r="H94" s="45">
        <f t="shared" si="11"/>
        <v>90.177127492713112</v>
      </c>
      <c r="I94" s="45">
        <f t="shared" si="12"/>
        <v>97.189280281214138</v>
      </c>
      <c r="J94" s="45">
        <f t="shared" si="13"/>
        <v>85.265691239069668</v>
      </c>
    </row>
    <row r="95" spans="4:10" x14ac:dyDescent="0.25">
      <c r="D95">
        <v>74</v>
      </c>
      <c r="E95" s="44">
        <f t="shared" si="14"/>
        <v>262.80000000000007</v>
      </c>
      <c r="F95" s="44">
        <f t="shared" si="10"/>
        <v>4.5867252742410987</v>
      </c>
      <c r="G95" s="45">
        <f t="shared" si="15"/>
        <v>98.746667664356963</v>
      </c>
      <c r="H95" s="45">
        <f t="shared" si="11"/>
        <v>90.078852986855225</v>
      </c>
      <c r="I95" s="45">
        <f t="shared" si="12"/>
        <v>98.120001496535451</v>
      </c>
      <c r="J95" s="45">
        <f t="shared" si="13"/>
        <v>85.118279480282837</v>
      </c>
    </row>
    <row r="96" spans="4:10" x14ac:dyDescent="0.25">
      <c r="D96">
        <v>75</v>
      </c>
      <c r="E96" s="44">
        <f t="shared" si="14"/>
        <v>266.40000000000003</v>
      </c>
      <c r="F96" s="44">
        <f t="shared" si="10"/>
        <v>4.6495571273128942</v>
      </c>
      <c r="G96" s="45">
        <f t="shared" si="15"/>
        <v>99.372094804706862</v>
      </c>
      <c r="H96" s="45">
        <f t="shared" si="11"/>
        <v>90.019732715717282</v>
      </c>
      <c r="I96" s="45">
        <f t="shared" si="12"/>
        <v>99.0581422070603</v>
      </c>
      <c r="J96" s="45">
        <f t="shared" si="13"/>
        <v>85.029599073575923</v>
      </c>
    </row>
    <row r="97" spans="4:10" x14ac:dyDescent="0.25">
      <c r="D97">
        <v>76</v>
      </c>
      <c r="E97" s="44">
        <f t="shared" si="14"/>
        <v>270</v>
      </c>
      <c r="F97" s="44">
        <f t="shared" si="10"/>
        <v>4.7123889803846897</v>
      </c>
      <c r="G97" s="45">
        <f t="shared" si="15"/>
        <v>100</v>
      </c>
      <c r="H97" s="45">
        <f t="shared" si="11"/>
        <v>90</v>
      </c>
      <c r="I97" s="45">
        <f t="shared" si="12"/>
        <v>100</v>
      </c>
      <c r="J97" s="45">
        <f t="shared" si="13"/>
        <v>85</v>
      </c>
    </row>
    <row r="98" spans="4:10" x14ac:dyDescent="0.25">
      <c r="D98">
        <v>77</v>
      </c>
      <c r="E98" s="44">
        <f t="shared" si="14"/>
        <v>273.59999999999997</v>
      </c>
      <c r="F98" s="44">
        <f t="shared" si="10"/>
        <v>4.7752208334564852</v>
      </c>
      <c r="G98" s="45">
        <f t="shared" si="15"/>
        <v>100.62790519529312</v>
      </c>
      <c r="H98" s="45">
        <f t="shared" si="11"/>
        <v>90.019732715717282</v>
      </c>
      <c r="I98" s="45">
        <f t="shared" si="12"/>
        <v>100.94185779293969</v>
      </c>
      <c r="J98" s="45">
        <f t="shared" si="13"/>
        <v>85.029599073575923</v>
      </c>
    </row>
    <row r="99" spans="4:10" x14ac:dyDescent="0.25">
      <c r="D99">
        <v>78</v>
      </c>
      <c r="E99" s="44">
        <f t="shared" si="14"/>
        <v>277.19999999999993</v>
      </c>
      <c r="F99" s="44">
        <f t="shared" si="10"/>
        <v>4.8380526865282807</v>
      </c>
      <c r="G99" s="45">
        <f t="shared" si="15"/>
        <v>101.25333233564304</v>
      </c>
      <c r="H99" s="45">
        <f t="shared" si="11"/>
        <v>90.078852986855225</v>
      </c>
      <c r="I99" s="45">
        <f t="shared" si="12"/>
        <v>101.87999850346455</v>
      </c>
      <c r="J99" s="45">
        <f t="shared" si="13"/>
        <v>85.118279480282837</v>
      </c>
    </row>
    <row r="100" spans="4:10" x14ac:dyDescent="0.25">
      <c r="D100">
        <v>79</v>
      </c>
      <c r="E100" s="44">
        <f t="shared" si="14"/>
        <v>280.7999999999999</v>
      </c>
      <c r="F100" s="44">
        <f t="shared" si="10"/>
        <v>4.9008845396000762</v>
      </c>
      <c r="G100" s="45">
        <f t="shared" si="15"/>
        <v>101.87381314585724</v>
      </c>
      <c r="H100" s="45">
        <f t="shared" si="11"/>
        <v>90.177127492713112</v>
      </c>
      <c r="I100" s="45">
        <f t="shared" si="12"/>
        <v>102.81071971878585</v>
      </c>
      <c r="J100" s="45">
        <f t="shared" si="13"/>
        <v>85.265691239069668</v>
      </c>
    </row>
    <row r="101" spans="4:10" x14ac:dyDescent="0.25">
      <c r="D101">
        <v>80</v>
      </c>
      <c r="E101" s="44">
        <f t="shared" si="14"/>
        <v>284.39999999999992</v>
      </c>
      <c r="F101" s="44">
        <f t="shared" si="10"/>
        <v>4.9637163926718717</v>
      </c>
      <c r="G101" s="45">
        <f t="shared" si="15"/>
        <v>102.48689887164853</v>
      </c>
      <c r="H101" s="45">
        <f t="shared" si="11"/>
        <v>90.314168388713682</v>
      </c>
      <c r="I101" s="45">
        <f t="shared" si="12"/>
        <v>103.73034830747279</v>
      </c>
      <c r="J101" s="45">
        <f t="shared" si="13"/>
        <v>85.471252583070523</v>
      </c>
    </row>
    <row r="102" spans="4:10" x14ac:dyDescent="0.25">
      <c r="D102">
        <v>81</v>
      </c>
      <c r="E102" s="44">
        <f t="shared" si="14"/>
        <v>287.99999999999989</v>
      </c>
      <c r="F102" s="44">
        <f t="shared" si="10"/>
        <v>5.0265482457436672</v>
      </c>
      <c r="G102" s="45">
        <f t="shared" si="15"/>
        <v>103.09016994374946</v>
      </c>
      <c r="H102" s="45">
        <f t="shared" si="11"/>
        <v>90.489434837048464</v>
      </c>
      <c r="I102" s="45">
        <f t="shared" si="12"/>
        <v>104.63525491562419</v>
      </c>
      <c r="J102" s="45">
        <f t="shared" si="13"/>
        <v>85.734152255572681</v>
      </c>
    </row>
    <row r="103" spans="4:10" x14ac:dyDescent="0.25">
      <c r="D103">
        <v>82</v>
      </c>
      <c r="E103" s="44">
        <f t="shared" si="14"/>
        <v>291.59999999999991</v>
      </c>
      <c r="F103" s="44">
        <f t="shared" si="10"/>
        <v>5.0893800988154627</v>
      </c>
      <c r="G103" s="45">
        <f t="shared" si="15"/>
        <v>103.68124552684675</v>
      </c>
      <c r="H103" s="45">
        <f t="shared" si="11"/>
        <v>90.702235141117484</v>
      </c>
      <c r="I103" s="45">
        <f t="shared" si="12"/>
        <v>105.52186829027013</v>
      </c>
      <c r="J103" s="45">
        <f t="shared" si="13"/>
        <v>86.053352711676212</v>
      </c>
    </row>
    <row r="104" spans="4:10" x14ac:dyDescent="0.25">
      <c r="D104">
        <v>83</v>
      </c>
      <c r="E104" s="44">
        <f t="shared" si="14"/>
        <v>295.19999999999987</v>
      </c>
      <c r="F104" s="44">
        <f t="shared" si="10"/>
        <v>5.1522119518872582</v>
      </c>
      <c r="G104" s="45">
        <f t="shared" si="15"/>
        <v>104.2577929156507</v>
      </c>
      <c r="H104" s="45">
        <f t="shared" si="11"/>
        <v>90.951729475339789</v>
      </c>
      <c r="I104" s="45">
        <f t="shared" si="12"/>
        <v>106.38668937347606</v>
      </c>
      <c r="J104" s="45">
        <f t="shared" si="13"/>
        <v>86.427594213009684</v>
      </c>
    </row>
    <row r="105" spans="4:10" x14ac:dyDescent="0.25">
      <c r="D105">
        <v>84</v>
      </c>
      <c r="E105" s="44">
        <f t="shared" si="14"/>
        <v>298.79999999999984</v>
      </c>
      <c r="F105" s="44">
        <f t="shared" si="10"/>
        <v>5.2150438049590537</v>
      </c>
      <c r="G105" s="45">
        <f t="shared" si="15"/>
        <v>104.81753674101712</v>
      </c>
      <c r="H105" s="45">
        <f t="shared" si="11"/>
        <v>91.236933199561349</v>
      </c>
      <c r="I105" s="45">
        <f t="shared" si="12"/>
        <v>107.22630511152569</v>
      </c>
      <c r="J105" s="45">
        <f t="shared" si="13"/>
        <v>86.855399799342024</v>
      </c>
    </row>
    <row r="106" spans="4:10" x14ac:dyDescent="0.25">
      <c r="D106">
        <v>85</v>
      </c>
      <c r="E106" s="44">
        <f t="shared" si="14"/>
        <v>302.39999999999981</v>
      </c>
      <c r="F106" s="44">
        <f t="shared" si="10"/>
        <v>5.2778756580308492</v>
      </c>
      <c r="G106" s="45">
        <f t="shared" si="15"/>
        <v>105.35826794978993</v>
      </c>
      <c r="H106" s="45">
        <f t="shared" si="11"/>
        <v>91.556720744979827</v>
      </c>
      <c r="I106" s="45">
        <f t="shared" si="12"/>
        <v>108.0374019246849</v>
      </c>
      <c r="J106" s="45">
        <f t="shared" si="13"/>
        <v>87.335081117469741</v>
      </c>
    </row>
    <row r="107" spans="4:10" x14ac:dyDescent="0.25">
      <c r="D107">
        <v>86</v>
      </c>
      <c r="E107" s="44">
        <f t="shared" si="14"/>
        <v>305.99999999999977</v>
      </c>
      <c r="F107" s="44">
        <f t="shared" si="10"/>
        <v>5.3407075111026447</v>
      </c>
      <c r="G107" s="45">
        <f t="shared" si="15"/>
        <v>105.8778525229247</v>
      </c>
      <c r="H107" s="45">
        <f t="shared" si="11"/>
        <v>91.909830056250499</v>
      </c>
      <c r="I107" s="45">
        <f t="shared" si="12"/>
        <v>108.81677878438705</v>
      </c>
      <c r="J107" s="45">
        <f t="shared" si="13"/>
        <v>87.864745084375755</v>
      </c>
    </row>
    <row r="108" spans="4:10" x14ac:dyDescent="0.25">
      <c r="D108">
        <v>87</v>
      </c>
      <c r="E108" s="44">
        <f t="shared" si="14"/>
        <v>309.59999999999974</v>
      </c>
      <c r="F108" s="44">
        <f t="shared" si="10"/>
        <v>5.4035393641744403</v>
      </c>
      <c r="G108" s="45">
        <f t="shared" si="15"/>
        <v>106.37423989748686</v>
      </c>
      <c r="H108" s="45">
        <f t="shared" si="11"/>
        <v>92.294867572242083</v>
      </c>
      <c r="I108" s="45">
        <f t="shared" si="12"/>
        <v>109.5613598462303</v>
      </c>
      <c r="J108" s="45">
        <f t="shared" si="13"/>
        <v>88.442301358363125</v>
      </c>
    </row>
    <row r="109" spans="4:10" x14ac:dyDescent="0.25">
      <c r="D109">
        <v>88</v>
      </c>
      <c r="E109" s="44">
        <f t="shared" si="14"/>
        <v>313.19999999999976</v>
      </c>
      <c r="F109" s="44">
        <f t="shared" si="10"/>
        <v>5.4663712172462358</v>
      </c>
      <c r="G109" s="45">
        <f t="shared" si="15"/>
        <v>106.84547105928685</v>
      </c>
      <c r="H109" s="45">
        <f t="shared" si="11"/>
        <v>92.710313725785852</v>
      </c>
      <c r="I109" s="45">
        <f t="shared" si="12"/>
        <v>110.26820658893028</v>
      </c>
      <c r="J109" s="45">
        <f t="shared" si="13"/>
        <v>89.065470588678778</v>
      </c>
    </row>
    <row r="110" spans="4:10" x14ac:dyDescent="0.25">
      <c r="D110">
        <v>89</v>
      </c>
      <c r="E110" s="44">
        <f t="shared" si="14"/>
        <v>316.79999999999973</v>
      </c>
      <c r="F110" s="44">
        <f t="shared" si="10"/>
        <v>5.5292030703180313</v>
      </c>
      <c r="G110" s="45">
        <f t="shared" si="15"/>
        <v>107.28968627421408</v>
      </c>
      <c r="H110" s="45">
        <f t="shared" si="11"/>
        <v>93.154528940713078</v>
      </c>
      <c r="I110" s="45">
        <f t="shared" si="12"/>
        <v>110.93452941132112</v>
      </c>
      <c r="J110" s="45">
        <f t="shared" si="13"/>
        <v>89.731793411069617</v>
      </c>
    </row>
    <row r="111" spans="4:10" x14ac:dyDescent="0.25">
      <c r="D111">
        <v>90</v>
      </c>
      <c r="E111" s="44">
        <f t="shared" si="14"/>
        <v>320.39999999999975</v>
      </c>
      <c r="F111" s="44">
        <f t="shared" si="10"/>
        <v>5.5920349233898268</v>
      </c>
      <c r="G111" s="45">
        <f t="shared" si="15"/>
        <v>107.70513242775786</v>
      </c>
      <c r="H111" s="45">
        <f t="shared" si="11"/>
        <v>93.625760102513055</v>
      </c>
      <c r="I111" s="45">
        <f t="shared" si="12"/>
        <v>111.55769864163679</v>
      </c>
      <c r="J111" s="45">
        <f t="shared" si="13"/>
        <v>90.438640153769597</v>
      </c>
    </row>
    <row r="112" spans="4:10" x14ac:dyDescent="0.25">
      <c r="D112">
        <v>91</v>
      </c>
      <c r="E112" s="44">
        <f t="shared" si="14"/>
        <v>323.99999999999972</v>
      </c>
      <c r="F112" s="44">
        <f t="shared" si="10"/>
        <v>5.6548667764616223</v>
      </c>
      <c r="G112" s="45">
        <f t="shared" si="15"/>
        <v>108.09016994374944</v>
      </c>
      <c r="H112" s="45">
        <f t="shared" si="11"/>
        <v>94.122147477075231</v>
      </c>
      <c r="I112" s="45">
        <f t="shared" si="12"/>
        <v>112.13525491562416</v>
      </c>
      <c r="J112" s="45">
        <f t="shared" si="13"/>
        <v>91.183221215612832</v>
      </c>
    </row>
    <row r="113" spans="4:10" x14ac:dyDescent="0.25">
      <c r="D113">
        <v>92</v>
      </c>
      <c r="E113" s="44">
        <f t="shared" si="14"/>
        <v>327.59999999999968</v>
      </c>
      <c r="F113" s="44">
        <f t="shared" si="10"/>
        <v>5.7176986295334178</v>
      </c>
      <c r="G113" s="45">
        <f t="shared" si="15"/>
        <v>108.44327925502012</v>
      </c>
      <c r="H113" s="45">
        <f t="shared" si="11"/>
        <v>94.641732050209981</v>
      </c>
      <c r="I113" s="45">
        <f t="shared" si="12"/>
        <v>112.66491888253017</v>
      </c>
      <c r="J113" s="45">
        <f t="shared" si="13"/>
        <v>91.962598075314972</v>
      </c>
    </row>
    <row r="114" spans="4:10" x14ac:dyDescent="0.25">
      <c r="D114">
        <v>93</v>
      </c>
      <c r="E114" s="44">
        <f t="shared" si="14"/>
        <v>331.19999999999965</v>
      </c>
      <c r="F114" s="44">
        <f t="shared" si="10"/>
        <v>5.7805304826052133</v>
      </c>
      <c r="G114" s="45">
        <f t="shared" si="15"/>
        <v>108.76306680043861</v>
      </c>
      <c r="H114" s="45">
        <f t="shared" si="11"/>
        <v>95.182463258982793</v>
      </c>
      <c r="I114" s="45">
        <f t="shared" si="12"/>
        <v>113.14460020065791</v>
      </c>
      <c r="J114" s="45">
        <f t="shared" si="13"/>
        <v>92.773694888474182</v>
      </c>
    </row>
    <row r="115" spans="4:10" x14ac:dyDescent="0.25">
      <c r="D115">
        <v>94</v>
      </c>
      <c r="E115" s="44">
        <f t="shared" si="14"/>
        <v>334.79999999999961</v>
      </c>
      <c r="F115" s="44">
        <f t="shared" si="10"/>
        <v>5.8433623356770088</v>
      </c>
      <c r="G115" s="45">
        <f t="shared" si="15"/>
        <v>109.04827052466017</v>
      </c>
      <c r="H115" s="45">
        <f t="shared" si="11"/>
        <v>95.742207084349218</v>
      </c>
      <c r="I115" s="45">
        <f t="shared" si="12"/>
        <v>113.57240578699025</v>
      </c>
      <c r="J115" s="45">
        <f t="shared" si="13"/>
        <v>93.613310626523827</v>
      </c>
    </row>
    <row r="116" spans="4:10" x14ac:dyDescent="0.25">
      <c r="D116">
        <v>95</v>
      </c>
      <c r="E116" s="44">
        <f t="shared" si="14"/>
        <v>338.39999999999964</v>
      </c>
      <c r="F116" s="44">
        <f t="shared" si="10"/>
        <v>5.9061941887488043</v>
      </c>
      <c r="G116" s="45">
        <f t="shared" si="15"/>
        <v>109.29776485888249</v>
      </c>
      <c r="H116" s="45">
        <f t="shared" si="11"/>
        <v>96.318754473153149</v>
      </c>
      <c r="I116" s="45">
        <f t="shared" si="12"/>
        <v>113.94664728832373</v>
      </c>
      <c r="J116" s="45">
        <f t="shared" si="13"/>
        <v>94.478131709729738</v>
      </c>
    </row>
    <row r="117" spans="4:10" x14ac:dyDescent="0.25">
      <c r="D117">
        <v>96</v>
      </c>
      <c r="E117" s="44">
        <f t="shared" si="14"/>
        <v>341.99999999999955</v>
      </c>
      <c r="F117" s="44">
        <f t="shared" si="10"/>
        <v>5.9690260418205998</v>
      </c>
      <c r="G117" s="45">
        <f t="shared" si="15"/>
        <v>109.51056516295151</v>
      </c>
      <c r="H117" s="45">
        <f t="shared" si="11"/>
        <v>96.909830056250456</v>
      </c>
      <c r="I117" s="45">
        <f t="shared" si="12"/>
        <v>114.26584774442728</v>
      </c>
      <c r="J117" s="45">
        <f t="shared" si="13"/>
        <v>95.364745084375684</v>
      </c>
    </row>
    <row r="118" spans="4:10" x14ac:dyDescent="0.25">
      <c r="D118">
        <v>97</v>
      </c>
      <c r="E118" s="44">
        <f t="shared" si="14"/>
        <v>345.59999999999957</v>
      </c>
      <c r="F118" s="44">
        <f t="shared" si="10"/>
        <v>6.0318578948923953</v>
      </c>
      <c r="G118" s="45">
        <f t="shared" si="15"/>
        <v>109.68583161128629</v>
      </c>
      <c r="H118" s="45">
        <f t="shared" si="11"/>
        <v>97.51310112835138</v>
      </c>
      <c r="I118" s="45">
        <f t="shared" si="12"/>
        <v>114.52874741692943</v>
      </c>
      <c r="J118" s="45">
        <f t="shared" si="13"/>
        <v>96.269651692527063</v>
      </c>
    </row>
    <row r="119" spans="4:10" x14ac:dyDescent="0.25">
      <c r="D119">
        <v>98</v>
      </c>
      <c r="E119" s="44">
        <f t="shared" si="14"/>
        <v>349.19999999999959</v>
      </c>
      <c r="F119" s="44">
        <f t="shared" si="10"/>
        <v>6.0946897479641908</v>
      </c>
      <c r="G119" s="45">
        <f t="shared" si="15"/>
        <v>109.82287250728687</v>
      </c>
      <c r="H119" s="45">
        <f t="shared" si="11"/>
        <v>98.126186854142674</v>
      </c>
      <c r="I119" s="45">
        <f t="shared" si="12"/>
        <v>114.7343087609303</v>
      </c>
      <c r="J119" s="45">
        <f t="shared" si="13"/>
        <v>97.18928028121401</v>
      </c>
    </row>
    <row r="120" spans="4:10" x14ac:dyDescent="0.25">
      <c r="D120">
        <v>99</v>
      </c>
      <c r="E120" s="44">
        <f t="shared" si="14"/>
        <v>352.7999999999995</v>
      </c>
      <c r="F120" s="44">
        <f t="shared" si="10"/>
        <v>6.1575216010359863</v>
      </c>
      <c r="G120" s="45">
        <f t="shared" si="15"/>
        <v>109.92114701314478</v>
      </c>
      <c r="H120" s="45">
        <f t="shared" si="11"/>
        <v>98.746667664356877</v>
      </c>
      <c r="I120" s="45">
        <f t="shared" si="12"/>
        <v>114.88172051971715</v>
      </c>
      <c r="J120" s="45">
        <f t="shared" si="13"/>
        <v>98.120001496535309</v>
      </c>
    </row>
    <row r="121" spans="4:10" x14ac:dyDescent="0.25">
      <c r="D121">
        <v>100</v>
      </c>
      <c r="E121" s="44">
        <f t="shared" si="14"/>
        <v>356.39999999999952</v>
      </c>
      <c r="F121" s="44">
        <f t="shared" si="10"/>
        <v>6.2203534541077818</v>
      </c>
      <c r="G121" s="45">
        <f t="shared" si="15"/>
        <v>109.98026728428272</v>
      </c>
      <c r="H121" s="45">
        <f t="shared" si="11"/>
        <v>99.372094804706776</v>
      </c>
      <c r="I121" s="45">
        <f t="shared" si="12"/>
        <v>114.97040092642406</v>
      </c>
      <c r="J121" s="45">
        <f t="shared" si="13"/>
        <v>99.058142207060172</v>
      </c>
    </row>
    <row r="122" spans="4:10" x14ac:dyDescent="0.25">
      <c r="D122">
        <v>101</v>
      </c>
      <c r="E122" s="44">
        <f t="shared" si="14"/>
        <v>359.99999999999949</v>
      </c>
      <c r="F122" s="44">
        <f t="shared" si="10"/>
        <v>6.2831853071795774</v>
      </c>
      <c r="G122" s="45">
        <f t="shared" si="15"/>
        <v>110</v>
      </c>
      <c r="H122" s="45">
        <f t="shared" si="11"/>
        <v>99.999999999999915</v>
      </c>
      <c r="I122" s="45">
        <f t="shared" si="12"/>
        <v>115</v>
      </c>
      <c r="J122" s="45">
        <f t="shared" si="13"/>
        <v>99.999999999999858</v>
      </c>
    </row>
    <row r="123" spans="4:10" x14ac:dyDescent="0.25">
      <c r="D123">
        <v>102</v>
      </c>
      <c r="E123" s="44">
        <f t="shared" si="14"/>
        <v>363.59999999999951</v>
      </c>
      <c r="F123" s="44">
        <f t="shared" si="10"/>
        <v>6.3460171602513729</v>
      </c>
      <c r="G123" s="45">
        <f t="shared" si="15"/>
        <v>109.98026728428272</v>
      </c>
      <c r="H123" s="45">
        <f t="shared" si="11"/>
        <v>100.62790519529304</v>
      </c>
      <c r="I123" s="45">
        <f t="shared" si="12"/>
        <v>114.97040092642408</v>
      </c>
      <c r="J123" s="45">
        <f t="shared" si="13"/>
        <v>100.94185779293956</v>
      </c>
    </row>
    <row r="124" spans="4:10" x14ac:dyDescent="0.25">
      <c r="D124">
        <v>103</v>
      </c>
      <c r="E124" s="44">
        <f t="shared" si="14"/>
        <v>367.19999999999942</v>
      </c>
      <c r="F124" s="44">
        <f t="shared" si="10"/>
        <v>6.4088490133231684</v>
      </c>
      <c r="G124" s="45">
        <f t="shared" si="15"/>
        <v>109.92114701314479</v>
      </c>
      <c r="H124" s="45">
        <f t="shared" si="11"/>
        <v>101.25333233564294</v>
      </c>
      <c r="I124" s="45">
        <f t="shared" si="12"/>
        <v>114.88172051971719</v>
      </c>
      <c r="J124" s="45">
        <f t="shared" si="13"/>
        <v>101.87999850346442</v>
      </c>
    </row>
    <row r="125" spans="4:10" x14ac:dyDescent="0.25">
      <c r="D125">
        <v>104</v>
      </c>
      <c r="E125" s="44">
        <f t="shared" si="14"/>
        <v>370.79999999999944</v>
      </c>
      <c r="F125" s="44">
        <f t="shared" si="10"/>
        <v>6.4716808663949639</v>
      </c>
      <c r="G125" s="45">
        <f t="shared" si="15"/>
        <v>109.8228725072869</v>
      </c>
      <c r="H125" s="45">
        <f t="shared" si="11"/>
        <v>101.87381314585714</v>
      </c>
      <c r="I125" s="45">
        <f t="shared" si="12"/>
        <v>114.73430876093036</v>
      </c>
      <c r="J125" s="45">
        <f t="shared" si="13"/>
        <v>102.81071971878572</v>
      </c>
    </row>
    <row r="126" spans="4:10" x14ac:dyDescent="0.25">
      <c r="D126">
        <v>105</v>
      </c>
      <c r="E126" s="44">
        <f t="shared" si="14"/>
        <v>374.39999999999947</v>
      </c>
      <c r="F126" s="44">
        <f t="shared" ref="F126:F153" si="16">F125+$F$19*2</f>
        <v>6.5345127194667594</v>
      </c>
      <c r="G126" s="45">
        <f t="shared" si="15"/>
        <v>109.68583161128633</v>
      </c>
      <c r="H126" s="45">
        <f t="shared" ref="H126:H153" si="17">100+$E$15*SIN(F126)</f>
        <v>102.48689887164845</v>
      </c>
      <c r="I126" s="45">
        <f t="shared" ref="I126:I153" si="18">100+$E$14*COS(F126)</f>
        <v>114.52874741692951</v>
      </c>
      <c r="J126" s="45">
        <f t="shared" ref="J126:J153" si="19">100+$E$14*SIN(F126)</f>
        <v>103.73034830747267</v>
      </c>
    </row>
    <row r="127" spans="4:10" x14ac:dyDescent="0.25">
      <c r="D127">
        <v>106</v>
      </c>
      <c r="E127" s="44">
        <f t="shared" si="14"/>
        <v>377.99999999999937</v>
      </c>
      <c r="F127" s="44">
        <f t="shared" si="16"/>
        <v>6.5973445725385549</v>
      </c>
      <c r="G127" s="45">
        <f t="shared" si="15"/>
        <v>109.51056516295156</v>
      </c>
      <c r="H127" s="45">
        <f t="shared" si="17"/>
        <v>103.09016994374937</v>
      </c>
      <c r="I127" s="45">
        <f t="shared" si="18"/>
        <v>114.26584774442736</v>
      </c>
      <c r="J127" s="45">
        <f t="shared" si="19"/>
        <v>104.63525491562406</v>
      </c>
    </row>
    <row r="128" spans="4:10" x14ac:dyDescent="0.25">
      <c r="D128">
        <v>107</v>
      </c>
      <c r="E128" s="44">
        <f t="shared" si="14"/>
        <v>381.5999999999994</v>
      </c>
      <c r="F128" s="44">
        <f t="shared" si="16"/>
        <v>6.6601764256103504</v>
      </c>
      <c r="G128" s="45">
        <f t="shared" si="15"/>
        <v>109.29776485888256</v>
      </c>
      <c r="H128" s="45">
        <f t="shared" si="17"/>
        <v>103.68124552684668</v>
      </c>
      <c r="I128" s="45">
        <f t="shared" si="18"/>
        <v>113.94664728832383</v>
      </c>
      <c r="J128" s="45">
        <f t="shared" si="19"/>
        <v>105.52186829027001</v>
      </c>
    </row>
    <row r="129" spans="4:10" x14ac:dyDescent="0.25">
      <c r="D129">
        <v>108</v>
      </c>
      <c r="E129" s="44">
        <f t="shared" si="14"/>
        <v>385.19999999999936</v>
      </c>
      <c r="F129" s="44">
        <f t="shared" si="16"/>
        <v>6.7230082786821459</v>
      </c>
      <c r="G129" s="45">
        <f t="shared" si="15"/>
        <v>109.04827052466024</v>
      </c>
      <c r="H129" s="45">
        <f t="shared" si="17"/>
        <v>104.25779291565063</v>
      </c>
      <c r="I129" s="45">
        <f t="shared" si="18"/>
        <v>113.57240578699037</v>
      </c>
      <c r="J129" s="45">
        <f t="shared" si="19"/>
        <v>106.38668937347593</v>
      </c>
    </row>
    <row r="130" spans="4:10" x14ac:dyDescent="0.25">
      <c r="D130">
        <v>109</v>
      </c>
      <c r="E130" s="44">
        <f t="shared" si="14"/>
        <v>388.79999999999933</v>
      </c>
      <c r="F130" s="44">
        <f t="shared" si="16"/>
        <v>6.7858401317539414</v>
      </c>
      <c r="G130" s="45">
        <f t="shared" si="15"/>
        <v>108.76306680043869</v>
      </c>
      <c r="H130" s="45">
        <f t="shared" si="17"/>
        <v>104.81753674101705</v>
      </c>
      <c r="I130" s="45">
        <f t="shared" si="18"/>
        <v>113.14460020065803</v>
      </c>
      <c r="J130" s="45">
        <f t="shared" si="19"/>
        <v>107.22630511152558</v>
      </c>
    </row>
    <row r="131" spans="4:10" x14ac:dyDescent="0.25">
      <c r="D131">
        <v>110</v>
      </c>
      <c r="E131" s="44">
        <f t="shared" si="14"/>
        <v>392.3999999999993</v>
      </c>
      <c r="F131" s="44">
        <f t="shared" si="16"/>
        <v>6.8486719848257369</v>
      </c>
      <c r="G131" s="45">
        <f t="shared" si="15"/>
        <v>108.44327925502022</v>
      </c>
      <c r="H131" s="45">
        <f t="shared" si="17"/>
        <v>105.35826794978986</v>
      </c>
      <c r="I131" s="45">
        <f t="shared" si="18"/>
        <v>112.66491888253033</v>
      </c>
      <c r="J131" s="45">
        <f t="shared" si="19"/>
        <v>108.03740192468479</v>
      </c>
    </row>
    <row r="132" spans="4:10" x14ac:dyDescent="0.25">
      <c r="D132">
        <v>111</v>
      </c>
      <c r="E132" s="44">
        <f t="shared" si="14"/>
        <v>395.99999999999932</v>
      </c>
      <c r="F132" s="44">
        <f t="shared" si="16"/>
        <v>6.9115038378975324</v>
      </c>
      <c r="G132" s="45">
        <f t="shared" si="15"/>
        <v>108.09016994374954</v>
      </c>
      <c r="H132" s="45">
        <f t="shared" si="17"/>
        <v>105.87785252292463</v>
      </c>
      <c r="I132" s="45">
        <f t="shared" si="18"/>
        <v>112.13525491562433</v>
      </c>
      <c r="J132" s="45">
        <f t="shared" si="19"/>
        <v>108.81677878438694</v>
      </c>
    </row>
    <row r="133" spans="4:10" x14ac:dyDescent="0.25">
      <c r="D133">
        <v>112</v>
      </c>
      <c r="E133" s="44">
        <f t="shared" si="14"/>
        <v>399.59999999999923</v>
      </c>
      <c r="F133" s="44">
        <f t="shared" si="16"/>
        <v>6.9743356909693279</v>
      </c>
      <c r="G133" s="45">
        <f t="shared" si="15"/>
        <v>107.70513242775797</v>
      </c>
      <c r="H133" s="45">
        <f t="shared" si="17"/>
        <v>106.3742398974868</v>
      </c>
      <c r="I133" s="45">
        <f t="shared" si="18"/>
        <v>111.55769864163696</v>
      </c>
      <c r="J133" s="45">
        <f t="shared" si="19"/>
        <v>109.56135984623019</v>
      </c>
    </row>
    <row r="134" spans="4:10" x14ac:dyDescent="0.25">
      <c r="D134">
        <v>113</v>
      </c>
      <c r="E134" s="44">
        <f t="shared" si="14"/>
        <v>403.19999999999925</v>
      </c>
      <c r="F134" s="44">
        <f t="shared" si="16"/>
        <v>7.0371675440411234</v>
      </c>
      <c r="G134" s="45">
        <f t="shared" si="15"/>
        <v>107.2896862742142</v>
      </c>
      <c r="H134" s="45">
        <f t="shared" si="17"/>
        <v>106.84547105928679</v>
      </c>
      <c r="I134" s="45">
        <f t="shared" si="18"/>
        <v>110.93452941132131</v>
      </c>
      <c r="J134" s="45">
        <f t="shared" si="19"/>
        <v>110.26820658893018</v>
      </c>
    </row>
    <row r="135" spans="4:10" x14ac:dyDescent="0.25">
      <c r="D135">
        <v>114</v>
      </c>
      <c r="E135" s="44">
        <f t="shared" si="14"/>
        <v>406.79999999999922</v>
      </c>
      <c r="F135" s="44">
        <f t="shared" si="16"/>
        <v>7.0999993971129189</v>
      </c>
      <c r="G135" s="45">
        <f t="shared" si="15"/>
        <v>106.84547105928699</v>
      </c>
      <c r="H135" s="45">
        <f t="shared" si="17"/>
        <v>107.28968627421402</v>
      </c>
      <c r="I135" s="45">
        <f t="shared" si="18"/>
        <v>110.26820658893048</v>
      </c>
      <c r="J135" s="45">
        <f t="shared" si="19"/>
        <v>110.93452941132104</v>
      </c>
    </row>
    <row r="136" spans="4:10" x14ac:dyDescent="0.25">
      <c r="D136">
        <v>115</v>
      </c>
      <c r="E136" s="44">
        <f t="shared" si="14"/>
        <v>410.39999999999918</v>
      </c>
      <c r="F136" s="44">
        <f t="shared" si="16"/>
        <v>7.1628312501847144</v>
      </c>
      <c r="G136" s="45">
        <f t="shared" si="15"/>
        <v>106.374239897487</v>
      </c>
      <c r="H136" s="45">
        <f t="shared" si="17"/>
        <v>107.7051324277578</v>
      </c>
      <c r="I136" s="45">
        <f t="shared" si="18"/>
        <v>109.56135984623052</v>
      </c>
      <c r="J136" s="45">
        <f t="shared" si="19"/>
        <v>111.5576986416367</v>
      </c>
    </row>
    <row r="137" spans="4:10" x14ac:dyDescent="0.25">
      <c r="D137">
        <v>116</v>
      </c>
      <c r="E137" s="44">
        <f t="shared" si="14"/>
        <v>413.99999999999915</v>
      </c>
      <c r="F137" s="44">
        <f t="shared" si="16"/>
        <v>7.22566310325651</v>
      </c>
      <c r="G137" s="45">
        <f t="shared" si="15"/>
        <v>105.87785252292485</v>
      </c>
      <c r="H137" s="45">
        <f t="shared" si="17"/>
        <v>108.09016994374939</v>
      </c>
      <c r="I137" s="45">
        <f t="shared" si="18"/>
        <v>108.81677878438728</v>
      </c>
      <c r="J137" s="45">
        <f t="shared" si="19"/>
        <v>112.13525491562409</v>
      </c>
    </row>
    <row r="138" spans="4:10" x14ac:dyDescent="0.25">
      <c r="D138">
        <v>117</v>
      </c>
      <c r="E138" s="44">
        <f t="shared" si="14"/>
        <v>417.59999999999917</v>
      </c>
      <c r="F138" s="44">
        <f t="shared" si="16"/>
        <v>7.2884949563283055</v>
      </c>
      <c r="G138" s="45">
        <f t="shared" si="15"/>
        <v>105.35826794979009</v>
      </c>
      <c r="H138" s="45">
        <f t="shared" si="17"/>
        <v>108.44327925502007</v>
      </c>
      <c r="I138" s="45">
        <f t="shared" si="18"/>
        <v>108.03740192468514</v>
      </c>
      <c r="J138" s="45">
        <f t="shared" si="19"/>
        <v>112.6649188825301</v>
      </c>
    </row>
    <row r="139" spans="4:10" x14ac:dyDescent="0.25">
      <c r="D139">
        <v>118</v>
      </c>
      <c r="E139" s="44">
        <f t="shared" si="14"/>
        <v>421.19999999999919</v>
      </c>
      <c r="F139" s="44">
        <f t="shared" si="16"/>
        <v>7.351326809400101</v>
      </c>
      <c r="G139" s="45">
        <f t="shared" si="15"/>
        <v>104.81753674101729</v>
      </c>
      <c r="H139" s="45">
        <f t="shared" si="17"/>
        <v>108.76306680043857</v>
      </c>
      <c r="I139" s="45">
        <f t="shared" si="18"/>
        <v>107.22630511152593</v>
      </c>
      <c r="J139" s="45">
        <f t="shared" si="19"/>
        <v>113.14460020065785</v>
      </c>
    </row>
    <row r="140" spans="4:10" x14ac:dyDescent="0.25">
      <c r="D140">
        <v>119</v>
      </c>
      <c r="E140" s="44">
        <f t="shared" si="14"/>
        <v>424.7999999999991</v>
      </c>
      <c r="F140" s="44">
        <f t="shared" si="16"/>
        <v>7.4141586624718965</v>
      </c>
      <c r="G140" s="45">
        <f t="shared" si="15"/>
        <v>104.25779291565087</v>
      </c>
      <c r="H140" s="45">
        <f t="shared" si="17"/>
        <v>109.04827052466013</v>
      </c>
      <c r="I140" s="45">
        <f t="shared" si="18"/>
        <v>106.3866893734763</v>
      </c>
      <c r="J140" s="45">
        <f t="shared" si="19"/>
        <v>113.57240578699019</v>
      </c>
    </row>
    <row r="141" spans="4:10" x14ac:dyDescent="0.25">
      <c r="D141">
        <v>120</v>
      </c>
      <c r="E141" s="44">
        <f t="shared" si="14"/>
        <v>428.39999999999912</v>
      </c>
      <c r="F141" s="44">
        <f t="shared" si="16"/>
        <v>7.476990515543692</v>
      </c>
      <c r="G141" s="45">
        <f t="shared" si="15"/>
        <v>103.68124552684692</v>
      </c>
      <c r="H141" s="45">
        <f t="shared" si="17"/>
        <v>109.29776485888246</v>
      </c>
      <c r="I141" s="45">
        <f t="shared" si="18"/>
        <v>105.52186829027039</v>
      </c>
      <c r="J141" s="45">
        <f t="shared" si="19"/>
        <v>113.94664728832369</v>
      </c>
    </row>
    <row r="142" spans="4:10" x14ac:dyDescent="0.25">
      <c r="D142">
        <v>121</v>
      </c>
      <c r="E142" s="44">
        <f t="shared" si="14"/>
        <v>431.99999999999909</v>
      </c>
      <c r="F142" s="44">
        <f t="shared" si="16"/>
        <v>7.5398223686154875</v>
      </c>
      <c r="G142" s="45">
        <f t="shared" si="15"/>
        <v>103.09016994374963</v>
      </c>
      <c r="H142" s="45">
        <f t="shared" si="17"/>
        <v>109.51056516295148</v>
      </c>
      <c r="I142" s="45">
        <f t="shared" si="18"/>
        <v>104.63525491562444</v>
      </c>
      <c r="J142" s="45">
        <f t="shared" si="19"/>
        <v>114.26584774442723</v>
      </c>
    </row>
    <row r="143" spans="4:10" x14ac:dyDescent="0.25">
      <c r="D143">
        <v>122</v>
      </c>
      <c r="E143" s="44">
        <f t="shared" si="14"/>
        <v>435.59999999999906</v>
      </c>
      <c r="F143" s="44">
        <f t="shared" si="16"/>
        <v>7.602654221687283</v>
      </c>
      <c r="G143" s="45">
        <f t="shared" si="15"/>
        <v>102.48689887164871</v>
      </c>
      <c r="H143" s="45">
        <f t="shared" si="17"/>
        <v>109.68583161128628</v>
      </c>
      <c r="I143" s="45">
        <f t="shared" si="18"/>
        <v>103.73034830747307</v>
      </c>
      <c r="J143" s="45">
        <f t="shared" si="19"/>
        <v>114.52874741692941</v>
      </c>
    </row>
    <row r="144" spans="4:10" x14ac:dyDescent="0.25">
      <c r="D144">
        <v>123</v>
      </c>
      <c r="E144" s="44">
        <f t="shared" si="14"/>
        <v>439.19999999999902</v>
      </c>
      <c r="F144" s="44">
        <f t="shared" si="16"/>
        <v>7.6654860747590785</v>
      </c>
      <c r="G144" s="45">
        <f t="shared" si="15"/>
        <v>101.87381314585741</v>
      </c>
      <c r="H144" s="45">
        <f t="shared" si="17"/>
        <v>109.82287250728686</v>
      </c>
      <c r="I144" s="45">
        <f t="shared" si="18"/>
        <v>102.81071971878612</v>
      </c>
      <c r="J144" s="45">
        <f t="shared" si="19"/>
        <v>114.73430876093028</v>
      </c>
    </row>
    <row r="145" spans="4:10" x14ac:dyDescent="0.25">
      <c r="D145">
        <v>124</v>
      </c>
      <c r="E145" s="44">
        <f t="shared" si="14"/>
        <v>442.79999999999905</v>
      </c>
      <c r="F145" s="44">
        <f t="shared" si="16"/>
        <v>7.728317927830874</v>
      </c>
      <c r="G145" s="45">
        <f t="shared" si="15"/>
        <v>101.25333233564321</v>
      </c>
      <c r="H145" s="45">
        <f t="shared" si="17"/>
        <v>109.92114701314476</v>
      </c>
      <c r="I145" s="45">
        <f t="shared" si="18"/>
        <v>101.87999850346482</v>
      </c>
      <c r="J145" s="45">
        <f t="shared" si="19"/>
        <v>114.88172051971713</v>
      </c>
    </row>
    <row r="146" spans="4:10" x14ac:dyDescent="0.25">
      <c r="D146">
        <v>125</v>
      </c>
      <c r="E146" s="44">
        <f t="shared" si="14"/>
        <v>446.39999999999895</v>
      </c>
      <c r="F146" s="44">
        <f t="shared" si="16"/>
        <v>7.7911497809026695</v>
      </c>
      <c r="G146" s="45">
        <f t="shared" si="15"/>
        <v>100.62790519529331</v>
      </c>
      <c r="H146" s="45">
        <f t="shared" si="17"/>
        <v>109.9802672842827</v>
      </c>
      <c r="I146" s="45">
        <f t="shared" si="18"/>
        <v>100.94185779293997</v>
      </c>
      <c r="J146" s="45">
        <f t="shared" si="19"/>
        <v>114.97040092642406</v>
      </c>
    </row>
    <row r="147" spans="4:10" x14ac:dyDescent="0.25">
      <c r="D147">
        <v>126</v>
      </c>
      <c r="E147" s="44">
        <f t="shared" si="14"/>
        <v>449.99999999999898</v>
      </c>
      <c r="F147" s="44">
        <f t="shared" si="16"/>
        <v>7.853981633974465</v>
      </c>
      <c r="G147" s="45">
        <f t="shared" si="15"/>
        <v>100.00000000000018</v>
      </c>
      <c r="H147" s="45">
        <f t="shared" si="17"/>
        <v>110</v>
      </c>
      <c r="I147" s="45">
        <f t="shared" si="18"/>
        <v>100.00000000000027</v>
      </c>
      <c r="J147" s="45">
        <f t="shared" si="19"/>
        <v>115</v>
      </c>
    </row>
    <row r="148" spans="4:10" x14ac:dyDescent="0.25">
      <c r="D148">
        <v>127</v>
      </c>
      <c r="E148" s="44">
        <f t="shared" si="14"/>
        <v>453.599999999999</v>
      </c>
      <c r="F148" s="44">
        <f t="shared" si="16"/>
        <v>7.9168134870462605</v>
      </c>
      <c r="G148" s="45">
        <f t="shared" si="15"/>
        <v>99.372094804707046</v>
      </c>
      <c r="H148" s="45">
        <f t="shared" si="17"/>
        <v>109.98026728428273</v>
      </c>
      <c r="I148" s="45">
        <f t="shared" si="18"/>
        <v>99.05814220706057</v>
      </c>
      <c r="J148" s="45">
        <f t="shared" si="19"/>
        <v>114.97040092642409</v>
      </c>
    </row>
    <row r="149" spans="4:10" x14ac:dyDescent="0.25">
      <c r="D149">
        <v>128</v>
      </c>
      <c r="E149" s="44">
        <f t="shared" si="14"/>
        <v>457.19999999999891</v>
      </c>
      <c r="F149" s="44">
        <f t="shared" si="16"/>
        <v>7.979645340118056</v>
      </c>
      <c r="G149" s="45">
        <f t="shared" si="15"/>
        <v>98.746667664357147</v>
      </c>
      <c r="H149" s="45">
        <f t="shared" si="17"/>
        <v>109.9211470131448</v>
      </c>
      <c r="I149" s="45">
        <f t="shared" si="18"/>
        <v>98.120001496535721</v>
      </c>
      <c r="J149" s="45">
        <f t="shared" si="19"/>
        <v>114.88172051971721</v>
      </c>
    </row>
    <row r="150" spans="4:10" x14ac:dyDescent="0.25">
      <c r="D150">
        <v>129</v>
      </c>
      <c r="E150" s="44">
        <f t="shared" si="14"/>
        <v>460.79999999999893</v>
      </c>
      <c r="F150" s="44">
        <f t="shared" si="16"/>
        <v>8.0424771931898515</v>
      </c>
      <c r="G150" s="45">
        <f t="shared" si="15"/>
        <v>98.126186854142944</v>
      </c>
      <c r="H150" s="45">
        <f t="shared" si="17"/>
        <v>109.82287250728692</v>
      </c>
      <c r="I150" s="45">
        <f t="shared" si="18"/>
        <v>97.189280281214408</v>
      </c>
      <c r="J150" s="45">
        <f t="shared" si="19"/>
        <v>114.73430876093039</v>
      </c>
    </row>
    <row r="151" spans="4:10" x14ac:dyDescent="0.25">
      <c r="D151">
        <v>130</v>
      </c>
      <c r="E151" s="44">
        <f t="shared" ref="E151:E214" si="20">F151*180/PI()</f>
        <v>464.3999999999989</v>
      </c>
      <c r="F151" s="44">
        <f t="shared" si="16"/>
        <v>8.1053090462616471</v>
      </c>
      <c r="G151" s="45">
        <f t="shared" si="15"/>
        <v>97.513101128351636</v>
      </c>
      <c r="H151" s="45">
        <f t="shared" si="17"/>
        <v>109.68583161128636</v>
      </c>
      <c r="I151" s="45">
        <f t="shared" si="18"/>
        <v>96.269651692527461</v>
      </c>
      <c r="J151" s="45">
        <f t="shared" si="19"/>
        <v>114.52874741692953</v>
      </c>
    </row>
    <row r="152" spans="4:10" x14ac:dyDescent="0.25">
      <c r="D152">
        <v>131</v>
      </c>
      <c r="E152" s="44">
        <f t="shared" si="20"/>
        <v>467.99999999999886</v>
      </c>
      <c r="F152" s="44">
        <f t="shared" si="16"/>
        <v>8.1681408993334426</v>
      </c>
      <c r="G152" s="45">
        <f t="shared" ref="G152:G215" si="21">100+$E$15*COS(F152)</f>
        <v>96.909830056250712</v>
      </c>
      <c r="H152" s="45">
        <f t="shared" si="17"/>
        <v>109.51056516295159</v>
      </c>
      <c r="I152" s="45">
        <f t="shared" si="18"/>
        <v>95.364745084376068</v>
      </c>
      <c r="J152" s="45">
        <f t="shared" si="19"/>
        <v>114.26584774442739</v>
      </c>
    </row>
    <row r="153" spans="4:10" x14ac:dyDescent="0.25">
      <c r="D153">
        <v>132</v>
      </c>
      <c r="E153" s="44">
        <f t="shared" si="20"/>
        <v>471.59999999999883</v>
      </c>
      <c r="F153" s="44">
        <f t="shared" si="16"/>
        <v>8.2309727524052381</v>
      </c>
      <c r="G153" s="45">
        <f t="shared" si="21"/>
        <v>96.318754473153405</v>
      </c>
      <c r="H153" s="45">
        <f t="shared" si="17"/>
        <v>109.29776485888259</v>
      </c>
      <c r="I153" s="45">
        <f t="shared" si="18"/>
        <v>94.478131709730107</v>
      </c>
      <c r="J153" s="45">
        <f t="shared" si="19"/>
        <v>113.94664728832389</v>
      </c>
    </row>
    <row r="154" spans="4:10" x14ac:dyDescent="0.25">
      <c r="D154">
        <v>133</v>
      </c>
      <c r="E154" s="44">
        <f t="shared" si="20"/>
        <v>475.19999999999885</v>
      </c>
      <c r="F154" s="44">
        <f t="shared" ref="F154:F217" si="22">F153+$F$19*2</f>
        <v>8.2938046054770336</v>
      </c>
      <c r="G154" s="45">
        <f t="shared" si="21"/>
        <v>95.742207084349459</v>
      </c>
      <c r="H154" s="45">
        <f t="shared" ref="H154:H217" si="23">100+$E$15*SIN(F154)</f>
        <v>109.04827052466028</v>
      </c>
      <c r="I154" s="45">
        <f t="shared" ref="I154:I217" si="24">100+$E$14*COS(F154)</f>
        <v>93.613310626524196</v>
      </c>
      <c r="J154" s="45">
        <f t="shared" ref="J154:J217" si="25">100+$E$14*SIN(F154)</f>
        <v>113.57240578699043</v>
      </c>
    </row>
    <row r="155" spans="4:10" x14ac:dyDescent="0.25">
      <c r="D155">
        <v>134</v>
      </c>
      <c r="E155" s="44">
        <f t="shared" si="20"/>
        <v>478.79999999999887</v>
      </c>
      <c r="F155" s="44">
        <f t="shared" si="22"/>
        <v>8.3566364585488291</v>
      </c>
      <c r="G155" s="45">
        <f t="shared" si="21"/>
        <v>95.182463258983034</v>
      </c>
      <c r="H155" s="45">
        <f t="shared" si="23"/>
        <v>108.76306680043874</v>
      </c>
      <c r="I155" s="45">
        <f t="shared" si="24"/>
        <v>92.773694888474552</v>
      </c>
      <c r="J155" s="45">
        <f t="shared" si="25"/>
        <v>113.1446002006581</v>
      </c>
    </row>
    <row r="156" spans="4:10" x14ac:dyDescent="0.25">
      <c r="D156">
        <v>135</v>
      </c>
      <c r="E156" s="44">
        <f t="shared" si="20"/>
        <v>482.39999999999878</v>
      </c>
      <c r="F156" s="44">
        <f t="shared" si="22"/>
        <v>8.4194683116206246</v>
      </c>
      <c r="G156" s="45">
        <f t="shared" si="21"/>
        <v>94.641732050210209</v>
      </c>
      <c r="H156" s="45">
        <f t="shared" si="23"/>
        <v>108.44327925502026</v>
      </c>
      <c r="I156" s="45">
        <f t="shared" si="24"/>
        <v>91.962598075315327</v>
      </c>
      <c r="J156" s="45">
        <f t="shared" si="25"/>
        <v>112.6649188825304</v>
      </c>
    </row>
    <row r="157" spans="4:10" x14ac:dyDescent="0.25">
      <c r="D157">
        <v>136</v>
      </c>
      <c r="E157" s="44">
        <f t="shared" si="20"/>
        <v>485.99999999999881</v>
      </c>
      <c r="F157" s="44">
        <f t="shared" si="22"/>
        <v>8.4823001646924201</v>
      </c>
      <c r="G157" s="45">
        <f t="shared" si="21"/>
        <v>94.122147477075444</v>
      </c>
      <c r="H157" s="45">
        <f t="shared" si="23"/>
        <v>108.0901699437496</v>
      </c>
      <c r="I157" s="45">
        <f t="shared" si="24"/>
        <v>91.183221215613173</v>
      </c>
      <c r="J157" s="45">
        <f t="shared" si="25"/>
        <v>112.1352549156244</v>
      </c>
    </row>
    <row r="158" spans="4:10" x14ac:dyDescent="0.25">
      <c r="D158">
        <v>137</v>
      </c>
      <c r="E158" s="44">
        <f t="shared" si="20"/>
        <v>489.59999999999877</v>
      </c>
      <c r="F158" s="44">
        <f t="shared" si="22"/>
        <v>8.5451320177642156</v>
      </c>
      <c r="G158" s="45">
        <f t="shared" si="21"/>
        <v>93.625760102513269</v>
      </c>
      <c r="H158" s="45">
        <f t="shared" si="23"/>
        <v>107.70513242775803</v>
      </c>
      <c r="I158" s="45">
        <f t="shared" si="24"/>
        <v>90.43864015376991</v>
      </c>
      <c r="J158" s="45">
        <f t="shared" si="25"/>
        <v>111.55769864163705</v>
      </c>
    </row>
    <row r="159" spans="4:10" x14ac:dyDescent="0.25">
      <c r="D159">
        <v>138</v>
      </c>
      <c r="E159" s="44">
        <f t="shared" si="20"/>
        <v>493.19999999999874</v>
      </c>
      <c r="F159" s="44">
        <f t="shared" si="22"/>
        <v>8.6079638708360111</v>
      </c>
      <c r="G159" s="45">
        <f t="shared" si="21"/>
        <v>93.154528940713277</v>
      </c>
      <c r="H159" s="45">
        <f t="shared" si="23"/>
        <v>107.28968627421426</v>
      </c>
      <c r="I159" s="45">
        <f t="shared" si="24"/>
        <v>89.731793411069916</v>
      </c>
      <c r="J159" s="45">
        <f t="shared" si="25"/>
        <v>110.93452941132141</v>
      </c>
    </row>
    <row r="160" spans="4:10" x14ac:dyDescent="0.25">
      <c r="D160">
        <v>139</v>
      </c>
      <c r="E160" s="44">
        <f t="shared" si="20"/>
        <v>496.7999999999987</v>
      </c>
      <c r="F160" s="44">
        <f t="shared" si="22"/>
        <v>8.6707957239078066</v>
      </c>
      <c r="G160" s="45">
        <f t="shared" si="21"/>
        <v>92.710313725786037</v>
      </c>
      <c r="H160" s="45">
        <f t="shared" si="23"/>
        <v>106.84547105928705</v>
      </c>
      <c r="I160" s="45">
        <f t="shared" si="24"/>
        <v>89.065470588679062</v>
      </c>
      <c r="J160" s="45">
        <f t="shared" si="25"/>
        <v>110.26820658893058</v>
      </c>
    </row>
    <row r="161" spans="4:10" x14ac:dyDescent="0.25">
      <c r="D161">
        <v>140</v>
      </c>
      <c r="E161" s="44">
        <f t="shared" si="20"/>
        <v>500.39999999999873</v>
      </c>
      <c r="F161" s="44">
        <f t="shared" si="22"/>
        <v>8.7336275769796021</v>
      </c>
      <c r="G161" s="45">
        <f t="shared" si="21"/>
        <v>92.294867572242254</v>
      </c>
      <c r="H161" s="45">
        <f t="shared" si="23"/>
        <v>106.37423989748707</v>
      </c>
      <c r="I161" s="45">
        <f t="shared" si="24"/>
        <v>88.44230135836338</v>
      </c>
      <c r="J161" s="45">
        <f t="shared" si="25"/>
        <v>109.56135984623062</v>
      </c>
    </row>
    <row r="162" spans="4:10" x14ac:dyDescent="0.25">
      <c r="D162">
        <v>141</v>
      </c>
      <c r="E162" s="44">
        <f t="shared" si="20"/>
        <v>503.99999999999864</v>
      </c>
      <c r="F162" s="44">
        <f t="shared" si="22"/>
        <v>8.7964594300513976</v>
      </c>
      <c r="G162" s="45">
        <f t="shared" si="21"/>
        <v>91.909830056250655</v>
      </c>
      <c r="H162" s="45">
        <f t="shared" si="23"/>
        <v>105.87785252292493</v>
      </c>
      <c r="I162" s="45">
        <f t="shared" si="24"/>
        <v>87.864745084375997</v>
      </c>
      <c r="J162" s="45">
        <f t="shared" si="25"/>
        <v>108.81677878438738</v>
      </c>
    </row>
    <row r="163" spans="4:10" x14ac:dyDescent="0.25">
      <c r="D163">
        <v>142</v>
      </c>
      <c r="E163" s="44">
        <f t="shared" si="20"/>
        <v>507.59999999999866</v>
      </c>
      <c r="F163" s="44">
        <f t="shared" si="22"/>
        <v>8.8592912831231931</v>
      </c>
      <c r="G163" s="45">
        <f t="shared" si="21"/>
        <v>91.55672074497997</v>
      </c>
      <c r="H163" s="45">
        <f t="shared" si="23"/>
        <v>105.35826794979016</v>
      </c>
      <c r="I163" s="45">
        <f t="shared" si="24"/>
        <v>87.335081117469969</v>
      </c>
      <c r="J163" s="45">
        <f t="shared" si="25"/>
        <v>108.03740192468526</v>
      </c>
    </row>
    <row r="164" spans="4:10" x14ac:dyDescent="0.25">
      <c r="D164">
        <v>143</v>
      </c>
      <c r="E164" s="44">
        <f t="shared" si="20"/>
        <v>511.19999999999868</v>
      </c>
      <c r="F164" s="44">
        <f t="shared" si="22"/>
        <v>8.9221231361949886</v>
      </c>
      <c r="G164" s="45">
        <f t="shared" si="21"/>
        <v>91.236933199561477</v>
      </c>
      <c r="H164" s="45">
        <f t="shared" si="23"/>
        <v>104.81753674101736</v>
      </c>
      <c r="I164" s="45">
        <f t="shared" si="24"/>
        <v>86.855399799342223</v>
      </c>
      <c r="J164" s="45">
        <f t="shared" si="25"/>
        <v>107.22630511152605</v>
      </c>
    </row>
    <row r="165" spans="4:10" x14ac:dyDescent="0.25">
      <c r="D165">
        <v>144</v>
      </c>
      <c r="E165" s="44">
        <f t="shared" si="20"/>
        <v>514.79999999999859</v>
      </c>
      <c r="F165" s="44">
        <f t="shared" si="22"/>
        <v>8.9849549892667842</v>
      </c>
      <c r="G165" s="45">
        <f t="shared" si="21"/>
        <v>90.951729475339903</v>
      </c>
      <c r="H165" s="45">
        <f t="shared" si="23"/>
        <v>104.25779291565095</v>
      </c>
      <c r="I165" s="45">
        <f t="shared" si="24"/>
        <v>86.427594213009868</v>
      </c>
      <c r="J165" s="45">
        <f t="shared" si="25"/>
        <v>106.38668937347643</v>
      </c>
    </row>
    <row r="166" spans="4:10" x14ac:dyDescent="0.25">
      <c r="D166">
        <v>145</v>
      </c>
      <c r="E166" s="44">
        <f t="shared" si="20"/>
        <v>518.39999999999861</v>
      </c>
      <c r="F166" s="44">
        <f t="shared" si="22"/>
        <v>9.0477868423385797</v>
      </c>
      <c r="G166" s="45">
        <f t="shared" si="21"/>
        <v>90.702235141117583</v>
      </c>
      <c r="H166" s="45">
        <f t="shared" si="23"/>
        <v>103.68124552684701</v>
      </c>
      <c r="I166" s="45">
        <f t="shared" si="24"/>
        <v>86.053352711676368</v>
      </c>
      <c r="J166" s="45">
        <f t="shared" si="25"/>
        <v>105.52186829027052</v>
      </c>
    </row>
    <row r="167" spans="4:10" x14ac:dyDescent="0.25">
      <c r="D167">
        <v>146</v>
      </c>
      <c r="E167" s="44">
        <f t="shared" si="20"/>
        <v>521.99999999999864</v>
      </c>
      <c r="F167" s="44">
        <f t="shared" si="22"/>
        <v>9.1106186954103752</v>
      </c>
      <c r="G167" s="45">
        <f t="shared" si="21"/>
        <v>90.489434837048549</v>
      </c>
      <c r="H167" s="45">
        <f t="shared" si="23"/>
        <v>103.09016994374971</v>
      </c>
      <c r="I167" s="45">
        <f t="shared" si="24"/>
        <v>85.734152255572809</v>
      </c>
      <c r="J167" s="45">
        <f t="shared" si="25"/>
        <v>104.63525491562457</v>
      </c>
    </row>
    <row r="168" spans="4:10" x14ac:dyDescent="0.25">
      <c r="D168">
        <v>147</v>
      </c>
      <c r="E168" s="44">
        <f t="shared" si="20"/>
        <v>525.59999999999854</v>
      </c>
      <c r="F168" s="44">
        <f t="shared" si="22"/>
        <v>9.1734505484821707</v>
      </c>
      <c r="G168" s="45">
        <f t="shared" si="21"/>
        <v>90.314168388713753</v>
      </c>
      <c r="H168" s="45">
        <f t="shared" si="23"/>
        <v>102.48689887164879</v>
      </c>
      <c r="I168" s="45">
        <f t="shared" si="24"/>
        <v>85.471252583070623</v>
      </c>
      <c r="J168" s="45">
        <f t="shared" si="25"/>
        <v>103.73034830747319</v>
      </c>
    </row>
    <row r="169" spans="4:10" x14ac:dyDescent="0.25">
      <c r="D169">
        <v>148</v>
      </c>
      <c r="E169" s="44">
        <f t="shared" si="20"/>
        <v>529.19999999999857</v>
      </c>
      <c r="F169" s="44">
        <f t="shared" si="22"/>
        <v>9.2362824015539662</v>
      </c>
      <c r="G169" s="45">
        <f t="shared" si="21"/>
        <v>90.177127492713169</v>
      </c>
      <c r="H169" s="45">
        <f t="shared" si="23"/>
        <v>101.8738131458575</v>
      </c>
      <c r="I169" s="45">
        <f t="shared" si="24"/>
        <v>85.265691239069739</v>
      </c>
      <c r="J169" s="45">
        <f t="shared" si="25"/>
        <v>102.81071971878625</v>
      </c>
    </row>
    <row r="170" spans="4:10" x14ac:dyDescent="0.25">
      <c r="D170">
        <v>149</v>
      </c>
      <c r="E170" s="44">
        <f t="shared" si="20"/>
        <v>532.79999999999848</v>
      </c>
      <c r="F170" s="44">
        <f t="shared" si="22"/>
        <v>9.2991142546257617</v>
      </c>
      <c r="G170" s="45">
        <f t="shared" si="21"/>
        <v>90.078852986855253</v>
      </c>
      <c r="H170" s="45">
        <f t="shared" si="23"/>
        <v>101.25333233564331</v>
      </c>
      <c r="I170" s="45">
        <f t="shared" si="24"/>
        <v>85.118279480282879</v>
      </c>
      <c r="J170" s="45">
        <f t="shared" si="25"/>
        <v>101.87999850346496</v>
      </c>
    </row>
    <row r="171" spans="4:10" x14ac:dyDescent="0.25">
      <c r="D171">
        <v>150</v>
      </c>
      <c r="E171" s="44">
        <f t="shared" si="20"/>
        <v>536.3999999999985</v>
      </c>
      <c r="F171" s="44">
        <f t="shared" si="22"/>
        <v>9.3619461076975572</v>
      </c>
      <c r="G171" s="45">
        <f t="shared" si="21"/>
        <v>90.019732715717296</v>
      </c>
      <c r="H171" s="45">
        <f t="shared" si="23"/>
        <v>100.62790519529339</v>
      </c>
      <c r="I171" s="45">
        <f t="shared" si="24"/>
        <v>85.029599073575952</v>
      </c>
      <c r="J171" s="45">
        <f t="shared" si="25"/>
        <v>100.9418577929401</v>
      </c>
    </row>
    <row r="172" spans="4:10" x14ac:dyDescent="0.25">
      <c r="D172">
        <v>151</v>
      </c>
      <c r="E172" s="44">
        <f t="shared" si="20"/>
        <v>539.99999999999841</v>
      </c>
      <c r="F172" s="44">
        <f t="shared" si="22"/>
        <v>9.4247779607693527</v>
      </c>
      <c r="G172" s="45">
        <f t="shared" si="21"/>
        <v>90</v>
      </c>
      <c r="H172" s="45">
        <f t="shared" si="23"/>
        <v>100.00000000000027</v>
      </c>
      <c r="I172" s="45">
        <f t="shared" si="24"/>
        <v>85</v>
      </c>
      <c r="J172" s="45">
        <f t="shared" si="25"/>
        <v>100.00000000000041</v>
      </c>
    </row>
    <row r="173" spans="4:10" x14ac:dyDescent="0.25">
      <c r="D173">
        <v>152</v>
      </c>
      <c r="E173" s="44">
        <f t="shared" si="20"/>
        <v>543.59999999999843</v>
      </c>
      <c r="F173" s="44">
        <f t="shared" si="22"/>
        <v>9.4876098138411482</v>
      </c>
      <c r="G173" s="45">
        <f t="shared" si="21"/>
        <v>90.019732715717268</v>
      </c>
      <c r="H173" s="45">
        <f t="shared" si="23"/>
        <v>99.372094804707146</v>
      </c>
      <c r="I173" s="45">
        <f t="shared" si="24"/>
        <v>85.029599073575895</v>
      </c>
      <c r="J173" s="45">
        <f t="shared" si="25"/>
        <v>99.058142207060712</v>
      </c>
    </row>
    <row r="174" spans="4:10" x14ac:dyDescent="0.25">
      <c r="D174">
        <v>153</v>
      </c>
      <c r="E174" s="44">
        <f t="shared" si="20"/>
        <v>547.19999999999845</v>
      </c>
      <c r="F174" s="44">
        <f t="shared" si="22"/>
        <v>9.5504416669129437</v>
      </c>
      <c r="G174" s="45">
        <f t="shared" si="21"/>
        <v>90.078852986855182</v>
      </c>
      <c r="H174" s="45">
        <f t="shared" si="23"/>
        <v>98.746667664357233</v>
      </c>
      <c r="I174" s="45">
        <f t="shared" si="24"/>
        <v>85.11827948028278</v>
      </c>
      <c r="J174" s="45">
        <f t="shared" si="25"/>
        <v>98.120001496535849</v>
      </c>
    </row>
    <row r="175" spans="4:10" x14ac:dyDescent="0.25">
      <c r="D175">
        <v>154</v>
      </c>
      <c r="E175" s="44">
        <f t="shared" si="20"/>
        <v>550.79999999999836</v>
      </c>
      <c r="F175" s="44">
        <f t="shared" si="22"/>
        <v>9.6132735199847392</v>
      </c>
      <c r="G175" s="45">
        <f t="shared" si="21"/>
        <v>90.177127492713055</v>
      </c>
      <c r="H175" s="45">
        <f t="shared" si="23"/>
        <v>98.126186854143029</v>
      </c>
      <c r="I175" s="45">
        <f t="shared" si="24"/>
        <v>85.265691239069596</v>
      </c>
      <c r="J175" s="45">
        <f t="shared" si="25"/>
        <v>97.18928028121455</v>
      </c>
    </row>
    <row r="176" spans="4:10" x14ac:dyDescent="0.25">
      <c r="D176">
        <v>155</v>
      </c>
      <c r="E176" s="44">
        <f t="shared" si="20"/>
        <v>554.39999999999839</v>
      </c>
      <c r="F176" s="44">
        <f t="shared" si="22"/>
        <v>9.6761053730565347</v>
      </c>
      <c r="G176" s="45">
        <f t="shared" si="21"/>
        <v>90.314168388713625</v>
      </c>
      <c r="H176" s="45">
        <f t="shared" si="23"/>
        <v>97.513101128351721</v>
      </c>
      <c r="I176" s="45">
        <f t="shared" si="24"/>
        <v>85.471252583070424</v>
      </c>
      <c r="J176" s="45">
        <f t="shared" si="25"/>
        <v>96.269651692527589</v>
      </c>
    </row>
    <row r="177" spans="4:10" x14ac:dyDescent="0.25">
      <c r="D177">
        <v>156</v>
      </c>
      <c r="E177" s="44">
        <f t="shared" si="20"/>
        <v>557.99999999999841</v>
      </c>
      <c r="F177" s="44">
        <f t="shared" si="22"/>
        <v>9.7389372261283302</v>
      </c>
      <c r="G177" s="45">
        <f t="shared" si="21"/>
        <v>90.489434837048378</v>
      </c>
      <c r="H177" s="45">
        <f t="shared" si="23"/>
        <v>96.909830056250797</v>
      </c>
      <c r="I177" s="45">
        <f t="shared" si="24"/>
        <v>85.734152255572567</v>
      </c>
      <c r="J177" s="45">
        <f t="shared" si="25"/>
        <v>95.364745084376196</v>
      </c>
    </row>
    <row r="178" spans="4:10" x14ac:dyDescent="0.25">
      <c r="D178">
        <v>157</v>
      </c>
      <c r="E178" s="44">
        <f t="shared" si="20"/>
        <v>561.59999999999832</v>
      </c>
      <c r="F178" s="44">
        <f t="shared" si="22"/>
        <v>9.8017690792001257</v>
      </c>
      <c r="G178" s="45">
        <f t="shared" si="21"/>
        <v>90.702235141117384</v>
      </c>
      <c r="H178" s="45">
        <f t="shared" si="23"/>
        <v>96.31875447315349</v>
      </c>
      <c r="I178" s="45">
        <f t="shared" si="24"/>
        <v>86.053352711676069</v>
      </c>
      <c r="J178" s="45">
        <f t="shared" si="25"/>
        <v>94.478131709730235</v>
      </c>
    </row>
    <row r="179" spans="4:10" x14ac:dyDescent="0.25">
      <c r="D179">
        <v>158</v>
      </c>
      <c r="E179" s="44">
        <f t="shared" si="20"/>
        <v>565.19999999999834</v>
      </c>
      <c r="F179" s="44">
        <f t="shared" si="22"/>
        <v>9.8646009322719213</v>
      </c>
      <c r="G179" s="45">
        <f t="shared" si="21"/>
        <v>90.951729475339675</v>
      </c>
      <c r="H179" s="45">
        <f t="shared" si="23"/>
        <v>95.742207084349545</v>
      </c>
      <c r="I179" s="45">
        <f t="shared" si="24"/>
        <v>86.427594213009513</v>
      </c>
      <c r="J179" s="45">
        <f t="shared" si="25"/>
        <v>93.61331062652431</v>
      </c>
    </row>
    <row r="180" spans="4:10" x14ac:dyDescent="0.25">
      <c r="D180">
        <v>159</v>
      </c>
      <c r="E180" s="44">
        <f t="shared" si="20"/>
        <v>568.79999999999836</v>
      </c>
      <c r="F180" s="44">
        <f t="shared" si="22"/>
        <v>9.9274327853437168</v>
      </c>
      <c r="G180" s="45">
        <f t="shared" si="21"/>
        <v>91.236933199561221</v>
      </c>
      <c r="H180" s="45">
        <f t="shared" si="23"/>
        <v>95.182463258983105</v>
      </c>
      <c r="I180" s="45">
        <f t="shared" si="24"/>
        <v>86.855399799341825</v>
      </c>
      <c r="J180" s="45">
        <f t="shared" si="25"/>
        <v>92.773694888474665</v>
      </c>
    </row>
    <row r="181" spans="4:10" x14ac:dyDescent="0.25">
      <c r="D181">
        <v>160</v>
      </c>
      <c r="E181" s="44">
        <f t="shared" si="20"/>
        <v>572.39999999999827</v>
      </c>
      <c r="F181" s="44">
        <f t="shared" si="22"/>
        <v>9.9902646384155123</v>
      </c>
      <c r="G181" s="45">
        <f t="shared" si="21"/>
        <v>91.556720744979685</v>
      </c>
      <c r="H181" s="45">
        <f t="shared" si="23"/>
        <v>94.641732050210294</v>
      </c>
      <c r="I181" s="45">
        <f t="shared" si="24"/>
        <v>87.335081117469528</v>
      </c>
      <c r="J181" s="45">
        <f t="shared" si="25"/>
        <v>91.962598075315441</v>
      </c>
    </row>
    <row r="182" spans="4:10" x14ac:dyDescent="0.25">
      <c r="D182">
        <v>161</v>
      </c>
      <c r="E182" s="44">
        <f t="shared" si="20"/>
        <v>575.99999999999829</v>
      </c>
      <c r="F182" s="44">
        <f t="shared" si="22"/>
        <v>10.053096491487308</v>
      </c>
      <c r="G182" s="45">
        <f t="shared" si="21"/>
        <v>91.909830056250343</v>
      </c>
      <c r="H182" s="45">
        <f t="shared" si="23"/>
        <v>94.122147477075515</v>
      </c>
      <c r="I182" s="45">
        <f t="shared" si="24"/>
        <v>87.864745084375514</v>
      </c>
      <c r="J182" s="45">
        <f t="shared" si="25"/>
        <v>91.183221215613273</v>
      </c>
    </row>
    <row r="183" spans="4:10" x14ac:dyDescent="0.25">
      <c r="D183">
        <v>162</v>
      </c>
      <c r="E183" s="44">
        <f t="shared" si="20"/>
        <v>579.59999999999832</v>
      </c>
      <c r="F183" s="44">
        <f t="shared" si="22"/>
        <v>10.115928344559103</v>
      </c>
      <c r="G183" s="45">
        <f t="shared" si="21"/>
        <v>92.294867572241913</v>
      </c>
      <c r="H183" s="45">
        <f t="shared" si="23"/>
        <v>93.62576010251334</v>
      </c>
      <c r="I183" s="45">
        <f t="shared" si="24"/>
        <v>88.442301358362869</v>
      </c>
      <c r="J183" s="45">
        <f t="shared" si="25"/>
        <v>90.43864015377001</v>
      </c>
    </row>
    <row r="184" spans="4:10" x14ac:dyDescent="0.25">
      <c r="D184">
        <v>163</v>
      </c>
      <c r="E184" s="44">
        <f t="shared" si="20"/>
        <v>583.19999999999823</v>
      </c>
      <c r="F184" s="44">
        <f t="shared" si="22"/>
        <v>10.178760197630899</v>
      </c>
      <c r="G184" s="45">
        <f t="shared" si="21"/>
        <v>92.710313725785667</v>
      </c>
      <c r="H184" s="45">
        <f t="shared" si="23"/>
        <v>93.154528940713334</v>
      </c>
      <c r="I184" s="45">
        <f t="shared" si="24"/>
        <v>89.065470588678508</v>
      </c>
      <c r="J184" s="45">
        <f t="shared" si="25"/>
        <v>89.731793411070015</v>
      </c>
    </row>
    <row r="185" spans="4:10" x14ac:dyDescent="0.25">
      <c r="D185">
        <v>164</v>
      </c>
      <c r="E185" s="44">
        <f t="shared" si="20"/>
        <v>586.79999999999825</v>
      </c>
      <c r="F185" s="44">
        <f t="shared" si="22"/>
        <v>10.241592050702694</v>
      </c>
      <c r="G185" s="45">
        <f t="shared" si="21"/>
        <v>93.154528940712879</v>
      </c>
      <c r="H185" s="45">
        <f t="shared" si="23"/>
        <v>92.710313725786108</v>
      </c>
      <c r="I185" s="45">
        <f t="shared" si="24"/>
        <v>89.731793411069319</v>
      </c>
      <c r="J185" s="45">
        <f t="shared" si="25"/>
        <v>89.065470588679148</v>
      </c>
    </row>
    <row r="186" spans="4:10" x14ac:dyDescent="0.25">
      <c r="D186">
        <v>165</v>
      </c>
      <c r="E186" s="44">
        <f t="shared" si="20"/>
        <v>590.39999999999816</v>
      </c>
      <c r="F186" s="44">
        <f t="shared" si="22"/>
        <v>10.30442390377449</v>
      </c>
      <c r="G186" s="45">
        <f t="shared" si="21"/>
        <v>93.625760102512857</v>
      </c>
      <c r="H186" s="45">
        <f t="shared" si="23"/>
        <v>92.29486757224231</v>
      </c>
      <c r="I186" s="45">
        <f t="shared" si="24"/>
        <v>90.438640153769285</v>
      </c>
      <c r="J186" s="45">
        <f t="shared" si="25"/>
        <v>88.442301358363466</v>
      </c>
    </row>
    <row r="187" spans="4:10" x14ac:dyDescent="0.25">
      <c r="D187">
        <v>166</v>
      </c>
      <c r="E187" s="44">
        <f t="shared" si="20"/>
        <v>593.99999999999818</v>
      </c>
      <c r="F187" s="44">
        <f t="shared" si="22"/>
        <v>10.367255756846285</v>
      </c>
      <c r="G187" s="45">
        <f t="shared" si="21"/>
        <v>94.122147477075004</v>
      </c>
      <c r="H187" s="45">
        <f t="shared" si="23"/>
        <v>91.909830056250712</v>
      </c>
      <c r="I187" s="45">
        <f t="shared" si="24"/>
        <v>91.183221215612505</v>
      </c>
      <c r="J187" s="45">
        <f t="shared" si="25"/>
        <v>87.864745084376068</v>
      </c>
    </row>
    <row r="188" spans="4:10" x14ac:dyDescent="0.25">
      <c r="D188">
        <v>167</v>
      </c>
      <c r="E188" s="44">
        <f t="shared" si="20"/>
        <v>597.59999999999809</v>
      </c>
      <c r="F188" s="44">
        <f t="shared" si="22"/>
        <v>10.430087609918081</v>
      </c>
      <c r="G188" s="45">
        <f t="shared" si="21"/>
        <v>94.641732050209754</v>
      </c>
      <c r="H188" s="45">
        <f t="shared" si="23"/>
        <v>91.556720744980026</v>
      </c>
      <c r="I188" s="45">
        <f t="shared" si="24"/>
        <v>91.962598075314631</v>
      </c>
      <c r="J188" s="45">
        <f t="shared" si="25"/>
        <v>87.33508111747004</v>
      </c>
    </row>
    <row r="189" spans="4:10" x14ac:dyDescent="0.25">
      <c r="D189">
        <v>168</v>
      </c>
      <c r="E189" s="44">
        <f t="shared" si="20"/>
        <v>601.19999999999811</v>
      </c>
      <c r="F189" s="44">
        <f t="shared" si="22"/>
        <v>10.492919462989876</v>
      </c>
      <c r="G189" s="45">
        <f t="shared" si="21"/>
        <v>95.182463258982551</v>
      </c>
      <c r="H189" s="45">
        <f t="shared" si="23"/>
        <v>91.23693319956152</v>
      </c>
      <c r="I189" s="45">
        <f t="shared" si="24"/>
        <v>92.773694888473841</v>
      </c>
      <c r="J189" s="45">
        <f t="shared" si="25"/>
        <v>86.85539979934228</v>
      </c>
    </row>
    <row r="190" spans="4:10" x14ac:dyDescent="0.25">
      <c r="D190">
        <v>169</v>
      </c>
      <c r="E190" s="44">
        <f t="shared" si="20"/>
        <v>604.79999999999814</v>
      </c>
      <c r="F190" s="44">
        <f t="shared" si="22"/>
        <v>10.555751316061672</v>
      </c>
      <c r="G190" s="45">
        <f t="shared" si="21"/>
        <v>95.742207084348976</v>
      </c>
      <c r="H190" s="45">
        <f t="shared" si="23"/>
        <v>90.951729475339945</v>
      </c>
      <c r="I190" s="45">
        <f t="shared" si="24"/>
        <v>93.613310626523457</v>
      </c>
      <c r="J190" s="45">
        <f t="shared" si="25"/>
        <v>86.427594213009925</v>
      </c>
    </row>
    <row r="191" spans="4:10" x14ac:dyDescent="0.25">
      <c r="D191">
        <v>170</v>
      </c>
      <c r="E191" s="44">
        <f t="shared" si="20"/>
        <v>608.39999999999804</v>
      </c>
      <c r="F191" s="44">
        <f t="shared" si="22"/>
        <v>10.618583169133467</v>
      </c>
      <c r="G191" s="45">
        <f t="shared" si="21"/>
        <v>96.318754473152907</v>
      </c>
      <c r="H191" s="45">
        <f t="shared" si="23"/>
        <v>90.702235141117612</v>
      </c>
      <c r="I191" s="45">
        <f t="shared" si="24"/>
        <v>94.478131709729354</v>
      </c>
      <c r="J191" s="45">
        <f t="shared" si="25"/>
        <v>86.053352711676411</v>
      </c>
    </row>
    <row r="192" spans="4:10" x14ac:dyDescent="0.25">
      <c r="D192">
        <v>171</v>
      </c>
      <c r="E192" s="44">
        <f t="shared" si="20"/>
        <v>611.99999999999807</v>
      </c>
      <c r="F192" s="44">
        <f t="shared" si="22"/>
        <v>10.681415022205263</v>
      </c>
      <c r="G192" s="45">
        <f t="shared" si="21"/>
        <v>96.9098300562502</v>
      </c>
      <c r="H192" s="45">
        <f t="shared" si="23"/>
        <v>90.489434837048577</v>
      </c>
      <c r="I192" s="45">
        <f t="shared" si="24"/>
        <v>95.364745084375301</v>
      </c>
      <c r="J192" s="45">
        <f t="shared" si="25"/>
        <v>85.734152255572852</v>
      </c>
    </row>
    <row r="193" spans="4:10" x14ac:dyDescent="0.25">
      <c r="D193">
        <v>172</v>
      </c>
      <c r="E193" s="44">
        <f t="shared" si="20"/>
        <v>615.59999999999809</v>
      </c>
      <c r="F193" s="44">
        <f t="shared" si="22"/>
        <v>10.744246875277058</v>
      </c>
      <c r="G193" s="45">
        <f t="shared" si="21"/>
        <v>97.513101128351124</v>
      </c>
      <c r="H193" s="45">
        <f t="shared" si="23"/>
        <v>90.314168388713767</v>
      </c>
      <c r="I193" s="45">
        <f t="shared" si="24"/>
        <v>96.269651692526679</v>
      </c>
      <c r="J193" s="45">
        <f t="shared" si="25"/>
        <v>85.471252583070665</v>
      </c>
    </row>
    <row r="194" spans="4:10" x14ac:dyDescent="0.25">
      <c r="D194">
        <v>173</v>
      </c>
      <c r="E194" s="44">
        <f t="shared" si="20"/>
        <v>619.199999999998</v>
      </c>
      <c r="F194" s="44">
        <f t="shared" si="22"/>
        <v>10.807078728348854</v>
      </c>
      <c r="G194" s="45">
        <f t="shared" si="21"/>
        <v>98.126186854142418</v>
      </c>
      <c r="H194" s="45">
        <f t="shared" si="23"/>
        <v>90.177127492713183</v>
      </c>
      <c r="I194" s="45">
        <f t="shared" si="24"/>
        <v>97.189280281213613</v>
      </c>
      <c r="J194" s="45">
        <f t="shared" si="25"/>
        <v>85.265691239069767</v>
      </c>
    </row>
    <row r="195" spans="4:10" x14ac:dyDescent="0.25">
      <c r="D195">
        <v>174</v>
      </c>
      <c r="E195" s="44">
        <f t="shared" si="20"/>
        <v>622.79999999999802</v>
      </c>
      <c r="F195" s="44">
        <f t="shared" si="22"/>
        <v>10.869910581420649</v>
      </c>
      <c r="G195" s="45">
        <f t="shared" si="21"/>
        <v>98.746667664356607</v>
      </c>
      <c r="H195" s="45">
        <f t="shared" si="23"/>
        <v>90.078852986855267</v>
      </c>
      <c r="I195" s="45">
        <f t="shared" si="24"/>
        <v>98.120001496534911</v>
      </c>
      <c r="J195" s="45">
        <f t="shared" si="25"/>
        <v>85.118279480282894</v>
      </c>
    </row>
    <row r="196" spans="4:10" x14ac:dyDescent="0.25">
      <c r="D196">
        <v>175</v>
      </c>
      <c r="E196" s="44">
        <f t="shared" si="20"/>
        <v>626.39999999999804</v>
      </c>
      <c r="F196" s="44">
        <f t="shared" si="22"/>
        <v>10.932742434492445</v>
      </c>
      <c r="G196" s="45">
        <f t="shared" si="21"/>
        <v>99.372094804706506</v>
      </c>
      <c r="H196" s="45">
        <f t="shared" si="23"/>
        <v>90.019732715717311</v>
      </c>
      <c r="I196" s="45">
        <f t="shared" si="24"/>
        <v>99.05814220705976</v>
      </c>
      <c r="J196" s="45">
        <f t="shared" si="25"/>
        <v>85.029599073575966</v>
      </c>
    </row>
    <row r="197" spans="4:10" x14ac:dyDescent="0.25">
      <c r="D197">
        <v>176</v>
      </c>
      <c r="E197" s="44">
        <f t="shared" si="20"/>
        <v>629.99999999999795</v>
      </c>
      <c r="F197" s="44">
        <f t="shared" si="22"/>
        <v>10.99557428756424</v>
      </c>
      <c r="G197" s="45">
        <f t="shared" si="21"/>
        <v>99.999999999999645</v>
      </c>
      <c r="H197" s="45">
        <f t="shared" si="23"/>
        <v>90</v>
      </c>
      <c r="I197" s="45">
        <f t="shared" si="24"/>
        <v>99.99999999999946</v>
      </c>
      <c r="J197" s="45">
        <f t="shared" si="25"/>
        <v>85</v>
      </c>
    </row>
    <row r="198" spans="4:10" x14ac:dyDescent="0.25">
      <c r="D198">
        <v>177</v>
      </c>
      <c r="E198" s="44">
        <f t="shared" si="20"/>
        <v>633.59999999999798</v>
      </c>
      <c r="F198" s="44">
        <f t="shared" si="22"/>
        <v>11.058406140636036</v>
      </c>
      <c r="G198" s="45">
        <f t="shared" si="21"/>
        <v>100.62790519529277</v>
      </c>
      <c r="H198" s="45">
        <f t="shared" si="23"/>
        <v>90.019732715717254</v>
      </c>
      <c r="I198" s="45">
        <f t="shared" si="24"/>
        <v>100.94185779293916</v>
      </c>
      <c r="J198" s="45">
        <f t="shared" si="25"/>
        <v>85.029599073575895</v>
      </c>
    </row>
    <row r="199" spans="4:10" x14ac:dyDescent="0.25">
      <c r="D199">
        <v>178</v>
      </c>
      <c r="E199" s="44">
        <f t="shared" si="20"/>
        <v>637.19999999999789</v>
      </c>
      <c r="F199" s="44">
        <f t="shared" si="22"/>
        <v>11.121237993707831</v>
      </c>
      <c r="G199" s="45">
        <f t="shared" si="21"/>
        <v>101.25333233564268</v>
      </c>
      <c r="H199" s="45">
        <f t="shared" si="23"/>
        <v>90.078852986855168</v>
      </c>
      <c r="I199" s="45">
        <f t="shared" si="24"/>
        <v>101.87999850346402</v>
      </c>
      <c r="J199" s="45">
        <f t="shared" si="25"/>
        <v>85.118279480282766</v>
      </c>
    </row>
    <row r="200" spans="4:10" x14ac:dyDescent="0.25">
      <c r="D200">
        <v>179</v>
      </c>
      <c r="E200" s="44">
        <f t="shared" si="20"/>
        <v>640.79999999999791</v>
      </c>
      <c r="F200" s="44">
        <f t="shared" si="22"/>
        <v>11.184069846779627</v>
      </c>
      <c r="G200" s="45">
        <f t="shared" si="21"/>
        <v>101.87381314585689</v>
      </c>
      <c r="H200" s="45">
        <f t="shared" si="23"/>
        <v>90.177127492713041</v>
      </c>
      <c r="I200" s="45">
        <f t="shared" si="24"/>
        <v>102.81071971878532</v>
      </c>
      <c r="J200" s="45">
        <f t="shared" si="25"/>
        <v>85.265691239069568</v>
      </c>
    </row>
    <row r="201" spans="4:10" x14ac:dyDescent="0.25">
      <c r="D201">
        <v>180</v>
      </c>
      <c r="E201" s="44">
        <f t="shared" si="20"/>
        <v>644.39999999999782</v>
      </c>
      <c r="F201" s="44">
        <f t="shared" si="22"/>
        <v>11.246901699851422</v>
      </c>
      <c r="G201" s="45">
        <f t="shared" si="21"/>
        <v>102.48689887164818</v>
      </c>
      <c r="H201" s="45">
        <f t="shared" si="23"/>
        <v>90.314168388713597</v>
      </c>
      <c r="I201" s="45">
        <f t="shared" si="24"/>
        <v>103.73034830747228</v>
      </c>
      <c r="J201" s="45">
        <f t="shared" si="25"/>
        <v>85.471252583070395</v>
      </c>
    </row>
    <row r="202" spans="4:10" x14ac:dyDescent="0.25">
      <c r="D202">
        <v>181</v>
      </c>
      <c r="E202" s="44">
        <f t="shared" si="20"/>
        <v>647.99999999999784</v>
      </c>
      <c r="F202" s="44">
        <f t="shared" si="22"/>
        <v>11.309733552923218</v>
      </c>
      <c r="G202" s="45">
        <f t="shared" si="21"/>
        <v>103.09016994374912</v>
      </c>
      <c r="H202" s="45">
        <f t="shared" si="23"/>
        <v>90.48943483704835</v>
      </c>
      <c r="I202" s="45">
        <f t="shared" si="24"/>
        <v>104.63525491562368</v>
      </c>
      <c r="J202" s="45">
        <f t="shared" si="25"/>
        <v>85.734152255572525</v>
      </c>
    </row>
    <row r="203" spans="4:10" x14ac:dyDescent="0.25">
      <c r="D203">
        <v>182</v>
      </c>
      <c r="E203" s="44">
        <f t="shared" si="20"/>
        <v>651.59999999999786</v>
      </c>
      <c r="F203" s="44">
        <f t="shared" si="22"/>
        <v>11.372565405995013</v>
      </c>
      <c r="G203" s="45">
        <f t="shared" si="21"/>
        <v>103.68124552684642</v>
      </c>
      <c r="H203" s="45">
        <f t="shared" si="23"/>
        <v>90.702235141117342</v>
      </c>
      <c r="I203" s="45">
        <f t="shared" si="24"/>
        <v>105.52186829026964</v>
      </c>
      <c r="J203" s="45">
        <f t="shared" si="25"/>
        <v>86.053352711676013</v>
      </c>
    </row>
    <row r="204" spans="4:10" x14ac:dyDescent="0.25">
      <c r="D204">
        <v>183</v>
      </c>
      <c r="E204" s="44">
        <f t="shared" si="20"/>
        <v>655.19999999999777</v>
      </c>
      <c r="F204" s="44">
        <f t="shared" si="22"/>
        <v>11.435397259066809</v>
      </c>
      <c r="G204" s="45">
        <f t="shared" si="21"/>
        <v>104.25779291565038</v>
      </c>
      <c r="H204" s="45">
        <f t="shared" si="23"/>
        <v>90.951729475339647</v>
      </c>
      <c r="I204" s="45">
        <f t="shared" si="24"/>
        <v>106.38668937347556</v>
      </c>
      <c r="J204" s="45">
        <f t="shared" si="25"/>
        <v>86.427594213009456</v>
      </c>
    </row>
    <row r="205" spans="4:10" x14ac:dyDescent="0.25">
      <c r="D205">
        <v>184</v>
      </c>
      <c r="E205" s="44">
        <f t="shared" si="20"/>
        <v>658.79999999999779</v>
      </c>
      <c r="F205" s="44">
        <f t="shared" si="22"/>
        <v>11.498229112138604</v>
      </c>
      <c r="G205" s="45">
        <f t="shared" si="21"/>
        <v>104.81753674101681</v>
      </c>
      <c r="H205" s="45">
        <f t="shared" si="23"/>
        <v>91.236933199561179</v>
      </c>
      <c r="I205" s="45">
        <f t="shared" si="24"/>
        <v>107.22630511152522</v>
      </c>
      <c r="J205" s="45">
        <f t="shared" si="25"/>
        <v>86.855399799341768</v>
      </c>
    </row>
    <row r="206" spans="4:10" x14ac:dyDescent="0.25">
      <c r="D206">
        <v>185</v>
      </c>
      <c r="E206" s="44">
        <f t="shared" si="20"/>
        <v>662.39999999999782</v>
      </c>
      <c r="F206" s="44">
        <f t="shared" si="22"/>
        <v>11.5610609652104</v>
      </c>
      <c r="G206" s="45">
        <f t="shared" si="21"/>
        <v>105.35826794978964</v>
      </c>
      <c r="H206" s="45">
        <f t="shared" si="23"/>
        <v>91.556720744979643</v>
      </c>
      <c r="I206" s="45">
        <f t="shared" si="24"/>
        <v>108.03740192468446</v>
      </c>
      <c r="J206" s="45">
        <f t="shared" si="25"/>
        <v>87.335081117469457</v>
      </c>
    </row>
    <row r="207" spans="4:10" x14ac:dyDescent="0.25">
      <c r="D207">
        <v>186</v>
      </c>
      <c r="E207" s="44">
        <f t="shared" si="20"/>
        <v>665.99999999999784</v>
      </c>
      <c r="F207" s="44">
        <f t="shared" si="22"/>
        <v>11.623892818282195</v>
      </c>
      <c r="G207" s="45">
        <f t="shared" si="21"/>
        <v>105.87785252292441</v>
      </c>
      <c r="H207" s="45">
        <f t="shared" si="23"/>
        <v>91.909830056250286</v>
      </c>
      <c r="I207" s="45">
        <f t="shared" si="24"/>
        <v>108.81677878438661</v>
      </c>
      <c r="J207" s="45">
        <f t="shared" si="25"/>
        <v>87.864745084375443</v>
      </c>
    </row>
    <row r="208" spans="4:10" x14ac:dyDescent="0.25">
      <c r="D208">
        <v>187</v>
      </c>
      <c r="E208" s="44">
        <f t="shared" si="20"/>
        <v>669.59999999999764</v>
      </c>
      <c r="F208" s="44">
        <f t="shared" si="22"/>
        <v>11.686724671353991</v>
      </c>
      <c r="G208" s="45">
        <f t="shared" si="21"/>
        <v>106.37423989748659</v>
      </c>
      <c r="H208" s="45">
        <f t="shared" si="23"/>
        <v>92.294867572241856</v>
      </c>
      <c r="I208" s="45">
        <f t="shared" si="24"/>
        <v>109.56135984622989</v>
      </c>
      <c r="J208" s="45">
        <f t="shared" si="25"/>
        <v>88.442301358362784</v>
      </c>
    </row>
    <row r="209" spans="4:10" x14ac:dyDescent="0.25">
      <c r="D209">
        <v>188</v>
      </c>
      <c r="E209" s="44">
        <f t="shared" si="20"/>
        <v>673.19999999999766</v>
      </c>
      <c r="F209" s="44">
        <f t="shared" si="22"/>
        <v>11.749556524425786</v>
      </c>
      <c r="G209" s="45">
        <f t="shared" si="21"/>
        <v>106.8454710592866</v>
      </c>
      <c r="H209" s="45">
        <f t="shared" si="23"/>
        <v>92.71031372578561</v>
      </c>
      <c r="I209" s="45">
        <f t="shared" si="24"/>
        <v>110.26820658892989</v>
      </c>
      <c r="J209" s="45">
        <f t="shared" si="25"/>
        <v>89.065470588678409</v>
      </c>
    </row>
    <row r="210" spans="4:10" x14ac:dyDescent="0.25">
      <c r="D210">
        <v>189</v>
      </c>
      <c r="E210" s="44">
        <f t="shared" si="20"/>
        <v>676.79999999999768</v>
      </c>
      <c r="F210" s="44">
        <f t="shared" si="22"/>
        <v>11.812388377497582</v>
      </c>
      <c r="G210" s="45">
        <f t="shared" si="21"/>
        <v>107.28968627421384</v>
      </c>
      <c r="H210" s="45">
        <f t="shared" si="23"/>
        <v>93.154528940712822</v>
      </c>
      <c r="I210" s="45">
        <f t="shared" si="24"/>
        <v>110.93452941132075</v>
      </c>
      <c r="J210" s="45">
        <f t="shared" si="25"/>
        <v>89.731793411069219</v>
      </c>
    </row>
    <row r="211" spans="4:10" x14ac:dyDescent="0.25">
      <c r="D211">
        <v>190</v>
      </c>
      <c r="E211" s="44">
        <f t="shared" si="20"/>
        <v>680.3999999999977</v>
      </c>
      <c r="F211" s="44">
        <f t="shared" si="22"/>
        <v>11.875220230569377</v>
      </c>
      <c r="G211" s="45">
        <f t="shared" si="21"/>
        <v>107.70513242775763</v>
      </c>
      <c r="H211" s="45">
        <f t="shared" si="23"/>
        <v>93.625760102512785</v>
      </c>
      <c r="I211" s="45">
        <f t="shared" si="24"/>
        <v>111.55769864163645</v>
      </c>
      <c r="J211" s="45">
        <f t="shared" si="25"/>
        <v>90.438640153769185</v>
      </c>
    </row>
    <row r="212" spans="4:10" x14ac:dyDescent="0.25">
      <c r="D212">
        <v>191</v>
      </c>
      <c r="E212" s="44">
        <f t="shared" si="20"/>
        <v>683.99999999999773</v>
      </c>
      <c r="F212" s="44">
        <f t="shared" si="22"/>
        <v>11.938052083641173</v>
      </c>
      <c r="G212" s="45">
        <f t="shared" si="21"/>
        <v>108.09016994374923</v>
      </c>
      <c r="H212" s="45">
        <f t="shared" si="23"/>
        <v>94.122147477074932</v>
      </c>
      <c r="I212" s="45">
        <f t="shared" si="24"/>
        <v>112.13525491562385</v>
      </c>
      <c r="J212" s="45">
        <f t="shared" si="25"/>
        <v>91.183221215612406</v>
      </c>
    </row>
    <row r="213" spans="4:10" x14ac:dyDescent="0.25">
      <c r="D213">
        <v>192</v>
      </c>
      <c r="E213" s="44">
        <f t="shared" si="20"/>
        <v>687.59999999999764</v>
      </c>
      <c r="F213" s="44">
        <f t="shared" si="22"/>
        <v>12.000883936712968</v>
      </c>
      <c r="G213" s="45">
        <f t="shared" si="21"/>
        <v>108.44327925501993</v>
      </c>
      <c r="H213" s="45">
        <f t="shared" si="23"/>
        <v>94.641732050209683</v>
      </c>
      <c r="I213" s="45">
        <f t="shared" si="24"/>
        <v>112.66491888252989</v>
      </c>
      <c r="J213" s="45">
        <f t="shared" si="25"/>
        <v>91.962598075314517</v>
      </c>
    </row>
    <row r="214" spans="4:10" x14ac:dyDescent="0.25">
      <c r="D214">
        <v>193</v>
      </c>
      <c r="E214" s="44">
        <f t="shared" si="20"/>
        <v>691.19999999999766</v>
      </c>
      <c r="F214" s="44">
        <f t="shared" si="22"/>
        <v>12.063715789784764</v>
      </c>
      <c r="G214" s="45">
        <f t="shared" si="21"/>
        <v>108.76306680043844</v>
      </c>
      <c r="H214" s="45">
        <f t="shared" si="23"/>
        <v>95.18246325898248</v>
      </c>
      <c r="I214" s="45">
        <f t="shared" si="24"/>
        <v>113.14460020065765</v>
      </c>
      <c r="J214" s="45">
        <f t="shared" si="25"/>
        <v>92.773694888473713</v>
      </c>
    </row>
    <row r="215" spans="4:10" x14ac:dyDescent="0.25">
      <c r="D215">
        <v>194</v>
      </c>
      <c r="E215" s="44">
        <f t="shared" ref="E215:E278" si="26">F215*180/PI()</f>
        <v>694.79999999999757</v>
      </c>
      <c r="F215" s="44">
        <f t="shared" si="22"/>
        <v>12.12654764285656</v>
      </c>
      <c r="G215" s="45">
        <f t="shared" si="21"/>
        <v>109.04827052466001</v>
      </c>
      <c r="H215" s="45">
        <f t="shared" si="23"/>
        <v>95.742207084348891</v>
      </c>
      <c r="I215" s="45">
        <f t="shared" si="24"/>
        <v>113.57240578699002</v>
      </c>
      <c r="J215" s="45">
        <f t="shared" si="25"/>
        <v>93.613310626523329</v>
      </c>
    </row>
    <row r="216" spans="4:10" x14ac:dyDescent="0.25">
      <c r="D216">
        <v>195</v>
      </c>
      <c r="E216" s="44">
        <f t="shared" si="26"/>
        <v>698.39999999999759</v>
      </c>
      <c r="F216" s="44">
        <f t="shared" si="22"/>
        <v>12.189379495928355</v>
      </c>
      <c r="G216" s="45">
        <f t="shared" ref="G216:G279" si="27">100+$E$15*COS(F216)</f>
        <v>109.29776485888236</v>
      </c>
      <c r="H216" s="45">
        <f t="shared" si="23"/>
        <v>96.318754473152822</v>
      </c>
      <c r="I216" s="45">
        <f t="shared" si="24"/>
        <v>113.94664728832353</v>
      </c>
      <c r="J216" s="45">
        <f t="shared" si="25"/>
        <v>94.47813170972924</v>
      </c>
    </row>
    <row r="217" spans="4:10" x14ac:dyDescent="0.25">
      <c r="D217">
        <v>196</v>
      </c>
      <c r="E217" s="44">
        <f t="shared" si="26"/>
        <v>701.9999999999975</v>
      </c>
      <c r="F217" s="44">
        <f t="shared" si="22"/>
        <v>12.252211349000151</v>
      </c>
      <c r="G217" s="45">
        <f t="shared" si="27"/>
        <v>109.51056516295139</v>
      </c>
      <c r="H217" s="45">
        <f t="shared" si="23"/>
        <v>96.909830056250115</v>
      </c>
      <c r="I217" s="45">
        <f t="shared" si="24"/>
        <v>114.26584774442711</v>
      </c>
      <c r="J217" s="45">
        <f t="shared" si="25"/>
        <v>95.364745084375173</v>
      </c>
    </row>
    <row r="218" spans="4:10" x14ac:dyDescent="0.25">
      <c r="D218">
        <v>197</v>
      </c>
      <c r="E218" s="44">
        <f t="shared" si="26"/>
        <v>705.59999999999752</v>
      </c>
      <c r="F218" s="44">
        <f t="shared" ref="F218:F281" si="28">F217+$F$19*2</f>
        <v>12.315043202071946</v>
      </c>
      <c r="G218" s="45">
        <f t="shared" si="27"/>
        <v>109.6858316112862</v>
      </c>
      <c r="H218" s="45">
        <f t="shared" ref="H218:H281" si="29">100+$E$15*SIN(F218)</f>
        <v>97.513101128351025</v>
      </c>
      <c r="I218" s="45">
        <f t="shared" ref="I218:I281" si="30">100+$E$14*COS(F218)</f>
        <v>114.52874741692931</v>
      </c>
      <c r="J218" s="45">
        <f t="shared" ref="J218:J281" si="31">100+$E$14*SIN(F218)</f>
        <v>96.269651692526551</v>
      </c>
    </row>
    <row r="219" spans="4:10" x14ac:dyDescent="0.25">
      <c r="D219">
        <v>198</v>
      </c>
      <c r="E219" s="44">
        <f t="shared" si="26"/>
        <v>709.19999999999754</v>
      </c>
      <c r="F219" s="44">
        <f t="shared" si="28"/>
        <v>12.377875055143742</v>
      </c>
      <c r="G219" s="45">
        <f t="shared" si="27"/>
        <v>109.8228725072868</v>
      </c>
      <c r="H219" s="45">
        <f t="shared" si="29"/>
        <v>98.126186854142318</v>
      </c>
      <c r="I219" s="45">
        <f t="shared" si="30"/>
        <v>114.7343087609302</v>
      </c>
      <c r="J219" s="45">
        <f t="shared" si="31"/>
        <v>97.189280281213485</v>
      </c>
    </row>
    <row r="220" spans="4:10" x14ac:dyDescent="0.25">
      <c r="D220">
        <v>199</v>
      </c>
      <c r="E220" s="44">
        <f t="shared" si="26"/>
        <v>712.79999999999757</v>
      </c>
      <c r="F220" s="44">
        <f t="shared" si="28"/>
        <v>12.440706908215537</v>
      </c>
      <c r="G220" s="45">
        <f t="shared" si="27"/>
        <v>109.92114701314472</v>
      </c>
      <c r="H220" s="45">
        <f t="shared" si="29"/>
        <v>98.746667664356522</v>
      </c>
      <c r="I220" s="45">
        <f t="shared" si="30"/>
        <v>114.88172051971708</v>
      </c>
      <c r="J220" s="45">
        <f t="shared" si="31"/>
        <v>98.120001496534783</v>
      </c>
    </row>
    <row r="221" spans="4:10" x14ac:dyDescent="0.25">
      <c r="D221">
        <v>200</v>
      </c>
      <c r="E221" s="44">
        <f t="shared" si="26"/>
        <v>716.39999999999736</v>
      </c>
      <c r="F221" s="44">
        <f t="shared" si="28"/>
        <v>12.503538761287333</v>
      </c>
      <c r="G221" s="45">
        <f t="shared" si="27"/>
        <v>109.98026728428269</v>
      </c>
      <c r="H221" s="45">
        <f t="shared" si="29"/>
        <v>99.372094804706421</v>
      </c>
      <c r="I221" s="45">
        <f t="shared" si="30"/>
        <v>114.97040092642403</v>
      </c>
      <c r="J221" s="45">
        <f t="shared" si="31"/>
        <v>99.058142207059632</v>
      </c>
    </row>
    <row r="222" spans="4:10" x14ac:dyDescent="0.25">
      <c r="D222">
        <v>201</v>
      </c>
      <c r="E222" s="44">
        <f t="shared" si="26"/>
        <v>719.99999999999739</v>
      </c>
      <c r="F222" s="44">
        <f t="shared" si="28"/>
        <v>12.566370614359128</v>
      </c>
      <c r="G222" s="45">
        <f t="shared" si="27"/>
        <v>110</v>
      </c>
      <c r="H222" s="45">
        <f t="shared" si="29"/>
        <v>99.999999999999545</v>
      </c>
      <c r="I222" s="45">
        <f t="shared" si="30"/>
        <v>115</v>
      </c>
      <c r="J222" s="45">
        <f t="shared" si="31"/>
        <v>99.999999999999332</v>
      </c>
    </row>
    <row r="223" spans="4:10" x14ac:dyDescent="0.25">
      <c r="D223">
        <v>202</v>
      </c>
      <c r="E223" s="44">
        <f t="shared" si="26"/>
        <v>723.59999999999741</v>
      </c>
      <c r="F223" s="44">
        <f t="shared" si="28"/>
        <v>12.629202467430924</v>
      </c>
      <c r="G223" s="45">
        <f t="shared" si="27"/>
        <v>109.98026728428275</v>
      </c>
      <c r="H223" s="45">
        <f t="shared" si="29"/>
        <v>100.62790519529268</v>
      </c>
      <c r="I223" s="45">
        <f t="shared" si="30"/>
        <v>114.97040092642412</v>
      </c>
      <c r="J223" s="45">
        <f t="shared" si="31"/>
        <v>100.94185779293902</v>
      </c>
    </row>
    <row r="224" spans="4:10" x14ac:dyDescent="0.25">
      <c r="D224">
        <v>203</v>
      </c>
      <c r="E224" s="44">
        <f t="shared" si="26"/>
        <v>727.19999999999743</v>
      </c>
      <c r="F224" s="44">
        <f t="shared" si="28"/>
        <v>12.692034320502719</v>
      </c>
      <c r="G224" s="45">
        <f t="shared" si="27"/>
        <v>109.92114701314483</v>
      </c>
      <c r="H224" s="45">
        <f t="shared" si="29"/>
        <v>101.2533323356426</v>
      </c>
      <c r="I224" s="45">
        <f t="shared" si="30"/>
        <v>114.88172051971725</v>
      </c>
      <c r="J224" s="45">
        <f t="shared" si="31"/>
        <v>101.87999850346388</v>
      </c>
    </row>
    <row r="225" spans="4:10" x14ac:dyDescent="0.25">
      <c r="D225">
        <v>204</v>
      </c>
      <c r="E225" s="44">
        <f t="shared" si="26"/>
        <v>730.79999999999745</v>
      </c>
      <c r="F225" s="44">
        <f t="shared" si="28"/>
        <v>12.754866173574515</v>
      </c>
      <c r="G225" s="45">
        <f t="shared" si="27"/>
        <v>109.82287250728697</v>
      </c>
      <c r="H225" s="45">
        <f t="shared" si="29"/>
        <v>101.8738131458568</v>
      </c>
      <c r="I225" s="45">
        <f t="shared" si="30"/>
        <v>114.73430876093046</v>
      </c>
      <c r="J225" s="45">
        <f t="shared" si="31"/>
        <v>102.81071971878519</v>
      </c>
    </row>
    <row r="226" spans="4:10" x14ac:dyDescent="0.25">
      <c r="D226">
        <v>205</v>
      </c>
      <c r="E226" s="44">
        <f t="shared" si="26"/>
        <v>734.39999999999748</v>
      </c>
      <c r="F226" s="44">
        <f t="shared" si="28"/>
        <v>12.81769802664631</v>
      </c>
      <c r="G226" s="45">
        <f t="shared" si="27"/>
        <v>109.68583161128643</v>
      </c>
      <c r="H226" s="45">
        <f t="shared" si="29"/>
        <v>102.48689887164809</v>
      </c>
      <c r="I226" s="45">
        <f t="shared" si="30"/>
        <v>114.52874741692963</v>
      </c>
      <c r="J226" s="45">
        <f t="shared" si="31"/>
        <v>103.73034830747216</v>
      </c>
    </row>
    <row r="227" spans="4:10" x14ac:dyDescent="0.25">
      <c r="D227">
        <v>206</v>
      </c>
      <c r="E227" s="44">
        <f t="shared" si="26"/>
        <v>737.99999999999739</v>
      </c>
      <c r="F227" s="44">
        <f t="shared" si="28"/>
        <v>12.880529879718106</v>
      </c>
      <c r="G227" s="45">
        <f t="shared" si="27"/>
        <v>109.51056516295168</v>
      </c>
      <c r="H227" s="45">
        <f t="shared" si="29"/>
        <v>103.09016994374903</v>
      </c>
      <c r="I227" s="45">
        <f t="shared" si="30"/>
        <v>114.26584774442752</v>
      </c>
      <c r="J227" s="45">
        <f t="shared" si="31"/>
        <v>104.63525491562355</v>
      </c>
    </row>
    <row r="228" spans="4:10" x14ac:dyDescent="0.25">
      <c r="D228">
        <v>207</v>
      </c>
      <c r="E228" s="44">
        <f t="shared" si="26"/>
        <v>741.59999999999729</v>
      </c>
      <c r="F228" s="44">
        <f t="shared" si="28"/>
        <v>12.943361732789901</v>
      </c>
      <c r="G228" s="45">
        <f t="shared" si="27"/>
        <v>109.29776485888269</v>
      </c>
      <c r="H228" s="45">
        <f t="shared" si="29"/>
        <v>103.68124552684634</v>
      </c>
      <c r="I228" s="45">
        <f t="shared" si="30"/>
        <v>113.94664728832403</v>
      </c>
      <c r="J228" s="45">
        <f t="shared" si="31"/>
        <v>105.52186829026951</v>
      </c>
    </row>
    <row r="229" spans="4:10" x14ac:dyDescent="0.25">
      <c r="D229">
        <v>208</v>
      </c>
      <c r="E229" s="44">
        <f t="shared" si="26"/>
        <v>745.19999999999732</v>
      </c>
      <c r="F229" s="44">
        <f t="shared" si="28"/>
        <v>13.006193585861697</v>
      </c>
      <c r="G229" s="45">
        <f t="shared" si="27"/>
        <v>109.0482705246604</v>
      </c>
      <c r="H229" s="45">
        <f t="shared" si="29"/>
        <v>104.2577929156503</v>
      </c>
      <c r="I229" s="45">
        <f t="shared" si="30"/>
        <v>113.5724057869906</v>
      </c>
      <c r="J229" s="45">
        <f t="shared" si="31"/>
        <v>106.38668937347545</v>
      </c>
    </row>
    <row r="230" spans="4:10" x14ac:dyDescent="0.25">
      <c r="D230">
        <v>209</v>
      </c>
      <c r="E230" s="44">
        <f t="shared" si="26"/>
        <v>748.79999999999734</v>
      </c>
      <c r="F230" s="44">
        <f t="shared" si="28"/>
        <v>13.069025438933492</v>
      </c>
      <c r="G230" s="45">
        <f t="shared" si="27"/>
        <v>108.76306680043886</v>
      </c>
      <c r="H230" s="45">
        <f t="shared" si="29"/>
        <v>104.81753674101674</v>
      </c>
      <c r="I230" s="45">
        <f t="shared" si="30"/>
        <v>113.1446002006583</v>
      </c>
      <c r="J230" s="45">
        <f t="shared" si="31"/>
        <v>107.22630511152511</v>
      </c>
    </row>
    <row r="231" spans="4:10" x14ac:dyDescent="0.25">
      <c r="D231">
        <v>210</v>
      </c>
      <c r="E231" s="44">
        <f t="shared" si="26"/>
        <v>752.39999999999725</v>
      </c>
      <c r="F231" s="44">
        <f t="shared" si="28"/>
        <v>13.131857292005288</v>
      </c>
      <c r="G231" s="45">
        <f t="shared" si="27"/>
        <v>108.44327925502041</v>
      </c>
      <c r="H231" s="45">
        <f t="shared" si="29"/>
        <v>105.35826794978956</v>
      </c>
      <c r="I231" s="45">
        <f t="shared" si="30"/>
        <v>112.66491888253061</v>
      </c>
      <c r="J231" s="45">
        <f t="shared" si="31"/>
        <v>108.03740192468435</v>
      </c>
    </row>
    <row r="232" spans="4:10" x14ac:dyDescent="0.25">
      <c r="D232">
        <v>211</v>
      </c>
      <c r="E232" s="44">
        <f t="shared" si="26"/>
        <v>755.99999999999727</v>
      </c>
      <c r="F232" s="44">
        <f t="shared" si="28"/>
        <v>13.194689145077083</v>
      </c>
      <c r="G232" s="45">
        <f t="shared" si="27"/>
        <v>108.09016994374976</v>
      </c>
      <c r="H232" s="45">
        <f t="shared" si="29"/>
        <v>105.87785252292434</v>
      </c>
      <c r="I232" s="45">
        <f t="shared" si="30"/>
        <v>112.13525491562464</v>
      </c>
      <c r="J232" s="45">
        <f t="shared" si="31"/>
        <v>108.81677878438651</v>
      </c>
    </row>
    <row r="233" spans="4:10" x14ac:dyDescent="0.25">
      <c r="D233">
        <v>212</v>
      </c>
      <c r="E233" s="44">
        <f t="shared" si="26"/>
        <v>759.59999999999729</v>
      </c>
      <c r="F233" s="44">
        <f t="shared" si="28"/>
        <v>13.257520998148879</v>
      </c>
      <c r="G233" s="45">
        <f t="shared" si="27"/>
        <v>107.7051324277582</v>
      </c>
      <c r="H233" s="45">
        <f t="shared" si="29"/>
        <v>106.37423989748652</v>
      </c>
      <c r="I233" s="45">
        <f t="shared" si="30"/>
        <v>111.5576986416373</v>
      </c>
      <c r="J233" s="45">
        <f t="shared" si="31"/>
        <v>109.56135984622978</v>
      </c>
    </row>
    <row r="234" spans="4:10" x14ac:dyDescent="0.25">
      <c r="D234">
        <v>213</v>
      </c>
      <c r="E234" s="44">
        <f t="shared" si="26"/>
        <v>763.1999999999972</v>
      </c>
      <c r="F234" s="44">
        <f t="shared" si="28"/>
        <v>13.320352851220674</v>
      </c>
      <c r="G234" s="45">
        <f t="shared" si="27"/>
        <v>107.28968627421445</v>
      </c>
      <c r="H234" s="45">
        <f t="shared" si="29"/>
        <v>106.84547105928652</v>
      </c>
      <c r="I234" s="45">
        <f t="shared" si="30"/>
        <v>110.93452941132168</v>
      </c>
      <c r="J234" s="45">
        <f t="shared" si="31"/>
        <v>110.26820658892979</v>
      </c>
    </row>
    <row r="235" spans="4:10" x14ac:dyDescent="0.25">
      <c r="D235">
        <v>214</v>
      </c>
      <c r="E235" s="44">
        <f t="shared" si="26"/>
        <v>766.79999999999711</v>
      </c>
      <c r="F235" s="44">
        <f t="shared" si="28"/>
        <v>13.38318470429247</v>
      </c>
      <c r="G235" s="45">
        <f t="shared" si="27"/>
        <v>106.84547105928725</v>
      </c>
      <c r="H235" s="45">
        <f t="shared" si="29"/>
        <v>107.28968627421378</v>
      </c>
      <c r="I235" s="45">
        <f t="shared" si="30"/>
        <v>110.26820658893087</v>
      </c>
      <c r="J235" s="45">
        <f t="shared" si="31"/>
        <v>110.93452941132067</v>
      </c>
    </row>
    <row r="236" spans="4:10" x14ac:dyDescent="0.25">
      <c r="D236">
        <v>215</v>
      </c>
      <c r="E236" s="44">
        <f t="shared" si="26"/>
        <v>770.39999999999714</v>
      </c>
      <c r="F236" s="44">
        <f t="shared" si="28"/>
        <v>13.446016557364265</v>
      </c>
      <c r="G236" s="45">
        <f t="shared" si="27"/>
        <v>106.37423989748729</v>
      </c>
      <c r="H236" s="45">
        <f t="shared" si="29"/>
        <v>107.70513242775758</v>
      </c>
      <c r="I236" s="45">
        <f t="shared" si="30"/>
        <v>109.56135984623093</v>
      </c>
      <c r="J236" s="45">
        <f t="shared" si="31"/>
        <v>111.55769864163636</v>
      </c>
    </row>
    <row r="237" spans="4:10" x14ac:dyDescent="0.25">
      <c r="D237">
        <v>216</v>
      </c>
      <c r="E237" s="44">
        <f t="shared" si="26"/>
        <v>773.99999999999716</v>
      </c>
      <c r="F237" s="44">
        <f t="shared" si="28"/>
        <v>13.508848410436061</v>
      </c>
      <c r="G237" s="45">
        <f t="shared" si="27"/>
        <v>105.87785252292514</v>
      </c>
      <c r="H237" s="45">
        <f t="shared" si="29"/>
        <v>108.09016994374917</v>
      </c>
      <c r="I237" s="45">
        <f t="shared" si="30"/>
        <v>108.81677878438771</v>
      </c>
      <c r="J237" s="45">
        <f t="shared" si="31"/>
        <v>112.13525491562376</v>
      </c>
    </row>
    <row r="238" spans="4:10" x14ac:dyDescent="0.25">
      <c r="D238">
        <v>217</v>
      </c>
      <c r="E238" s="44">
        <f t="shared" si="26"/>
        <v>777.59999999999718</v>
      </c>
      <c r="F238" s="44">
        <f t="shared" si="28"/>
        <v>13.571680263507856</v>
      </c>
      <c r="G238" s="45">
        <f t="shared" si="27"/>
        <v>105.35826794979039</v>
      </c>
      <c r="H238" s="45">
        <f t="shared" si="29"/>
        <v>108.44327925501987</v>
      </c>
      <c r="I238" s="45">
        <f t="shared" si="30"/>
        <v>108.0374019246856</v>
      </c>
      <c r="J238" s="45">
        <f t="shared" si="31"/>
        <v>112.66491888252982</v>
      </c>
    </row>
    <row r="239" spans="4:10" x14ac:dyDescent="0.25">
      <c r="D239">
        <v>218</v>
      </c>
      <c r="E239" s="44">
        <f t="shared" si="26"/>
        <v>781.1999999999972</v>
      </c>
      <c r="F239" s="44">
        <f t="shared" si="28"/>
        <v>13.634512116579652</v>
      </c>
      <c r="G239" s="45">
        <f t="shared" si="27"/>
        <v>104.81753674101761</v>
      </c>
      <c r="H239" s="45">
        <f t="shared" si="29"/>
        <v>108.76306680043839</v>
      </c>
      <c r="I239" s="45">
        <f t="shared" si="30"/>
        <v>107.2263051115264</v>
      </c>
      <c r="J239" s="45">
        <f t="shared" si="31"/>
        <v>113.14460020065758</v>
      </c>
    </row>
    <row r="240" spans="4:10" x14ac:dyDescent="0.25">
      <c r="D240">
        <v>219</v>
      </c>
      <c r="E240" s="44">
        <f t="shared" si="26"/>
        <v>784.799999999997</v>
      </c>
      <c r="F240" s="44">
        <f t="shared" si="28"/>
        <v>13.697343969651447</v>
      </c>
      <c r="G240" s="45">
        <f t="shared" si="27"/>
        <v>104.25779291565119</v>
      </c>
      <c r="H240" s="45">
        <f t="shared" si="29"/>
        <v>109.04827052465998</v>
      </c>
      <c r="I240" s="45">
        <f t="shared" si="30"/>
        <v>106.38668937347678</v>
      </c>
      <c r="J240" s="45">
        <f t="shared" si="31"/>
        <v>113.57240578698996</v>
      </c>
    </row>
    <row r="241" spans="4:10" x14ac:dyDescent="0.25">
      <c r="D241">
        <v>220</v>
      </c>
      <c r="E241" s="44">
        <f t="shared" si="26"/>
        <v>788.39999999999702</v>
      </c>
      <c r="F241" s="44">
        <f t="shared" si="28"/>
        <v>13.760175822723243</v>
      </c>
      <c r="G241" s="45">
        <f t="shared" si="27"/>
        <v>103.68124552684726</v>
      </c>
      <c r="H241" s="45">
        <f t="shared" si="29"/>
        <v>109.29776485888232</v>
      </c>
      <c r="I241" s="45">
        <f t="shared" si="30"/>
        <v>105.52186829027089</v>
      </c>
      <c r="J241" s="45">
        <f t="shared" si="31"/>
        <v>113.94664728832349</v>
      </c>
    </row>
    <row r="242" spans="4:10" x14ac:dyDescent="0.25">
      <c r="D242">
        <v>221</v>
      </c>
      <c r="E242" s="44">
        <f t="shared" si="26"/>
        <v>791.99999999999704</v>
      </c>
      <c r="F242" s="44">
        <f t="shared" si="28"/>
        <v>13.823007675795038</v>
      </c>
      <c r="G242" s="45">
        <f t="shared" si="27"/>
        <v>103.09016994374997</v>
      </c>
      <c r="H242" s="45">
        <f t="shared" si="29"/>
        <v>109.51056516295138</v>
      </c>
      <c r="I242" s="45">
        <f t="shared" si="30"/>
        <v>104.63525491562496</v>
      </c>
      <c r="J242" s="45">
        <f t="shared" si="31"/>
        <v>114.26584774442706</v>
      </c>
    </row>
    <row r="243" spans="4:10" x14ac:dyDescent="0.25">
      <c r="D243">
        <v>222</v>
      </c>
      <c r="E243" s="44">
        <f t="shared" si="26"/>
        <v>795.59999999999707</v>
      </c>
      <c r="F243" s="44">
        <f t="shared" si="28"/>
        <v>13.885839528866834</v>
      </c>
      <c r="G243" s="45">
        <f t="shared" si="27"/>
        <v>102.48689887164906</v>
      </c>
      <c r="H243" s="45">
        <f t="shared" si="29"/>
        <v>109.68583161128618</v>
      </c>
      <c r="I243" s="45">
        <f t="shared" si="30"/>
        <v>103.73034830747358</v>
      </c>
      <c r="J243" s="45">
        <f t="shared" si="31"/>
        <v>114.52874741692926</v>
      </c>
    </row>
    <row r="244" spans="4:10" x14ac:dyDescent="0.25">
      <c r="D244">
        <v>223</v>
      </c>
      <c r="E244" s="44">
        <f t="shared" si="26"/>
        <v>799.19999999999698</v>
      </c>
      <c r="F244" s="44">
        <f t="shared" si="28"/>
        <v>13.948671381938629</v>
      </c>
      <c r="G244" s="45">
        <f t="shared" si="27"/>
        <v>101.87381314585777</v>
      </c>
      <c r="H244" s="45">
        <f t="shared" si="29"/>
        <v>109.82287250728679</v>
      </c>
      <c r="I244" s="45">
        <f t="shared" si="30"/>
        <v>102.81071971878664</v>
      </c>
      <c r="J244" s="45">
        <f t="shared" si="31"/>
        <v>114.73430876093019</v>
      </c>
    </row>
    <row r="245" spans="4:10" x14ac:dyDescent="0.25">
      <c r="D245">
        <v>224</v>
      </c>
      <c r="E245" s="44">
        <f t="shared" si="26"/>
        <v>802.799999999997</v>
      </c>
      <c r="F245" s="44">
        <f t="shared" si="28"/>
        <v>14.011503235010425</v>
      </c>
      <c r="G245" s="45">
        <f t="shared" si="27"/>
        <v>101.25333233564356</v>
      </c>
      <c r="H245" s="45">
        <f t="shared" si="29"/>
        <v>109.92114701314472</v>
      </c>
      <c r="I245" s="45">
        <f t="shared" si="30"/>
        <v>101.87999850346536</v>
      </c>
      <c r="J245" s="45">
        <f t="shared" si="31"/>
        <v>114.88172051971706</v>
      </c>
    </row>
    <row r="246" spans="4:10" x14ac:dyDescent="0.25">
      <c r="D246">
        <v>225</v>
      </c>
      <c r="E246" s="44">
        <f t="shared" si="26"/>
        <v>806.39999999999702</v>
      </c>
      <c r="F246" s="44">
        <f t="shared" si="28"/>
        <v>14.07433508808222</v>
      </c>
      <c r="G246" s="45">
        <f t="shared" si="27"/>
        <v>100.62790519529366</v>
      </c>
      <c r="H246" s="45">
        <f t="shared" si="29"/>
        <v>109.98026728428269</v>
      </c>
      <c r="I246" s="45">
        <f t="shared" si="30"/>
        <v>100.9418577929405</v>
      </c>
      <c r="J246" s="45">
        <f t="shared" si="31"/>
        <v>114.97040092642402</v>
      </c>
    </row>
    <row r="247" spans="4:10" x14ac:dyDescent="0.25">
      <c r="D247">
        <v>226</v>
      </c>
      <c r="E247" s="44">
        <f t="shared" si="26"/>
        <v>809.99999999999693</v>
      </c>
      <c r="F247" s="44">
        <f t="shared" si="28"/>
        <v>14.137166941154016</v>
      </c>
      <c r="G247" s="45">
        <f t="shared" si="27"/>
        <v>100.00000000000054</v>
      </c>
      <c r="H247" s="45">
        <f t="shared" si="29"/>
        <v>110</v>
      </c>
      <c r="I247" s="45">
        <f t="shared" si="30"/>
        <v>100.00000000000081</v>
      </c>
      <c r="J247" s="45">
        <f t="shared" si="31"/>
        <v>115</v>
      </c>
    </row>
    <row r="248" spans="4:10" x14ac:dyDescent="0.25">
      <c r="D248">
        <v>227</v>
      </c>
      <c r="E248" s="44">
        <f t="shared" si="26"/>
        <v>813.59999999999684</v>
      </c>
      <c r="F248" s="44">
        <f t="shared" si="28"/>
        <v>14.199998794225811</v>
      </c>
      <c r="G248" s="45">
        <f t="shared" si="27"/>
        <v>99.372094804707402</v>
      </c>
      <c r="H248" s="45">
        <f t="shared" si="29"/>
        <v>109.98026728428275</v>
      </c>
      <c r="I248" s="45">
        <f t="shared" si="30"/>
        <v>99.05814220706111</v>
      </c>
      <c r="J248" s="45">
        <f t="shared" si="31"/>
        <v>114.97040092642412</v>
      </c>
    </row>
    <row r="249" spans="4:10" x14ac:dyDescent="0.25">
      <c r="D249">
        <v>228</v>
      </c>
      <c r="E249" s="44">
        <f t="shared" si="26"/>
        <v>817.19999999999686</v>
      </c>
      <c r="F249" s="44">
        <f t="shared" si="28"/>
        <v>14.262830647297607</v>
      </c>
      <c r="G249" s="45">
        <f t="shared" si="27"/>
        <v>98.746667664357503</v>
      </c>
      <c r="H249" s="45">
        <f t="shared" si="29"/>
        <v>109.92114701314485</v>
      </c>
      <c r="I249" s="45">
        <f t="shared" si="30"/>
        <v>98.120001496536247</v>
      </c>
      <c r="J249" s="45">
        <f t="shared" si="31"/>
        <v>114.88172051971728</v>
      </c>
    </row>
    <row r="250" spans="4:10" x14ac:dyDescent="0.25">
      <c r="D250">
        <v>229</v>
      </c>
      <c r="E250" s="44">
        <f t="shared" si="26"/>
        <v>820.79999999999688</v>
      </c>
      <c r="F250" s="44">
        <f t="shared" si="28"/>
        <v>14.325662500369402</v>
      </c>
      <c r="G250" s="45">
        <f t="shared" si="27"/>
        <v>98.126186854143299</v>
      </c>
      <c r="H250" s="45">
        <f t="shared" si="29"/>
        <v>109.82287250728699</v>
      </c>
      <c r="I250" s="45">
        <f t="shared" si="30"/>
        <v>97.189280281214934</v>
      </c>
      <c r="J250" s="45">
        <f t="shared" si="31"/>
        <v>114.73430876093049</v>
      </c>
    </row>
    <row r="251" spans="4:10" x14ac:dyDescent="0.25">
      <c r="D251">
        <v>230</v>
      </c>
      <c r="E251" s="44">
        <f t="shared" si="26"/>
        <v>824.39999999999691</v>
      </c>
      <c r="F251" s="44">
        <f t="shared" si="28"/>
        <v>14.388494353441198</v>
      </c>
      <c r="G251" s="45">
        <f t="shared" si="27"/>
        <v>97.513101128351991</v>
      </c>
      <c r="H251" s="45">
        <f t="shared" si="29"/>
        <v>109.68583161128645</v>
      </c>
      <c r="I251" s="45">
        <f t="shared" si="30"/>
        <v>96.269651692527987</v>
      </c>
      <c r="J251" s="45">
        <f t="shared" si="31"/>
        <v>114.52874741692968</v>
      </c>
    </row>
    <row r="252" spans="4:10" x14ac:dyDescent="0.25">
      <c r="D252">
        <v>231</v>
      </c>
      <c r="E252" s="44">
        <f t="shared" si="26"/>
        <v>827.99999999999693</v>
      </c>
      <c r="F252" s="44">
        <f t="shared" si="28"/>
        <v>14.451326206512993</v>
      </c>
      <c r="G252" s="45">
        <f t="shared" si="27"/>
        <v>96.909830056251053</v>
      </c>
      <c r="H252" s="45">
        <f t="shared" si="29"/>
        <v>109.51056516295171</v>
      </c>
      <c r="I252" s="45">
        <f t="shared" si="30"/>
        <v>95.36474508437658</v>
      </c>
      <c r="J252" s="45">
        <f t="shared" si="31"/>
        <v>114.26584774442756</v>
      </c>
    </row>
    <row r="253" spans="4:10" x14ac:dyDescent="0.25">
      <c r="D253">
        <v>232</v>
      </c>
      <c r="E253" s="44">
        <f t="shared" si="26"/>
        <v>831.59999999999673</v>
      </c>
      <c r="F253" s="44">
        <f t="shared" si="28"/>
        <v>14.514158059584789</v>
      </c>
      <c r="G253" s="45">
        <f t="shared" si="27"/>
        <v>96.318754473153746</v>
      </c>
      <c r="H253" s="45">
        <f t="shared" si="29"/>
        <v>109.29776485888272</v>
      </c>
      <c r="I253" s="45">
        <f t="shared" si="30"/>
        <v>94.478131709730604</v>
      </c>
      <c r="J253" s="45">
        <f t="shared" si="31"/>
        <v>113.94664728832407</v>
      </c>
    </row>
    <row r="254" spans="4:10" x14ac:dyDescent="0.25">
      <c r="D254">
        <v>233</v>
      </c>
      <c r="E254" s="44">
        <f t="shared" si="26"/>
        <v>835.19999999999675</v>
      </c>
      <c r="F254" s="44">
        <f t="shared" si="28"/>
        <v>14.576989912656584</v>
      </c>
      <c r="G254" s="45">
        <f t="shared" si="27"/>
        <v>95.742207084349786</v>
      </c>
      <c r="H254" s="45">
        <f t="shared" si="29"/>
        <v>109.04827052466044</v>
      </c>
      <c r="I254" s="45">
        <f t="shared" si="30"/>
        <v>93.613310626524679</v>
      </c>
      <c r="J254" s="45">
        <f t="shared" si="31"/>
        <v>113.57240578699066</v>
      </c>
    </row>
    <row r="255" spans="4:10" x14ac:dyDescent="0.25">
      <c r="D255">
        <v>234</v>
      </c>
      <c r="E255" s="44">
        <f t="shared" si="26"/>
        <v>838.79999999999677</v>
      </c>
      <c r="F255" s="44">
        <f t="shared" si="28"/>
        <v>14.63982176572838</v>
      </c>
      <c r="G255" s="45">
        <f t="shared" si="27"/>
        <v>95.182463258983347</v>
      </c>
      <c r="H255" s="45">
        <f t="shared" si="29"/>
        <v>108.76306680043891</v>
      </c>
      <c r="I255" s="45">
        <f t="shared" si="30"/>
        <v>92.773694888475021</v>
      </c>
      <c r="J255" s="45">
        <f t="shared" si="31"/>
        <v>113.14460020065836</v>
      </c>
    </row>
    <row r="256" spans="4:10" x14ac:dyDescent="0.25">
      <c r="D256">
        <v>235</v>
      </c>
      <c r="E256" s="44">
        <f t="shared" si="26"/>
        <v>842.39999999999679</v>
      </c>
      <c r="F256" s="44">
        <f t="shared" si="28"/>
        <v>14.702653618800175</v>
      </c>
      <c r="G256" s="45">
        <f t="shared" si="27"/>
        <v>94.641732050210521</v>
      </c>
      <c r="H256" s="45">
        <f t="shared" si="29"/>
        <v>108.44327925502046</v>
      </c>
      <c r="I256" s="45">
        <f t="shared" si="30"/>
        <v>91.962598075315768</v>
      </c>
      <c r="J256" s="45">
        <f t="shared" si="31"/>
        <v>112.66491888253069</v>
      </c>
    </row>
    <row r="257" spans="4:10" x14ac:dyDescent="0.25">
      <c r="D257">
        <v>236</v>
      </c>
      <c r="E257" s="44">
        <f t="shared" si="26"/>
        <v>845.99999999999682</v>
      </c>
      <c r="F257" s="44">
        <f t="shared" si="28"/>
        <v>14.765485471871971</v>
      </c>
      <c r="G257" s="45">
        <f t="shared" si="27"/>
        <v>94.122147477075728</v>
      </c>
      <c r="H257" s="45">
        <f t="shared" si="29"/>
        <v>108.09016994374981</v>
      </c>
      <c r="I257" s="45">
        <f t="shared" si="30"/>
        <v>91.183221215613599</v>
      </c>
      <c r="J257" s="45">
        <f t="shared" si="31"/>
        <v>112.13525491562471</v>
      </c>
    </row>
    <row r="258" spans="4:10" x14ac:dyDescent="0.25">
      <c r="D258">
        <v>237</v>
      </c>
      <c r="E258" s="44">
        <f t="shared" si="26"/>
        <v>849.59999999999673</v>
      </c>
      <c r="F258" s="44">
        <f t="shared" si="28"/>
        <v>14.828317324943766</v>
      </c>
      <c r="G258" s="45">
        <f t="shared" si="27"/>
        <v>93.625760102513553</v>
      </c>
      <c r="H258" s="45">
        <f t="shared" si="29"/>
        <v>107.70513242775826</v>
      </c>
      <c r="I258" s="45">
        <f t="shared" si="30"/>
        <v>90.438640153770322</v>
      </c>
      <c r="J258" s="45">
        <f t="shared" si="31"/>
        <v>111.55769864163739</v>
      </c>
    </row>
    <row r="259" spans="4:10" x14ac:dyDescent="0.25">
      <c r="D259">
        <v>238</v>
      </c>
      <c r="E259" s="44">
        <f t="shared" si="26"/>
        <v>853.19999999999675</v>
      </c>
      <c r="F259" s="44">
        <f t="shared" si="28"/>
        <v>14.891149178015562</v>
      </c>
      <c r="G259" s="45">
        <f t="shared" si="27"/>
        <v>93.154528940713533</v>
      </c>
      <c r="H259" s="45">
        <f t="shared" si="29"/>
        <v>107.28968627421452</v>
      </c>
      <c r="I259" s="45">
        <f t="shared" si="30"/>
        <v>89.731793411070299</v>
      </c>
      <c r="J259" s="45">
        <f t="shared" si="31"/>
        <v>110.93452941132176</v>
      </c>
    </row>
    <row r="260" spans="4:10" x14ac:dyDescent="0.25">
      <c r="D260">
        <v>239</v>
      </c>
      <c r="E260" s="44">
        <f t="shared" si="26"/>
        <v>856.79999999999666</v>
      </c>
      <c r="F260" s="44">
        <f t="shared" si="28"/>
        <v>14.953981031087357</v>
      </c>
      <c r="G260" s="45">
        <f t="shared" si="27"/>
        <v>92.710313725786278</v>
      </c>
      <c r="H260" s="45">
        <f t="shared" si="29"/>
        <v>106.84547105928732</v>
      </c>
      <c r="I260" s="45">
        <f t="shared" si="30"/>
        <v>89.065470588679432</v>
      </c>
      <c r="J260" s="45">
        <f t="shared" si="31"/>
        <v>110.26820658893097</v>
      </c>
    </row>
    <row r="261" spans="4:10" x14ac:dyDescent="0.25">
      <c r="D261">
        <v>240</v>
      </c>
      <c r="E261" s="44">
        <f t="shared" si="26"/>
        <v>860.39999999999668</v>
      </c>
      <c r="F261" s="44">
        <f t="shared" si="28"/>
        <v>15.016812884159153</v>
      </c>
      <c r="G261" s="45">
        <f t="shared" si="27"/>
        <v>92.294867572242481</v>
      </c>
      <c r="H261" s="45">
        <f t="shared" si="29"/>
        <v>106.37423989748736</v>
      </c>
      <c r="I261" s="45">
        <f t="shared" si="30"/>
        <v>88.442301358363721</v>
      </c>
      <c r="J261" s="45">
        <f t="shared" si="31"/>
        <v>109.56135984623103</v>
      </c>
    </row>
    <row r="262" spans="4:10" x14ac:dyDescent="0.25">
      <c r="D262">
        <v>241</v>
      </c>
      <c r="E262" s="44">
        <f t="shared" si="26"/>
        <v>863.99999999999659</v>
      </c>
      <c r="F262" s="44">
        <f t="shared" si="28"/>
        <v>15.079644737230948</v>
      </c>
      <c r="G262" s="45">
        <f t="shared" si="27"/>
        <v>91.909830056250868</v>
      </c>
      <c r="H262" s="45">
        <f t="shared" si="29"/>
        <v>105.87785252292521</v>
      </c>
      <c r="I262" s="45">
        <f t="shared" si="30"/>
        <v>87.86474508437631</v>
      </c>
      <c r="J262" s="45">
        <f t="shared" si="31"/>
        <v>108.81677878438782</v>
      </c>
    </row>
    <row r="263" spans="4:10" x14ac:dyDescent="0.25">
      <c r="D263">
        <v>242</v>
      </c>
      <c r="E263" s="44">
        <f t="shared" si="26"/>
        <v>867.59999999999661</v>
      </c>
      <c r="F263" s="44">
        <f t="shared" si="28"/>
        <v>15.142476590302744</v>
      </c>
      <c r="G263" s="45">
        <f t="shared" si="27"/>
        <v>91.556720744980169</v>
      </c>
      <c r="H263" s="45">
        <f t="shared" si="29"/>
        <v>105.35826794979047</v>
      </c>
      <c r="I263" s="45">
        <f t="shared" si="30"/>
        <v>87.335081117470253</v>
      </c>
      <c r="J263" s="45">
        <f t="shared" si="31"/>
        <v>108.03740192468571</v>
      </c>
    </row>
    <row r="264" spans="4:10" x14ac:dyDescent="0.25">
      <c r="D264">
        <v>243</v>
      </c>
      <c r="E264" s="44">
        <f t="shared" si="26"/>
        <v>871.19999999999663</v>
      </c>
      <c r="F264" s="44">
        <f t="shared" si="28"/>
        <v>15.205308443374539</v>
      </c>
      <c r="G264" s="45">
        <f t="shared" si="27"/>
        <v>91.236933199561648</v>
      </c>
      <c r="H264" s="45">
        <f t="shared" si="29"/>
        <v>104.81753674101768</v>
      </c>
      <c r="I264" s="45">
        <f t="shared" si="30"/>
        <v>86.855399799342479</v>
      </c>
      <c r="J264" s="45">
        <f t="shared" si="31"/>
        <v>107.22630511152651</v>
      </c>
    </row>
    <row r="265" spans="4:10" x14ac:dyDescent="0.25">
      <c r="D265">
        <v>244</v>
      </c>
      <c r="E265" s="44">
        <f t="shared" si="26"/>
        <v>874.79999999999666</v>
      </c>
      <c r="F265" s="44">
        <f t="shared" si="28"/>
        <v>15.268140296446335</v>
      </c>
      <c r="G265" s="45">
        <f t="shared" si="27"/>
        <v>90.951729475340059</v>
      </c>
      <c r="H265" s="45">
        <f t="shared" si="29"/>
        <v>104.25779291565127</v>
      </c>
      <c r="I265" s="45">
        <f t="shared" si="30"/>
        <v>86.427594213010096</v>
      </c>
      <c r="J265" s="45">
        <f t="shared" si="31"/>
        <v>106.38668937347691</v>
      </c>
    </row>
    <row r="266" spans="4:10" x14ac:dyDescent="0.25">
      <c r="D266">
        <v>245</v>
      </c>
      <c r="E266" s="44">
        <f t="shared" si="26"/>
        <v>878.39999999999645</v>
      </c>
      <c r="F266" s="44">
        <f t="shared" si="28"/>
        <v>15.33097214951813</v>
      </c>
      <c r="G266" s="45">
        <f t="shared" si="27"/>
        <v>90.702235141117711</v>
      </c>
      <c r="H266" s="45">
        <f t="shared" si="29"/>
        <v>103.68124552684735</v>
      </c>
      <c r="I266" s="45">
        <f t="shared" si="30"/>
        <v>86.053352711676567</v>
      </c>
      <c r="J266" s="45">
        <f t="shared" si="31"/>
        <v>105.52186829027102</v>
      </c>
    </row>
    <row r="267" spans="4:10" x14ac:dyDescent="0.25">
      <c r="D267">
        <v>246</v>
      </c>
      <c r="E267" s="44">
        <f t="shared" si="26"/>
        <v>881.99999999999648</v>
      </c>
      <c r="F267" s="44">
        <f t="shared" si="28"/>
        <v>15.393804002589926</v>
      </c>
      <c r="G267" s="45">
        <f t="shared" si="27"/>
        <v>90.489434837048648</v>
      </c>
      <c r="H267" s="45">
        <f t="shared" si="29"/>
        <v>103.09016994375006</v>
      </c>
      <c r="I267" s="45">
        <f t="shared" si="30"/>
        <v>85.73415225557298</v>
      </c>
      <c r="J267" s="45">
        <f t="shared" si="31"/>
        <v>104.63525491562508</v>
      </c>
    </row>
    <row r="268" spans="4:10" x14ac:dyDescent="0.25">
      <c r="D268">
        <v>247</v>
      </c>
      <c r="E268" s="44">
        <f t="shared" si="26"/>
        <v>885.5999999999965</v>
      </c>
      <c r="F268" s="44">
        <f t="shared" si="28"/>
        <v>15.456635855661721</v>
      </c>
      <c r="G268" s="45">
        <f t="shared" si="27"/>
        <v>90.314168388713838</v>
      </c>
      <c r="H268" s="45">
        <f t="shared" si="29"/>
        <v>102.48689887164915</v>
      </c>
      <c r="I268" s="45">
        <f t="shared" si="30"/>
        <v>85.471252583070765</v>
      </c>
      <c r="J268" s="45">
        <f t="shared" si="31"/>
        <v>103.73034830747372</v>
      </c>
    </row>
    <row r="269" spans="4:10" x14ac:dyDescent="0.25">
      <c r="D269">
        <v>248</v>
      </c>
      <c r="E269" s="44">
        <f t="shared" si="26"/>
        <v>889.19999999999652</v>
      </c>
      <c r="F269" s="44">
        <f t="shared" si="28"/>
        <v>15.519467708733517</v>
      </c>
      <c r="G269" s="45">
        <f t="shared" si="27"/>
        <v>90.177127492713225</v>
      </c>
      <c r="H269" s="45">
        <f t="shared" si="29"/>
        <v>101.87381314585785</v>
      </c>
      <c r="I269" s="45">
        <f t="shared" si="30"/>
        <v>85.265691239069838</v>
      </c>
      <c r="J269" s="45">
        <f t="shared" si="31"/>
        <v>102.81071971878679</v>
      </c>
    </row>
    <row r="270" spans="4:10" x14ac:dyDescent="0.25">
      <c r="D270">
        <v>249</v>
      </c>
      <c r="E270" s="44">
        <f t="shared" si="26"/>
        <v>892.79999999999654</v>
      </c>
      <c r="F270" s="44">
        <f t="shared" si="28"/>
        <v>15.582299561805312</v>
      </c>
      <c r="G270" s="45">
        <f t="shared" si="27"/>
        <v>90.078852986855296</v>
      </c>
      <c r="H270" s="45">
        <f t="shared" si="29"/>
        <v>101.25333233564366</v>
      </c>
      <c r="I270" s="45">
        <f t="shared" si="30"/>
        <v>85.118279480282951</v>
      </c>
      <c r="J270" s="45">
        <f t="shared" si="31"/>
        <v>101.87999850346549</v>
      </c>
    </row>
    <row r="271" spans="4:10" x14ac:dyDescent="0.25">
      <c r="D271">
        <v>250</v>
      </c>
      <c r="E271" s="44">
        <f t="shared" si="26"/>
        <v>896.39999999999657</v>
      </c>
      <c r="F271" s="44">
        <f t="shared" si="28"/>
        <v>15.645131414877108</v>
      </c>
      <c r="G271" s="45">
        <f t="shared" si="27"/>
        <v>90.019732715717325</v>
      </c>
      <c r="H271" s="45">
        <f t="shared" si="29"/>
        <v>100.62790519529376</v>
      </c>
      <c r="I271" s="45">
        <f t="shared" si="30"/>
        <v>85.02959907357598</v>
      </c>
      <c r="J271" s="45">
        <f t="shared" si="31"/>
        <v>100.94185779294064</v>
      </c>
    </row>
    <row r="272" spans="4:10" x14ac:dyDescent="0.25">
      <c r="D272">
        <v>251</v>
      </c>
      <c r="E272" s="44">
        <f t="shared" si="26"/>
        <v>899.99999999999636</v>
      </c>
      <c r="F272" s="44">
        <f t="shared" si="28"/>
        <v>15.707963267948903</v>
      </c>
      <c r="G272" s="45">
        <f t="shared" si="27"/>
        <v>90</v>
      </c>
      <c r="H272" s="45">
        <f t="shared" si="29"/>
        <v>100.00000000000063</v>
      </c>
      <c r="I272" s="45">
        <f t="shared" si="30"/>
        <v>85</v>
      </c>
      <c r="J272" s="45">
        <f t="shared" si="31"/>
        <v>100.00000000000094</v>
      </c>
    </row>
    <row r="273" spans="4:10" x14ac:dyDescent="0.25">
      <c r="D273">
        <v>252</v>
      </c>
      <c r="E273" s="44">
        <f t="shared" si="26"/>
        <v>903.59999999999638</v>
      </c>
      <c r="F273" s="44">
        <f t="shared" si="28"/>
        <v>15.770795121020699</v>
      </c>
      <c r="G273" s="45">
        <f t="shared" si="27"/>
        <v>90.01973271571724</v>
      </c>
      <c r="H273" s="45">
        <f t="shared" si="29"/>
        <v>99.372094804707501</v>
      </c>
      <c r="I273" s="45">
        <f t="shared" si="30"/>
        <v>85.029599073575866</v>
      </c>
      <c r="J273" s="45">
        <f t="shared" si="31"/>
        <v>99.058142207061252</v>
      </c>
    </row>
    <row r="274" spans="4:10" x14ac:dyDescent="0.25">
      <c r="D274">
        <v>253</v>
      </c>
      <c r="E274" s="44">
        <f t="shared" si="26"/>
        <v>907.19999999999641</v>
      </c>
      <c r="F274" s="44">
        <f t="shared" si="28"/>
        <v>15.833626974092494</v>
      </c>
      <c r="G274" s="45">
        <f t="shared" si="27"/>
        <v>90.078852986855139</v>
      </c>
      <c r="H274" s="45">
        <f t="shared" si="29"/>
        <v>98.746667664357588</v>
      </c>
      <c r="I274" s="45">
        <f t="shared" si="30"/>
        <v>85.118279480282709</v>
      </c>
      <c r="J274" s="45">
        <f t="shared" si="31"/>
        <v>98.120001496536375</v>
      </c>
    </row>
    <row r="275" spans="4:10" x14ac:dyDescent="0.25">
      <c r="D275">
        <v>254</v>
      </c>
      <c r="E275" s="44">
        <f t="shared" si="26"/>
        <v>910.79999999999643</v>
      </c>
      <c r="F275" s="44">
        <f t="shared" si="28"/>
        <v>15.89645882716429</v>
      </c>
      <c r="G275" s="45">
        <f t="shared" si="27"/>
        <v>90.177127492712998</v>
      </c>
      <c r="H275" s="45">
        <f t="shared" si="29"/>
        <v>98.126186854143384</v>
      </c>
      <c r="I275" s="45">
        <f t="shared" si="30"/>
        <v>85.265691239069497</v>
      </c>
      <c r="J275" s="45">
        <f t="shared" si="31"/>
        <v>97.189280281215076</v>
      </c>
    </row>
    <row r="276" spans="4:10" x14ac:dyDescent="0.25">
      <c r="D276">
        <v>255</v>
      </c>
      <c r="E276" s="44">
        <f t="shared" si="26"/>
        <v>914.39999999999634</v>
      </c>
      <c r="F276" s="44">
        <f t="shared" si="28"/>
        <v>15.959290680236085</v>
      </c>
      <c r="G276" s="45">
        <f t="shared" si="27"/>
        <v>90.314168388713526</v>
      </c>
      <c r="H276" s="45">
        <f t="shared" si="29"/>
        <v>97.513101128352076</v>
      </c>
      <c r="I276" s="45">
        <f t="shared" si="30"/>
        <v>85.471252583070296</v>
      </c>
      <c r="J276" s="45">
        <f t="shared" si="31"/>
        <v>96.269651692528114</v>
      </c>
    </row>
    <row r="277" spans="4:10" x14ac:dyDescent="0.25">
      <c r="D277">
        <v>256</v>
      </c>
      <c r="E277" s="44">
        <f t="shared" si="26"/>
        <v>917.99999999999636</v>
      </c>
      <c r="F277" s="44">
        <f t="shared" si="28"/>
        <v>16.022122533307883</v>
      </c>
      <c r="G277" s="45">
        <f t="shared" si="27"/>
        <v>90.489434837048265</v>
      </c>
      <c r="H277" s="45">
        <f t="shared" si="29"/>
        <v>96.909830056251124</v>
      </c>
      <c r="I277" s="45">
        <f t="shared" si="30"/>
        <v>85.734152255572411</v>
      </c>
      <c r="J277" s="45">
        <f t="shared" si="31"/>
        <v>95.364745084376679</v>
      </c>
    </row>
    <row r="278" spans="4:10" x14ac:dyDescent="0.25">
      <c r="D278">
        <v>257</v>
      </c>
      <c r="E278" s="44">
        <f t="shared" si="26"/>
        <v>921.59999999999638</v>
      </c>
      <c r="F278" s="44">
        <f t="shared" si="28"/>
        <v>16.084954386379678</v>
      </c>
      <c r="G278" s="45">
        <f t="shared" si="27"/>
        <v>90.702235141117256</v>
      </c>
      <c r="H278" s="45">
        <f t="shared" si="29"/>
        <v>96.318754473153803</v>
      </c>
      <c r="I278" s="45">
        <f t="shared" si="30"/>
        <v>86.053352711675885</v>
      </c>
      <c r="J278" s="45">
        <f t="shared" si="31"/>
        <v>94.478131709730718</v>
      </c>
    </row>
    <row r="279" spans="4:10" x14ac:dyDescent="0.25">
      <c r="D279">
        <v>258</v>
      </c>
      <c r="E279" s="44">
        <f t="shared" ref="E279:E284" si="32">F279*180/PI()</f>
        <v>925.19999999999641</v>
      </c>
      <c r="F279" s="44">
        <f t="shared" si="28"/>
        <v>16.147786239451474</v>
      </c>
      <c r="G279" s="45">
        <f t="shared" si="27"/>
        <v>90.951729475339533</v>
      </c>
      <c r="H279" s="45">
        <f t="shared" si="29"/>
        <v>95.742207084349843</v>
      </c>
      <c r="I279" s="45">
        <f t="shared" si="30"/>
        <v>86.4275942130093</v>
      </c>
      <c r="J279" s="45">
        <f t="shared" si="31"/>
        <v>93.613310626524765</v>
      </c>
    </row>
    <row r="280" spans="4:10" x14ac:dyDescent="0.25">
      <c r="D280">
        <v>259</v>
      </c>
      <c r="E280" s="44">
        <f t="shared" si="32"/>
        <v>928.79999999999643</v>
      </c>
      <c r="F280" s="44">
        <f t="shared" si="28"/>
        <v>16.210618092523269</v>
      </c>
      <c r="G280" s="45">
        <f>100+$E$15*COS(F280)</f>
        <v>91.236933199561051</v>
      </c>
      <c r="H280" s="45">
        <f t="shared" si="29"/>
        <v>95.182463258983404</v>
      </c>
      <c r="I280" s="45">
        <f t="shared" si="30"/>
        <v>86.855399799341583</v>
      </c>
      <c r="J280" s="45">
        <f t="shared" si="31"/>
        <v>92.773694888475106</v>
      </c>
    </row>
    <row r="281" spans="4:10" x14ac:dyDescent="0.25">
      <c r="D281">
        <v>260</v>
      </c>
      <c r="E281" s="44">
        <f t="shared" si="32"/>
        <v>932.39999999999634</v>
      </c>
      <c r="F281" s="44">
        <f t="shared" si="28"/>
        <v>16.273449945595065</v>
      </c>
      <c r="G281" s="45">
        <f>100+$E$15*COS(F281)</f>
        <v>91.556720744979501</v>
      </c>
      <c r="H281" s="45">
        <f t="shared" si="29"/>
        <v>94.641732050210578</v>
      </c>
      <c r="I281" s="45">
        <f t="shared" si="30"/>
        <v>87.335081117469258</v>
      </c>
      <c r="J281" s="45">
        <f t="shared" si="31"/>
        <v>91.962598075315867</v>
      </c>
    </row>
    <row r="282" spans="4:10" x14ac:dyDescent="0.25">
      <c r="D282">
        <v>261</v>
      </c>
      <c r="E282" s="44">
        <f t="shared" si="32"/>
        <v>935.99999999999636</v>
      </c>
      <c r="F282" s="44">
        <f>F281+$F$19*2</f>
        <v>16.33628179866686</v>
      </c>
      <c r="G282" s="45">
        <f>100+$E$15*COS(F282)</f>
        <v>91.909830056250144</v>
      </c>
      <c r="H282" s="45">
        <f>100+$E$15*SIN(F282)</f>
        <v>94.122147477075785</v>
      </c>
      <c r="I282" s="45">
        <f>100+$E$14*COS(F282)</f>
        <v>87.864745084375215</v>
      </c>
      <c r="J282" s="45">
        <f>100+$E$14*SIN(F282)</f>
        <v>91.183221215613685</v>
      </c>
    </row>
    <row r="283" spans="4:10" x14ac:dyDescent="0.25">
      <c r="D283">
        <v>262</v>
      </c>
      <c r="E283" s="44">
        <f t="shared" si="32"/>
        <v>939.59999999999627</v>
      </c>
      <c r="F283" s="44">
        <f>F282+$F$19*2</f>
        <v>16.399113651738656</v>
      </c>
      <c r="G283" s="45">
        <f>100+$E$15*COS(F283)</f>
        <v>92.294867572241699</v>
      </c>
      <c r="H283" s="45">
        <f>100+$E$15*SIN(F283)</f>
        <v>93.62576010251361</v>
      </c>
      <c r="I283" s="45">
        <f>100+$E$14*COS(F283)</f>
        <v>88.442301358362542</v>
      </c>
      <c r="J283" s="45">
        <f>100+$E$14*SIN(F283)</f>
        <v>90.438640153770407</v>
      </c>
    </row>
    <row r="284" spans="4:10" x14ac:dyDescent="0.25">
      <c r="E284" s="44">
        <f t="shared" si="32"/>
        <v>943.19999999999629</v>
      </c>
      <c r="F284" s="44">
        <f>F283+$F$19*2</f>
        <v>16.461945504810451</v>
      </c>
      <c r="G284" s="47">
        <f>100+$E$15*COS(F284)</f>
        <v>92.71031372578544</v>
      </c>
      <c r="H284" s="47">
        <f>100+$E$15*SIN(F284)</f>
        <v>93.15452894071359</v>
      </c>
      <c r="I284" s="47">
        <f>100+$E$14*COS(F284)</f>
        <v>89.065470588678153</v>
      </c>
      <c r="J284" s="47">
        <f>100+$E$14*SIN(F284)</f>
        <v>89.731793411070385</v>
      </c>
    </row>
    <row r="285" spans="4:10" x14ac:dyDescent="0.25">
      <c r="E285" s="5"/>
      <c r="F285" s="5"/>
      <c r="G285" s="5"/>
      <c r="H285" s="5"/>
      <c r="I285" s="5"/>
      <c r="J285" s="5"/>
    </row>
    <row r="286" spans="4:10" x14ac:dyDescent="0.25">
      <c r="E286" s="5"/>
      <c r="F286" s="5"/>
      <c r="G286" s="5"/>
      <c r="H286" s="5"/>
      <c r="I286" s="5"/>
      <c r="J286" s="5"/>
    </row>
    <row r="287" spans="4:10" x14ac:dyDescent="0.25">
      <c r="E287" s="5"/>
      <c r="F287" s="5"/>
      <c r="G287" s="5"/>
      <c r="H287" s="5"/>
      <c r="I287" s="5"/>
      <c r="J287" s="5"/>
    </row>
    <row r="288" spans="4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9"/>
  <sheetViews>
    <sheetView workbookViewId="0">
      <selection activeCell="J12" sqref="J12"/>
    </sheetView>
  </sheetViews>
  <sheetFormatPr defaultRowHeight="15" x14ac:dyDescent="0.2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 x14ac:dyDescent="0.25">
      <c r="B4" s="46">
        <v>40000000</v>
      </c>
      <c r="E4" s="46">
        <f>B4/4</f>
        <v>10000000</v>
      </c>
      <c r="J4" s="46">
        <f>B4</f>
        <v>40000000</v>
      </c>
      <c r="K4">
        <v>1</v>
      </c>
    </row>
    <row r="5" spans="2:15" x14ac:dyDescent="0.25">
      <c r="B5" s="7">
        <v>2</v>
      </c>
      <c r="J5" s="46">
        <f t="shared" ref="J5:J10" si="0">J$4/$B5</f>
        <v>20000000</v>
      </c>
      <c r="K5">
        <v>2</v>
      </c>
    </row>
    <row r="6" spans="2:15" x14ac:dyDescent="0.25">
      <c r="B6" s="7">
        <v>3</v>
      </c>
      <c r="J6" s="46">
        <f t="shared" si="0"/>
        <v>13333333.333333334</v>
      </c>
      <c r="K6">
        <v>3</v>
      </c>
    </row>
    <row r="7" spans="2:15" x14ac:dyDescent="0.25">
      <c r="B7" s="7">
        <v>4</v>
      </c>
      <c r="D7" s="46">
        <f>J$13/$B7</f>
        <v>625000</v>
      </c>
      <c r="E7" s="46">
        <f>E$4/$B7</f>
        <v>2500000</v>
      </c>
      <c r="J7" s="46">
        <f t="shared" si="0"/>
        <v>10000000</v>
      </c>
      <c r="K7">
        <v>4</v>
      </c>
    </row>
    <row r="8" spans="2:15" x14ac:dyDescent="0.25">
      <c r="B8" s="7">
        <v>5</v>
      </c>
      <c r="J8" s="46">
        <f t="shared" si="0"/>
        <v>8000000</v>
      </c>
      <c r="K8">
        <v>5</v>
      </c>
    </row>
    <row r="9" spans="2:15" x14ac:dyDescent="0.25">
      <c r="B9" s="7">
        <v>6</v>
      </c>
      <c r="J9" s="46">
        <f t="shared" si="0"/>
        <v>6666666.666666667</v>
      </c>
      <c r="K9">
        <v>6</v>
      </c>
      <c r="N9">
        <v>111</v>
      </c>
      <c r="O9" s="32" t="s">
        <v>79</v>
      </c>
    </row>
    <row r="10" spans="2:15" x14ac:dyDescent="0.25">
      <c r="B10" s="7">
        <v>7</v>
      </c>
      <c r="J10" s="46">
        <f t="shared" si="0"/>
        <v>5714285.7142857146</v>
      </c>
      <c r="K10">
        <v>7</v>
      </c>
      <c r="N10">
        <v>110</v>
      </c>
      <c r="O10" s="32" t="s">
        <v>80</v>
      </c>
    </row>
    <row r="11" spans="2:15" x14ac:dyDescent="0.25">
      <c r="B11" s="7">
        <v>8</v>
      </c>
      <c r="D11" s="46">
        <f>J$13/$B11</f>
        <v>312500</v>
      </c>
      <c r="E11" s="46">
        <f>E$4/$B11</f>
        <v>1250000</v>
      </c>
      <c r="F11" s="46">
        <f>J$4/$B11</f>
        <v>5000000</v>
      </c>
      <c r="J11" s="46">
        <f>E$4/$B5</f>
        <v>5000000</v>
      </c>
      <c r="K11">
        <v>8</v>
      </c>
      <c r="N11">
        <v>101</v>
      </c>
      <c r="O11" s="32" t="s">
        <v>81</v>
      </c>
    </row>
    <row r="12" spans="2:15" x14ac:dyDescent="0.25">
      <c r="J12" s="46">
        <f>E$4/$B6</f>
        <v>3333333.3333333335</v>
      </c>
      <c r="K12">
        <v>9</v>
      </c>
      <c r="N12">
        <v>100</v>
      </c>
      <c r="O12" s="32" t="s">
        <v>82</v>
      </c>
    </row>
    <row r="13" spans="2:15" x14ac:dyDescent="0.25">
      <c r="J13" s="46">
        <f>B4/16</f>
        <v>2500000</v>
      </c>
      <c r="K13">
        <v>10</v>
      </c>
      <c r="N13">
        <v>11</v>
      </c>
      <c r="O13" s="32" t="s">
        <v>83</v>
      </c>
    </row>
    <row r="14" spans="2:15" ht="15.75" thickBot="1" x14ac:dyDescent="0.3">
      <c r="F14">
        <f>IF(AND((E18&gt;=1),(E18&lt;=8)),E18,IF(AND((E17&gt;=1),(E17&lt;=8)),E17,IF(AND((E16&gt;=1),(E16&lt;=8)),E16,IF(AND((E15&gt;=1),(E15&lt;=8)),E15,0))))</f>
        <v>2</v>
      </c>
      <c r="J14" s="46">
        <f>E$4/$B8</f>
        <v>2000000</v>
      </c>
      <c r="K14">
        <v>11</v>
      </c>
      <c r="N14">
        <v>10</v>
      </c>
      <c r="O14" s="32" t="s">
        <v>84</v>
      </c>
    </row>
    <row r="15" spans="2:15" ht="15.75" thickBot="1" x14ac:dyDescent="0.3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46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 x14ac:dyDescent="0.3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46">
        <f>E$4/$B10</f>
        <v>1428571.4285714286</v>
      </c>
      <c r="K16">
        <v>13</v>
      </c>
      <c r="N16">
        <v>0</v>
      </c>
      <c r="O16" s="32" t="s">
        <v>86</v>
      </c>
    </row>
    <row r="17" spans="2:11" x14ac:dyDescent="0.25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46">
        <f>J$13/$B5</f>
        <v>1250000</v>
      </c>
      <c r="K17">
        <v>14</v>
      </c>
    </row>
    <row r="18" spans="2:11" x14ac:dyDescent="0.25">
      <c r="D18">
        <f>C15/1</f>
        <v>10</v>
      </c>
      <c r="E18">
        <f>FLOOR(D18,1)</f>
        <v>10</v>
      </c>
      <c r="F18">
        <f>$F$14/4</f>
        <v>0.5</v>
      </c>
      <c r="J18" s="46">
        <f>J$13/$B6</f>
        <v>833333.33333333337</v>
      </c>
      <c r="K18">
        <v>15</v>
      </c>
    </row>
    <row r="19" spans="2:11" x14ac:dyDescent="0.25">
      <c r="F19">
        <f>$F$14/5</f>
        <v>0.4</v>
      </c>
      <c r="J19" s="46">
        <f>B4/64</f>
        <v>625000</v>
      </c>
      <c r="K19">
        <v>16</v>
      </c>
    </row>
    <row r="20" spans="2:11" x14ac:dyDescent="0.25">
      <c r="F20">
        <f>$F$14/6</f>
        <v>0.33333333333333331</v>
      </c>
      <c r="J20" s="46">
        <f>J$13/$B8</f>
        <v>500000</v>
      </c>
      <c r="K20">
        <v>17</v>
      </c>
    </row>
    <row r="21" spans="2:11" x14ac:dyDescent="0.25">
      <c r="F21">
        <f>$F$14/7</f>
        <v>0.2857142857142857</v>
      </c>
      <c r="J21" s="46">
        <f>J$13/$B9</f>
        <v>416666.66666666669</v>
      </c>
      <c r="K21">
        <v>18</v>
      </c>
    </row>
    <row r="22" spans="2:11" x14ac:dyDescent="0.25">
      <c r="F22">
        <f>$F$14/8</f>
        <v>0.25</v>
      </c>
      <c r="J22" s="46">
        <f>J$13/$B10</f>
        <v>357142.85714285716</v>
      </c>
      <c r="K22">
        <v>19</v>
      </c>
    </row>
    <row r="23" spans="2:11" x14ac:dyDescent="0.25">
      <c r="B23">
        <v>1</v>
      </c>
      <c r="C23">
        <v>0</v>
      </c>
      <c r="J23" s="46">
        <f t="shared" ref="J23:J29" si="1">J$19/$B5</f>
        <v>312500</v>
      </c>
      <c r="K23">
        <v>20</v>
      </c>
    </row>
    <row r="24" spans="2:11" x14ac:dyDescent="0.25">
      <c r="B24">
        <v>4</v>
      </c>
      <c r="C24">
        <v>3</v>
      </c>
      <c r="J24" s="46">
        <f t="shared" si="1"/>
        <v>208333.33333333334</v>
      </c>
      <c r="K24">
        <v>21</v>
      </c>
    </row>
    <row r="25" spans="2:11" x14ac:dyDescent="0.25">
      <c r="B25">
        <v>16</v>
      </c>
      <c r="C25">
        <v>6</v>
      </c>
      <c r="J25" s="46">
        <f t="shared" si="1"/>
        <v>156250</v>
      </c>
      <c r="K25">
        <v>22</v>
      </c>
    </row>
    <row r="26" spans="2:11" x14ac:dyDescent="0.25">
      <c r="B26">
        <v>64</v>
      </c>
      <c r="C26">
        <v>7</v>
      </c>
      <c r="J26" s="46">
        <f t="shared" si="1"/>
        <v>125000</v>
      </c>
      <c r="K26">
        <v>23</v>
      </c>
    </row>
    <row r="27" spans="2:11" x14ac:dyDescent="0.25">
      <c r="J27" s="46">
        <f t="shared" si="1"/>
        <v>104166.66666666667</v>
      </c>
      <c r="K27">
        <v>24</v>
      </c>
    </row>
    <row r="28" spans="2:11" x14ac:dyDescent="0.25">
      <c r="J28" s="46">
        <f t="shared" si="1"/>
        <v>89285.71428571429</v>
      </c>
      <c r="K28">
        <v>25</v>
      </c>
    </row>
    <row r="29" spans="2:11" x14ac:dyDescent="0.25">
      <c r="J29" s="46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Q48"/>
  <sheetViews>
    <sheetView topLeftCell="B14" workbookViewId="0">
      <selection activeCell="E48" sqref="E48"/>
    </sheetView>
  </sheetViews>
  <sheetFormatPr defaultRowHeight="15" x14ac:dyDescent="0.2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 x14ac:dyDescent="0.25">
      <c r="C8">
        <v>7</v>
      </c>
      <c r="D8">
        <v>4</v>
      </c>
    </row>
    <row r="10" spans="3:17" x14ac:dyDescent="0.25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 x14ac:dyDescent="0.25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 x14ac:dyDescent="0.25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 x14ac:dyDescent="0.25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 x14ac:dyDescent="0.25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 x14ac:dyDescent="0.25">
      <c r="C17">
        <v>1970</v>
      </c>
      <c r="D17">
        <f>IF(MOD(C17,4)=0,366,365)</f>
        <v>365</v>
      </c>
    </row>
    <row r="18" spans="3:4" x14ac:dyDescent="0.25">
      <c r="C18">
        <v>1971</v>
      </c>
      <c r="D18">
        <f t="shared" ref="D18:D47" si="0">IF(MOD(C18,4)=0,366,365)</f>
        <v>365</v>
      </c>
    </row>
    <row r="19" spans="3:4" x14ac:dyDescent="0.25">
      <c r="C19">
        <v>1972</v>
      </c>
      <c r="D19">
        <f t="shared" si="0"/>
        <v>366</v>
      </c>
    </row>
    <row r="20" spans="3:4" x14ac:dyDescent="0.25">
      <c r="C20">
        <v>1973</v>
      </c>
      <c r="D20">
        <f t="shared" si="0"/>
        <v>365</v>
      </c>
    </row>
    <row r="21" spans="3:4" x14ac:dyDescent="0.25">
      <c r="C21">
        <v>1974</v>
      </c>
      <c r="D21">
        <f t="shared" si="0"/>
        <v>365</v>
      </c>
    </row>
    <row r="22" spans="3:4" x14ac:dyDescent="0.25">
      <c r="C22">
        <v>1975</v>
      </c>
      <c r="D22">
        <f t="shared" si="0"/>
        <v>365</v>
      </c>
    </row>
    <row r="23" spans="3:4" x14ac:dyDescent="0.25">
      <c r="C23">
        <v>1976</v>
      </c>
      <c r="D23">
        <f t="shared" si="0"/>
        <v>366</v>
      </c>
    </row>
    <row r="24" spans="3:4" x14ac:dyDescent="0.25">
      <c r="C24">
        <v>1977</v>
      </c>
      <c r="D24">
        <f t="shared" si="0"/>
        <v>365</v>
      </c>
    </row>
    <row r="25" spans="3:4" x14ac:dyDescent="0.25">
      <c r="C25">
        <v>1978</v>
      </c>
      <c r="D25">
        <f t="shared" si="0"/>
        <v>365</v>
      </c>
    </row>
    <row r="26" spans="3:4" x14ac:dyDescent="0.25">
      <c r="C26">
        <v>1979</v>
      </c>
      <c r="D26">
        <f t="shared" si="0"/>
        <v>365</v>
      </c>
    </row>
    <row r="27" spans="3:4" x14ac:dyDescent="0.25">
      <c r="C27">
        <v>1980</v>
      </c>
      <c r="D27">
        <f t="shared" si="0"/>
        <v>366</v>
      </c>
    </row>
    <row r="28" spans="3:4" x14ac:dyDescent="0.25">
      <c r="C28">
        <v>1981</v>
      </c>
      <c r="D28">
        <f t="shared" si="0"/>
        <v>365</v>
      </c>
    </row>
    <row r="29" spans="3:4" x14ac:dyDescent="0.25">
      <c r="C29">
        <v>1982</v>
      </c>
      <c r="D29">
        <f t="shared" si="0"/>
        <v>365</v>
      </c>
    </row>
    <row r="30" spans="3:4" x14ac:dyDescent="0.25">
      <c r="C30">
        <v>1983</v>
      </c>
      <c r="D30">
        <f t="shared" si="0"/>
        <v>365</v>
      </c>
    </row>
    <row r="31" spans="3:4" x14ac:dyDescent="0.25">
      <c r="C31">
        <v>1984</v>
      </c>
      <c r="D31">
        <f t="shared" si="0"/>
        <v>366</v>
      </c>
    </row>
    <row r="32" spans="3:4" x14ac:dyDescent="0.25">
      <c r="C32">
        <v>1985</v>
      </c>
      <c r="D32">
        <f t="shared" si="0"/>
        <v>365</v>
      </c>
    </row>
    <row r="33" spans="3:5" x14ac:dyDescent="0.25">
      <c r="C33">
        <v>1986</v>
      </c>
      <c r="D33">
        <f t="shared" si="0"/>
        <v>365</v>
      </c>
    </row>
    <row r="34" spans="3:5" x14ac:dyDescent="0.25">
      <c r="C34">
        <v>1987</v>
      </c>
      <c r="D34">
        <f t="shared" si="0"/>
        <v>365</v>
      </c>
    </row>
    <row r="35" spans="3:5" x14ac:dyDescent="0.25">
      <c r="C35">
        <v>1988</v>
      </c>
      <c r="D35">
        <f t="shared" si="0"/>
        <v>366</v>
      </c>
    </row>
    <row r="36" spans="3:5" x14ac:dyDescent="0.25">
      <c r="C36">
        <v>1989</v>
      </c>
      <c r="D36">
        <f t="shared" si="0"/>
        <v>365</v>
      </c>
    </row>
    <row r="37" spans="3:5" x14ac:dyDescent="0.25">
      <c r="C37">
        <v>1990</v>
      </c>
      <c r="D37">
        <f t="shared" si="0"/>
        <v>365</v>
      </c>
    </row>
    <row r="38" spans="3:5" x14ac:dyDescent="0.25">
      <c r="C38">
        <v>1991</v>
      </c>
      <c r="D38">
        <f t="shared" si="0"/>
        <v>365</v>
      </c>
    </row>
    <row r="39" spans="3:5" x14ac:dyDescent="0.25">
      <c r="C39">
        <v>1992</v>
      </c>
      <c r="D39">
        <f t="shared" si="0"/>
        <v>366</v>
      </c>
    </row>
    <row r="40" spans="3:5" x14ac:dyDescent="0.25">
      <c r="C40">
        <v>1993</v>
      </c>
      <c r="D40">
        <f t="shared" si="0"/>
        <v>365</v>
      </c>
    </row>
    <row r="41" spans="3:5" x14ac:dyDescent="0.25">
      <c r="C41">
        <v>1994</v>
      </c>
      <c r="D41">
        <f t="shared" si="0"/>
        <v>365</v>
      </c>
    </row>
    <row r="42" spans="3:5" x14ac:dyDescent="0.25">
      <c r="C42">
        <v>1995</v>
      </c>
      <c r="D42">
        <f t="shared" si="0"/>
        <v>365</v>
      </c>
    </row>
    <row r="43" spans="3:5" x14ac:dyDescent="0.25">
      <c r="C43">
        <v>1996</v>
      </c>
      <c r="D43">
        <f t="shared" si="0"/>
        <v>366</v>
      </c>
    </row>
    <row r="44" spans="3:5" x14ac:dyDescent="0.25">
      <c r="C44">
        <v>1997</v>
      </c>
      <c r="D44">
        <f t="shared" si="0"/>
        <v>365</v>
      </c>
    </row>
    <row r="45" spans="3:5" x14ac:dyDescent="0.25">
      <c r="C45">
        <v>1998</v>
      </c>
      <c r="D45">
        <f t="shared" si="0"/>
        <v>365</v>
      </c>
    </row>
    <row r="46" spans="3:5" x14ac:dyDescent="0.25">
      <c r="C46">
        <v>1999</v>
      </c>
      <c r="D46">
        <f t="shared" si="0"/>
        <v>365</v>
      </c>
    </row>
    <row r="47" spans="3:5" x14ac:dyDescent="0.25">
      <c r="C47">
        <v>2000</v>
      </c>
      <c r="D47">
        <f t="shared" si="0"/>
        <v>366</v>
      </c>
    </row>
    <row r="48" spans="3:5" x14ac:dyDescent="0.2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B19" workbookViewId="0">
      <selection activeCell="G39" sqref="G39"/>
    </sheetView>
  </sheetViews>
  <sheetFormatPr defaultRowHeight="15" x14ac:dyDescent="0.2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 x14ac:dyDescent="0.25">
      <c r="E1" t="s">
        <v>107</v>
      </c>
      <c r="F1">
        <v>2</v>
      </c>
      <c r="H1" t="s">
        <v>102</v>
      </c>
    </row>
    <row r="2" spans="1:12" ht="18.75" x14ac:dyDescent="0.35">
      <c r="A2">
        <f>0.0000002</f>
        <v>1.9999999999999999E-7</v>
      </c>
      <c r="C2" s="48" t="s">
        <v>113</v>
      </c>
      <c r="E2" t="s">
        <v>106</v>
      </c>
      <c r="F2">
        <v>500</v>
      </c>
      <c r="H2" s="1" t="s">
        <v>37</v>
      </c>
    </row>
    <row r="3" spans="1:12" x14ac:dyDescent="0.25">
      <c r="D3" s="63" t="s">
        <v>108</v>
      </c>
      <c r="E3" s="63"/>
      <c r="G3" s="61" t="s">
        <v>104</v>
      </c>
      <c r="H3" s="61"/>
    </row>
    <row r="4" spans="1:12" x14ac:dyDescent="0.25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 x14ac:dyDescent="0.25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>G5*360</f>
        <v>4.1666666666666562E-3</v>
      </c>
      <c r="F5">
        <f>2*H5/($F$2*$F$1*$F$1)</f>
        <v>0.30334285714285725</v>
      </c>
      <c r="G5" s="1">
        <f>K5/360</f>
        <v>1.1574074074074045E-5</v>
      </c>
      <c r="H5">
        <f>360*I5</f>
        <v>303.34285714285727</v>
      </c>
      <c r="I5">
        <v>0.84261904761904804</v>
      </c>
      <c r="J5">
        <f>13.3333333333333/16</f>
        <v>0.83333333333333126</v>
      </c>
      <c r="K5">
        <f>J5/200</f>
        <v>4.1666666666666562E-3</v>
      </c>
    </row>
    <row r="6" spans="1:12" x14ac:dyDescent="0.25">
      <c r="A6">
        <f t="shared" ref="A6:A14" si="0">B6/$A$2</f>
        <v>3125</v>
      </c>
      <c r="B6" s="1">
        <f t="shared" ref="B6:B14" si="1">1/C6</f>
        <v>6.2500000000000001E-4</v>
      </c>
      <c r="C6" s="1">
        <f t="shared" ref="C6:C14" si="2">G6*360*200*16</f>
        <v>1600</v>
      </c>
      <c r="D6">
        <f>F6*180/PI()</f>
        <v>15.771891077679758</v>
      </c>
      <c r="E6">
        <f>G6*360</f>
        <v>0.5</v>
      </c>
      <c r="F6">
        <f>2*H6/($F$2*$F$1*$F$1)</f>
        <v>0.2752714285714285</v>
      </c>
      <c r="G6" s="1">
        <f>K6/360</f>
        <v>1.3888888888888889E-3</v>
      </c>
      <c r="H6">
        <f>360*I6</f>
        <v>275.27142857142849</v>
      </c>
      <c r="I6">
        <v>0.76464285714285696</v>
      </c>
      <c r="J6">
        <v>100</v>
      </c>
      <c r="K6">
        <f>J6/200</f>
        <v>0.5</v>
      </c>
    </row>
    <row r="7" spans="1:12" x14ac:dyDescent="0.25">
      <c r="A7">
        <f t="shared" si="0"/>
        <v>1250</v>
      </c>
      <c r="B7" s="1">
        <f t="shared" si="1"/>
        <v>2.5000000000000001E-4</v>
      </c>
      <c r="C7" s="1">
        <f t="shared" si="2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 x14ac:dyDescent="0.25">
      <c r="A8">
        <f t="shared" si="0"/>
        <v>625</v>
      </c>
      <c r="B8" s="1">
        <f t="shared" si="1"/>
        <v>1.25E-4</v>
      </c>
      <c r="C8" s="1">
        <f t="shared" si="2"/>
        <v>8000</v>
      </c>
      <c r="D8">
        <f t="shared" ref="D8:D14" si="3">F8*180/PI()</f>
        <v>12.375888374825783</v>
      </c>
      <c r="E8">
        <f t="shared" ref="E8:E14" si="4">G8*360</f>
        <v>2.5</v>
      </c>
      <c r="F8">
        <f t="shared" ref="F8:F14" si="5">2*H8/($F$2*$F$1*$F$1)</f>
        <v>0.216</v>
      </c>
      <c r="G8" s="1">
        <f t="shared" ref="G8:G14" si="6">K8/360</f>
        <v>6.9444444444444441E-3</v>
      </c>
      <c r="H8">
        <f t="shared" ref="H8:H14" si="7">360*I8</f>
        <v>216</v>
      </c>
      <c r="I8">
        <v>0.6</v>
      </c>
      <c r="J8">
        <v>500</v>
      </c>
      <c r="K8">
        <f t="shared" ref="K8:K14" si="8">J8/200</f>
        <v>2.5</v>
      </c>
    </row>
    <row r="9" spans="1:12" ht="15" customHeight="1" x14ac:dyDescent="0.25">
      <c r="A9">
        <f t="shared" si="0"/>
        <v>416.66666666666669</v>
      </c>
      <c r="B9" s="1">
        <f t="shared" si="1"/>
        <v>8.3333333333333331E-5</v>
      </c>
      <c r="C9" s="1">
        <f t="shared" si="2"/>
        <v>12000</v>
      </c>
      <c r="D9">
        <f t="shared" si="3"/>
        <v>10.932034731096108</v>
      </c>
      <c r="E9">
        <f t="shared" si="4"/>
        <v>3.75</v>
      </c>
      <c r="F9">
        <f t="shared" si="5"/>
        <v>0.19080000000000003</v>
      </c>
      <c r="G9" s="1">
        <f t="shared" si="6"/>
        <v>1.0416666666666666E-2</v>
      </c>
      <c r="H9">
        <f t="shared" si="7"/>
        <v>190.8</v>
      </c>
      <c r="I9">
        <v>0.53</v>
      </c>
      <c r="J9">
        <v>750</v>
      </c>
      <c r="K9">
        <f t="shared" si="8"/>
        <v>3.75</v>
      </c>
    </row>
    <row r="10" spans="1:12" x14ac:dyDescent="0.25">
      <c r="A10">
        <f t="shared" si="0"/>
        <v>312.5</v>
      </c>
      <c r="B10" s="1">
        <f t="shared" si="1"/>
        <v>6.2500000000000001E-5</v>
      </c>
      <c r="C10" s="1">
        <f t="shared" si="2"/>
        <v>16000</v>
      </c>
      <c r="D10">
        <f t="shared" si="3"/>
        <v>9.4881810873664332</v>
      </c>
      <c r="E10">
        <f t="shared" si="4"/>
        <v>5</v>
      </c>
      <c r="F10">
        <f t="shared" si="5"/>
        <v>0.1656</v>
      </c>
      <c r="G10" s="1">
        <f t="shared" si="6"/>
        <v>1.3888888888888888E-2</v>
      </c>
      <c r="H10">
        <f t="shared" si="7"/>
        <v>165.6</v>
      </c>
      <c r="I10">
        <v>0.46</v>
      </c>
      <c r="J10">
        <v>1000</v>
      </c>
      <c r="K10">
        <f t="shared" si="8"/>
        <v>5</v>
      </c>
    </row>
    <row r="11" spans="1:12" x14ac:dyDescent="0.25">
      <c r="A11">
        <f t="shared" si="0"/>
        <v>250.00000000000003</v>
      </c>
      <c r="B11" s="1">
        <f t="shared" si="1"/>
        <v>5.0000000000000002E-5</v>
      </c>
      <c r="C11" s="1">
        <f t="shared" si="2"/>
        <v>20000</v>
      </c>
      <c r="D11">
        <f t="shared" si="3"/>
        <v>8.2505922498838533</v>
      </c>
      <c r="E11">
        <f t="shared" si="4"/>
        <v>6.25</v>
      </c>
      <c r="F11">
        <f t="shared" si="5"/>
        <v>0.14399999999999999</v>
      </c>
      <c r="G11" s="1">
        <f t="shared" si="6"/>
        <v>1.7361111111111112E-2</v>
      </c>
      <c r="H11">
        <f t="shared" si="7"/>
        <v>144</v>
      </c>
      <c r="I11">
        <v>0.4</v>
      </c>
      <c r="J11">
        <v>1250</v>
      </c>
      <c r="K11">
        <f t="shared" si="8"/>
        <v>6.25</v>
      </c>
    </row>
    <row r="12" spans="1:12" x14ac:dyDescent="0.25">
      <c r="A12">
        <f t="shared" si="0"/>
        <v>208.33333333333334</v>
      </c>
      <c r="B12" s="1">
        <f t="shared" si="1"/>
        <v>4.1666666666666665E-5</v>
      </c>
      <c r="C12" s="1">
        <f t="shared" si="2"/>
        <v>24000</v>
      </c>
      <c r="D12">
        <f t="shared" si="3"/>
        <v>6.8067386061541812</v>
      </c>
      <c r="E12">
        <f t="shared" si="4"/>
        <v>7.5</v>
      </c>
      <c r="F12">
        <f t="shared" si="5"/>
        <v>0.11880000000000002</v>
      </c>
      <c r="G12" s="1">
        <f t="shared" si="6"/>
        <v>2.0833333333333332E-2</v>
      </c>
      <c r="H12">
        <f t="shared" si="7"/>
        <v>118.80000000000001</v>
      </c>
      <c r="I12">
        <v>0.33</v>
      </c>
      <c r="J12">
        <v>1500</v>
      </c>
      <c r="K12">
        <f t="shared" si="8"/>
        <v>7.5</v>
      </c>
    </row>
    <row r="13" spans="1:12" x14ac:dyDescent="0.25">
      <c r="A13">
        <f t="shared" si="0"/>
        <v>178.57142857142858</v>
      </c>
      <c r="B13" s="1">
        <f t="shared" si="1"/>
        <v>3.5714285714285717E-5</v>
      </c>
      <c r="C13" s="1">
        <f t="shared" si="2"/>
        <v>28000</v>
      </c>
      <c r="D13">
        <f t="shared" si="3"/>
        <v>4.5378257374361208</v>
      </c>
      <c r="E13">
        <f t="shared" si="4"/>
        <v>8.75</v>
      </c>
      <c r="F13">
        <f t="shared" si="5"/>
        <v>7.9200000000000007E-2</v>
      </c>
      <c r="G13" s="1">
        <f t="shared" si="6"/>
        <v>2.4305555555555556E-2</v>
      </c>
      <c r="H13">
        <f t="shared" si="7"/>
        <v>79.2</v>
      </c>
      <c r="I13">
        <v>0.22</v>
      </c>
      <c r="J13">
        <v>1750</v>
      </c>
      <c r="K13">
        <f t="shared" si="8"/>
        <v>8.75</v>
      </c>
    </row>
    <row r="14" spans="1:12" x14ac:dyDescent="0.25">
      <c r="A14">
        <f t="shared" si="0"/>
        <v>156.25</v>
      </c>
      <c r="B14" s="1">
        <f t="shared" si="1"/>
        <v>3.1250000000000001E-5</v>
      </c>
      <c r="C14" s="1">
        <f t="shared" si="2"/>
        <v>32000</v>
      </c>
      <c r="D14">
        <f t="shared" si="3"/>
        <v>2.0626480624709633</v>
      </c>
      <c r="E14">
        <f t="shared" si="4"/>
        <v>10</v>
      </c>
      <c r="F14">
        <f t="shared" si="5"/>
        <v>3.5999999999999997E-2</v>
      </c>
      <c r="G14" s="1">
        <f t="shared" si="6"/>
        <v>2.7777777777777776E-2</v>
      </c>
      <c r="H14">
        <f t="shared" si="7"/>
        <v>36</v>
      </c>
      <c r="I14">
        <v>0.1</v>
      </c>
      <c r="J14">
        <v>2000</v>
      </c>
      <c r="K14">
        <f t="shared" si="8"/>
        <v>10</v>
      </c>
    </row>
    <row r="16" spans="1:12" x14ac:dyDescent="0.25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 x14ac:dyDescent="0.25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 x14ac:dyDescent="0.25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 x14ac:dyDescent="0.25">
      <c r="B21" s="1" t="s">
        <v>133</v>
      </c>
      <c r="D21" t="s">
        <v>136</v>
      </c>
      <c r="L21">
        <f>L20</f>
        <v>-3.4981203007518791E-4</v>
      </c>
      <c r="M21">
        <f>M20*PI()/180</f>
        <v>1.3956072627789242E-2</v>
      </c>
    </row>
    <row r="22" spans="1:13" x14ac:dyDescent="0.25">
      <c r="B22" s="1" t="s">
        <v>134</v>
      </c>
      <c r="D22" t="s">
        <v>135</v>
      </c>
    </row>
    <row r="23" spans="1:13" x14ac:dyDescent="0.25">
      <c r="B23" s="1" t="s">
        <v>138</v>
      </c>
      <c r="C23" s="1" t="s">
        <v>139</v>
      </c>
    </row>
    <row r="24" spans="1:13" x14ac:dyDescent="0.25">
      <c r="A24" t="s">
        <v>137</v>
      </c>
      <c r="B24" s="1">
        <f>360/(200*16)</f>
        <v>0.1125</v>
      </c>
    </row>
    <row r="27" spans="1:13" x14ac:dyDescent="0.25">
      <c r="H27" t="s">
        <v>174</v>
      </c>
      <c r="I27" t="s">
        <v>173</v>
      </c>
      <c r="J27" t="s">
        <v>172</v>
      </c>
    </row>
    <row r="28" spans="1:13" x14ac:dyDescent="0.25">
      <c r="G28">
        <f>I6</f>
        <v>0.76464285714285696</v>
      </c>
      <c r="H28">
        <f>I28*PI()/180</f>
        <v>8.7266462599716477E-3</v>
      </c>
      <c r="I28">
        <f>J28/200</f>
        <v>0.5</v>
      </c>
      <c r="J28">
        <v>100</v>
      </c>
    </row>
    <row r="29" spans="1:13" x14ac:dyDescent="0.25">
      <c r="G29">
        <f>I10</f>
        <v>0.46</v>
      </c>
      <c r="H29">
        <f>I29*PI()/180</f>
        <v>8.7266462599716474E-2</v>
      </c>
      <c r="I29">
        <f>J29/200</f>
        <v>5</v>
      </c>
      <c r="J29">
        <v>1000</v>
      </c>
    </row>
    <row r="31" spans="1:13" x14ac:dyDescent="0.25">
      <c r="I31" t="s">
        <v>175</v>
      </c>
      <c r="J31" t="s">
        <v>176</v>
      </c>
    </row>
    <row r="32" spans="1:13" x14ac:dyDescent="0.25">
      <c r="G32">
        <f>G29-G28</f>
        <v>-0.30464285714285694</v>
      </c>
      <c r="H32">
        <f>H29-H28</f>
        <v>7.8539816339744828E-2</v>
      </c>
      <c r="I32">
        <f>H32/G32</f>
        <v>-0.2578094791925975</v>
      </c>
      <c r="J32">
        <f>H28-G28*I32</f>
        <v>0.20585882302831135</v>
      </c>
    </row>
    <row r="39" spans="7:9" x14ac:dyDescent="0.25">
      <c r="G39" s="1">
        <f>360*200*16</f>
        <v>1152000</v>
      </c>
      <c r="H39">
        <f>2*PI()</f>
        <v>6.2831853071795862</v>
      </c>
      <c r="I39">
        <f>H39/G39</f>
        <v>5.4541539124822793E-6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2012-09-13T10:45:36Z</dcterms:modified>
</cp:coreProperties>
</file>