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10" windowWidth="14355" windowHeight="10365" firstSheet="1" activeTab="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</sheets>
  <calcPr calcId="124519"/>
</workbook>
</file>

<file path=xl/calcChain.xml><?xml version="1.0" encoding="utf-8"?>
<calcChain xmlns="http://schemas.openxmlformats.org/spreadsheetml/2006/main">
  <c r="G10" i="11"/>
  <c r="F10"/>
  <c r="H10" s="1"/>
  <c r="G9"/>
  <c r="F9"/>
  <c r="H9" s="1"/>
  <c r="G6"/>
  <c r="D11" s="1"/>
  <c r="K2"/>
  <c r="B6" i="13"/>
  <c r="B4"/>
  <c r="C9" i="11"/>
  <c r="C8"/>
  <c r="C11"/>
  <c r="C12"/>
  <c r="C13"/>
  <c r="C14"/>
  <c r="C15"/>
  <c r="C16"/>
  <c r="C17"/>
  <c r="C10"/>
  <c r="I10" l="1"/>
  <c r="I9"/>
  <c r="D9"/>
  <c r="D12"/>
  <c r="D17"/>
  <c r="D16"/>
  <c r="D13"/>
  <c r="D8"/>
  <c r="D14"/>
  <c r="D10"/>
  <c r="D15"/>
  <c r="H6"/>
  <c r="J62" i="2"/>
  <c r="M62" s="1"/>
  <c r="F62"/>
  <c r="D62"/>
  <c r="G62" s="1"/>
  <c r="M61"/>
  <c r="L61"/>
  <c r="G61"/>
  <c r="F61"/>
  <c r="J60"/>
  <c r="J63" s="1"/>
  <c r="F60"/>
  <c r="D60"/>
  <c r="D63" s="1"/>
  <c r="M59"/>
  <c r="L59"/>
  <c r="G59"/>
  <c r="F59"/>
  <c r="J51"/>
  <c r="L51" s="1"/>
  <c r="D51"/>
  <c r="G51" s="1"/>
  <c r="M50"/>
  <c r="L50"/>
  <c r="G50"/>
  <c r="F50"/>
  <c r="J49"/>
  <c r="L49" s="1"/>
  <c r="F49"/>
  <c r="D49"/>
  <c r="M48"/>
  <c r="L48"/>
  <c r="G48"/>
  <c r="F48"/>
  <c r="M37"/>
  <c r="L37"/>
  <c r="M26"/>
  <c r="L26"/>
  <c r="G37"/>
  <c r="F37"/>
  <c r="G26"/>
  <c r="F26"/>
  <c r="M15"/>
  <c r="L15"/>
  <c r="G15"/>
  <c r="F15"/>
  <c r="J18"/>
  <c r="D18"/>
  <c r="B7" i="13" l="1"/>
  <c r="F63" i="2"/>
  <c r="D64"/>
  <c r="G63"/>
  <c r="J64"/>
  <c r="M63"/>
  <c r="L63"/>
  <c r="G60"/>
  <c r="L60"/>
  <c r="L62"/>
  <c r="M60"/>
  <c r="D52"/>
  <c r="G52" s="1"/>
  <c r="F51"/>
  <c r="D53"/>
  <c r="F52"/>
  <c r="M49"/>
  <c r="M51"/>
  <c r="J52"/>
  <c r="G49"/>
  <c r="K24" i="5"/>
  <c r="M26"/>
  <c r="M27" s="1"/>
  <c r="K26"/>
  <c r="K27" s="1"/>
  <c r="M18"/>
  <c r="K18"/>
  <c r="K19" s="1"/>
  <c r="M19"/>
  <c r="K15"/>
  <c r="M9"/>
  <c r="K9"/>
  <c r="K3"/>
  <c r="K12"/>
  <c r="M12"/>
  <c r="M13" s="1"/>
  <c r="M14"/>
  <c r="L1"/>
  <c r="L2" s="1"/>
  <c r="H39" i="10"/>
  <c r="I39" s="1"/>
  <c r="G39"/>
  <c r="G29"/>
  <c r="G32" s="1"/>
  <c r="G28"/>
  <c r="I28"/>
  <c r="H28" s="1"/>
  <c r="I29"/>
  <c r="H29" s="1"/>
  <c r="H32" s="1"/>
  <c r="I32" s="1"/>
  <c r="J32" s="1"/>
  <c r="M7" i="13" l="1"/>
  <c r="N7"/>
  <c r="O7"/>
  <c r="D7"/>
  <c r="C7"/>
  <c r="B8"/>
  <c r="C8" s="1"/>
  <c r="E7"/>
  <c r="N6"/>
  <c r="M6"/>
  <c r="O6"/>
  <c r="E6"/>
  <c r="D6"/>
  <c r="C6"/>
  <c r="J67" i="2"/>
  <c r="J65"/>
  <c r="M64"/>
  <c r="L64"/>
  <c r="F64"/>
  <c r="D67"/>
  <c r="D65"/>
  <c r="G64"/>
  <c r="L52"/>
  <c r="J53"/>
  <c r="M52"/>
  <c r="D56"/>
  <c r="D54"/>
  <c r="G53"/>
  <c r="F53"/>
  <c r="K28" i="5"/>
  <c r="M28"/>
  <c r="K20"/>
  <c r="M20"/>
  <c r="M21" s="1"/>
  <c r="K13"/>
  <c r="K14"/>
  <c r="K10" s="1"/>
  <c r="K11" s="1"/>
  <c r="M10"/>
  <c r="M11" s="1"/>
  <c r="C36" i="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6"/>
  <c r="J20" i="10"/>
  <c r="K17"/>
  <c r="K16"/>
  <c r="F11" i="2"/>
  <c r="E10"/>
  <c r="B9" i="13" l="1"/>
  <c r="N9" s="1"/>
  <c r="E8"/>
  <c r="D8"/>
  <c r="N8"/>
  <c r="O8"/>
  <c r="M8"/>
  <c r="F65" i="2"/>
  <c r="D68"/>
  <c r="D66"/>
  <c r="G65"/>
  <c r="M67"/>
  <c r="L67"/>
  <c r="F67"/>
  <c r="G67"/>
  <c r="J68"/>
  <c r="J66"/>
  <c r="M65"/>
  <c r="L65"/>
  <c r="G56"/>
  <c r="F56"/>
  <c r="L53"/>
  <c r="J56"/>
  <c r="J54"/>
  <c r="M53"/>
  <c r="D57"/>
  <c r="D55"/>
  <c r="G54"/>
  <c r="F54"/>
  <c r="M22" i="5"/>
  <c r="M23" s="1"/>
  <c r="K21"/>
  <c r="K20" i="10"/>
  <c r="L20" s="1"/>
  <c r="M20" s="1"/>
  <c r="M21" s="1"/>
  <c r="G13" i="11"/>
  <c r="B24" i="10"/>
  <c r="C9" i="13" l="1"/>
  <c r="D9"/>
  <c r="O9"/>
  <c r="E9"/>
  <c r="M9"/>
  <c r="B10"/>
  <c r="M10" s="1"/>
  <c r="M68" i="2"/>
  <c r="L68"/>
  <c r="F66"/>
  <c r="G66"/>
  <c r="M66"/>
  <c r="L66"/>
  <c r="F68"/>
  <c r="G68"/>
  <c r="G55"/>
  <c r="F55"/>
  <c r="L56"/>
  <c r="M56"/>
  <c r="G57"/>
  <c r="F57"/>
  <c r="L54"/>
  <c r="J57"/>
  <c r="J55"/>
  <c r="M54"/>
  <c r="K23" i="5"/>
  <c r="K22"/>
  <c r="L21" i="10"/>
  <c r="L17"/>
  <c r="L16"/>
  <c r="E3" i="11"/>
  <c r="I13"/>
  <c r="L8" i="3"/>
  <c r="K108"/>
  <c r="L108" s="1"/>
  <c r="K107"/>
  <c r="K106"/>
  <c r="L106" s="1"/>
  <c r="K105"/>
  <c r="K104"/>
  <c r="L104" s="1"/>
  <c r="K103"/>
  <c r="K102"/>
  <c r="L102" s="1"/>
  <c r="K101"/>
  <c r="K100"/>
  <c r="L100" s="1"/>
  <c r="K99"/>
  <c r="K98"/>
  <c r="L98" s="1"/>
  <c r="K97"/>
  <c r="K96"/>
  <c r="L96" s="1"/>
  <c r="K95"/>
  <c r="K94"/>
  <c r="L94" s="1"/>
  <c r="K93"/>
  <c r="K92"/>
  <c r="L92" s="1"/>
  <c r="K91"/>
  <c r="K90"/>
  <c r="L90" s="1"/>
  <c r="K89"/>
  <c r="K88"/>
  <c r="L88" s="1"/>
  <c r="K87"/>
  <c r="K86"/>
  <c r="L86" s="1"/>
  <c r="K85"/>
  <c r="K84"/>
  <c r="L84" s="1"/>
  <c r="K83"/>
  <c r="K82"/>
  <c r="L82" s="1"/>
  <c r="K81"/>
  <c r="K80"/>
  <c r="L80" s="1"/>
  <c r="K79"/>
  <c r="K78"/>
  <c r="L78" s="1"/>
  <c r="K77"/>
  <c r="K76"/>
  <c r="L76" s="1"/>
  <c r="K75"/>
  <c r="K74"/>
  <c r="L74" s="1"/>
  <c r="K73"/>
  <c r="K72"/>
  <c r="L72" s="1"/>
  <c r="K71"/>
  <c r="K70"/>
  <c r="L70" s="1"/>
  <c r="K69"/>
  <c r="K68"/>
  <c r="L68" s="1"/>
  <c r="K67"/>
  <c r="K66"/>
  <c r="L66" s="1"/>
  <c r="K65"/>
  <c r="K64"/>
  <c r="L64" s="1"/>
  <c r="K63"/>
  <c r="K62"/>
  <c r="L62" s="1"/>
  <c r="K61"/>
  <c r="K60"/>
  <c r="L60" s="1"/>
  <c r="K59"/>
  <c r="K58"/>
  <c r="L58" s="1"/>
  <c r="K57"/>
  <c r="K56"/>
  <c r="L56" s="1"/>
  <c r="K55"/>
  <c r="K54"/>
  <c r="L54" s="1"/>
  <c r="K53"/>
  <c r="K52"/>
  <c r="L52" s="1"/>
  <c r="K51"/>
  <c r="K50"/>
  <c r="L50" s="1"/>
  <c r="K49"/>
  <c r="K48"/>
  <c r="L48" s="1"/>
  <c r="K47"/>
  <c r="K46"/>
  <c r="L46" s="1"/>
  <c r="K45"/>
  <c r="K44"/>
  <c r="L44" s="1"/>
  <c r="K43"/>
  <c r="K42"/>
  <c r="L42" s="1"/>
  <c r="K41"/>
  <c r="K40"/>
  <c r="L40" s="1"/>
  <c r="K39"/>
  <c r="K38"/>
  <c r="L38" s="1"/>
  <c r="K37"/>
  <c r="K36"/>
  <c r="L36" s="1"/>
  <c r="K35"/>
  <c r="K34"/>
  <c r="L34" s="1"/>
  <c r="K33"/>
  <c r="K32"/>
  <c r="L32" s="1"/>
  <c r="K31"/>
  <c r="K30"/>
  <c r="L30" s="1"/>
  <c r="K29"/>
  <c r="K28"/>
  <c r="L28" s="1"/>
  <c r="K27"/>
  <c r="K26"/>
  <c r="L26" s="1"/>
  <c r="K25"/>
  <c r="K24"/>
  <c r="L24" s="1"/>
  <c r="K23"/>
  <c r="K22"/>
  <c r="L22" s="1"/>
  <c r="K21"/>
  <c r="K20"/>
  <c r="L20" s="1"/>
  <c r="K19"/>
  <c r="K18"/>
  <c r="L18" s="1"/>
  <c r="K17"/>
  <c r="K16"/>
  <c r="L16" s="1"/>
  <c r="K15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B17" i="10"/>
  <c r="C17" s="1"/>
  <c r="D17" s="1"/>
  <c r="A2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L18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11" s="1"/>
  <c r="J4"/>
  <c r="J5" s="1"/>
  <c r="E7"/>
  <c r="J10"/>
  <c r="E11"/>
  <c r="J13"/>
  <c r="D7" s="1"/>
  <c r="J16"/>
  <c r="J19"/>
  <c r="J23" s="1"/>
  <c r="J24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M8" s="1"/>
  <c r="L8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F23" i="6"/>
  <c r="F24" s="1"/>
  <c r="I22"/>
  <c r="H22"/>
  <c r="G22"/>
  <c r="E22"/>
  <c r="G10" i="5"/>
  <c r="F10"/>
  <c r="M7"/>
  <c r="M5"/>
  <c r="M3"/>
  <c r="L40" i="2"/>
  <c r="D40"/>
  <c r="F40" s="1"/>
  <c r="G39"/>
  <c r="F39"/>
  <c r="M38"/>
  <c r="D38"/>
  <c r="F38" s="1"/>
  <c r="M29"/>
  <c r="D29"/>
  <c r="G29" s="1"/>
  <c r="G28"/>
  <c r="F28"/>
  <c r="M27"/>
  <c r="L27"/>
  <c r="D27"/>
  <c r="M18"/>
  <c r="G18"/>
  <c r="G17"/>
  <c r="F17"/>
  <c r="M16"/>
  <c r="D16"/>
  <c r="F16" s="1"/>
  <c r="F13"/>
  <c r="E13"/>
  <c r="D13"/>
  <c r="D8"/>
  <c r="E8" s="1"/>
  <c r="F8" s="1"/>
  <c r="G8" s="1"/>
  <c r="H8" s="1"/>
  <c r="D4" i="1"/>
  <c r="E4" s="1"/>
  <c r="H13" i="11" l="1"/>
  <c r="B3" i="13" s="1"/>
  <c r="G3" s="1"/>
  <c r="C10"/>
  <c r="B11"/>
  <c r="M11" s="1"/>
  <c r="O10"/>
  <c r="D10"/>
  <c r="N10"/>
  <c r="E10"/>
  <c r="L57" i="2"/>
  <c r="M57"/>
  <c r="L55"/>
  <c r="M55"/>
  <c r="J41"/>
  <c r="J42" s="1"/>
  <c r="M4" i="5"/>
  <c r="M6"/>
  <c r="J21" i="8"/>
  <c r="J17"/>
  <c r="J14"/>
  <c r="J12"/>
  <c r="G40" i="2"/>
  <c r="H23" i="6"/>
  <c r="J28" i="8"/>
  <c r="J15"/>
  <c r="L15" i="3"/>
  <c r="M15" s="1"/>
  <c r="L23"/>
  <c r="M23" s="1"/>
  <c r="L31"/>
  <c r="M31" s="1"/>
  <c r="L39"/>
  <c r="M39" s="1"/>
  <c r="L47"/>
  <c r="M47" s="1"/>
  <c r="L55"/>
  <c r="M55" s="1"/>
  <c r="L63"/>
  <c r="M63" s="1"/>
  <c r="L71"/>
  <c r="M71" s="1"/>
  <c r="L79"/>
  <c r="M79" s="1"/>
  <c r="L87"/>
  <c r="M87" s="1"/>
  <c r="L95"/>
  <c r="M95" s="1"/>
  <c r="L103"/>
  <c r="M103" s="1"/>
  <c r="D19" i="2"/>
  <c r="G19" s="1"/>
  <c r="F18"/>
  <c r="F29"/>
  <c r="L41"/>
  <c r="C6" i="10"/>
  <c r="B6" s="1"/>
  <c r="A6" s="1"/>
  <c r="C8"/>
  <c r="B8" s="1"/>
  <c r="A8" s="1"/>
  <c r="L11" i="3"/>
  <c r="M11" s="1"/>
  <c r="L19"/>
  <c r="M19" s="1"/>
  <c r="L27"/>
  <c r="M27" s="1"/>
  <c r="L35"/>
  <c r="M35" s="1"/>
  <c r="L43"/>
  <c r="M43" s="1"/>
  <c r="L51"/>
  <c r="M51" s="1"/>
  <c r="L59"/>
  <c r="M59" s="1"/>
  <c r="L67"/>
  <c r="M67" s="1"/>
  <c r="L75"/>
  <c r="M75" s="1"/>
  <c r="L83"/>
  <c r="M83" s="1"/>
  <c r="L91"/>
  <c r="M91" s="1"/>
  <c r="L99"/>
  <c r="M99" s="1"/>
  <c r="L107"/>
  <c r="M107" s="1"/>
  <c r="L5" i="5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4"/>
  <c r="M28"/>
  <c r="M32"/>
  <c r="M40"/>
  <c r="M44"/>
  <c r="M48"/>
  <c r="M56"/>
  <c r="M60"/>
  <c r="M64"/>
  <c r="M72"/>
  <c r="M76"/>
  <c r="M80"/>
  <c r="M88"/>
  <c r="M92"/>
  <c r="M96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E11" i="13" l="1"/>
  <c r="D11"/>
  <c r="C11"/>
  <c r="B12"/>
  <c r="O12" s="1"/>
  <c r="N11"/>
  <c r="J3"/>
  <c r="J13" i="11"/>
  <c r="C3" i="13" s="1"/>
  <c r="H3" s="1"/>
  <c r="O11"/>
  <c r="L12" i="5"/>
  <c r="L14" s="1"/>
  <c r="M100" i="3"/>
  <c r="M84"/>
  <c r="M68"/>
  <c r="M52"/>
  <c r="M36"/>
  <c r="M20"/>
  <c r="J43" i="2"/>
  <c r="J46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H10" i="13" l="1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H98"/>
  <c r="H102"/>
  <c r="H106"/>
  <c r="H110"/>
  <c r="H114"/>
  <c r="H118"/>
  <c r="H122"/>
  <c r="H126"/>
  <c r="H130"/>
  <c r="H134"/>
  <c r="H138"/>
  <c r="H142"/>
  <c r="H146"/>
  <c r="H150"/>
  <c r="H154"/>
  <c r="H158"/>
  <c r="H162"/>
  <c r="H166"/>
  <c r="H170"/>
  <c r="H174"/>
  <c r="H178"/>
  <c r="H182"/>
  <c r="H186"/>
  <c r="H190"/>
  <c r="H194"/>
  <c r="H198"/>
  <c r="H202"/>
  <c r="H206"/>
  <c r="H210"/>
  <c r="H214"/>
  <c r="H218"/>
  <c r="H222"/>
  <c r="H226"/>
  <c r="H230"/>
  <c r="G8"/>
  <c r="F8" s="1"/>
  <c r="G12"/>
  <c r="F12" s="1"/>
  <c r="G16"/>
  <c r="F16" s="1"/>
  <c r="G20"/>
  <c r="F20" s="1"/>
  <c r="G24"/>
  <c r="F24" s="1"/>
  <c r="G28"/>
  <c r="F28" s="1"/>
  <c r="G32"/>
  <c r="F32" s="1"/>
  <c r="G36"/>
  <c r="F36" s="1"/>
  <c r="G40"/>
  <c r="F40" s="1"/>
  <c r="G44"/>
  <c r="F44" s="1"/>
  <c r="G48"/>
  <c r="F48" s="1"/>
  <c r="G52"/>
  <c r="F52" s="1"/>
  <c r="G56"/>
  <c r="F56" s="1"/>
  <c r="G60"/>
  <c r="F60" s="1"/>
  <c r="G64"/>
  <c r="F64" s="1"/>
  <c r="G68"/>
  <c r="F68" s="1"/>
  <c r="G72"/>
  <c r="F72" s="1"/>
  <c r="G76"/>
  <c r="F76" s="1"/>
  <c r="G80"/>
  <c r="F80" s="1"/>
  <c r="G84"/>
  <c r="F84" s="1"/>
  <c r="G88"/>
  <c r="F88" s="1"/>
  <c r="G92"/>
  <c r="F92" s="1"/>
  <c r="G96"/>
  <c r="F96" s="1"/>
  <c r="G100"/>
  <c r="F100" s="1"/>
  <c r="G104"/>
  <c r="F104" s="1"/>
  <c r="G108"/>
  <c r="F108" s="1"/>
  <c r="G112"/>
  <c r="F112" s="1"/>
  <c r="G116"/>
  <c r="F116" s="1"/>
  <c r="G120"/>
  <c r="F120" s="1"/>
  <c r="G124"/>
  <c r="F124" s="1"/>
  <c r="G128"/>
  <c r="F128" s="1"/>
  <c r="G132"/>
  <c r="F132" s="1"/>
  <c r="G136"/>
  <c r="F136" s="1"/>
  <c r="G140"/>
  <c r="F140" s="1"/>
  <c r="G144"/>
  <c r="F144" s="1"/>
  <c r="G148"/>
  <c r="F148" s="1"/>
  <c r="G152"/>
  <c r="F152" s="1"/>
  <c r="G156"/>
  <c r="F156" s="1"/>
  <c r="G160"/>
  <c r="F160" s="1"/>
  <c r="G164"/>
  <c r="F164" s="1"/>
  <c r="G168"/>
  <c r="F168" s="1"/>
  <c r="G172"/>
  <c r="F172" s="1"/>
  <c r="G176"/>
  <c r="F176" s="1"/>
  <c r="G180"/>
  <c r="F180" s="1"/>
  <c r="G184"/>
  <c r="F184" s="1"/>
  <c r="G188"/>
  <c r="F188" s="1"/>
  <c r="G192"/>
  <c r="F192" s="1"/>
  <c r="G196"/>
  <c r="F196" s="1"/>
  <c r="G200"/>
  <c r="F200" s="1"/>
  <c r="G204"/>
  <c r="F204" s="1"/>
  <c r="G208"/>
  <c r="F208" s="1"/>
  <c r="G212"/>
  <c r="F212" s="1"/>
  <c r="G216"/>
  <c r="F216" s="1"/>
  <c r="G220"/>
  <c r="F220" s="1"/>
  <c r="G224"/>
  <c r="F224" s="1"/>
  <c r="G228"/>
  <c r="F228" s="1"/>
  <c r="G6"/>
  <c r="F6" s="1"/>
  <c r="I1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29"/>
  <c r="I220"/>
  <c r="I228"/>
  <c r="I227"/>
  <c r="H9"/>
  <c r="H13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213"/>
  <c r="H217"/>
  <c r="H221"/>
  <c r="H225"/>
  <c r="H229"/>
  <c r="G7"/>
  <c r="F7" s="1"/>
  <c r="G11"/>
  <c r="F11" s="1"/>
  <c r="G15"/>
  <c r="F15" s="1"/>
  <c r="G19"/>
  <c r="F19" s="1"/>
  <c r="G23"/>
  <c r="F23" s="1"/>
  <c r="G27"/>
  <c r="F27" s="1"/>
  <c r="G31"/>
  <c r="F31" s="1"/>
  <c r="G35"/>
  <c r="F35" s="1"/>
  <c r="G39"/>
  <c r="F39" s="1"/>
  <c r="G43"/>
  <c r="F43" s="1"/>
  <c r="G47"/>
  <c r="F47" s="1"/>
  <c r="G51"/>
  <c r="F51" s="1"/>
  <c r="G55"/>
  <c r="F55" s="1"/>
  <c r="G59"/>
  <c r="F59" s="1"/>
  <c r="G63"/>
  <c r="F63" s="1"/>
  <c r="G67"/>
  <c r="F67" s="1"/>
  <c r="G71"/>
  <c r="F71" s="1"/>
  <c r="G75"/>
  <c r="F75" s="1"/>
  <c r="G79"/>
  <c r="F79" s="1"/>
  <c r="G83"/>
  <c r="F83" s="1"/>
  <c r="G87"/>
  <c r="F87" s="1"/>
  <c r="G91"/>
  <c r="F91" s="1"/>
  <c r="G95"/>
  <c r="F95" s="1"/>
  <c r="G99"/>
  <c r="F99" s="1"/>
  <c r="G103"/>
  <c r="F103" s="1"/>
  <c r="G107"/>
  <c r="F107" s="1"/>
  <c r="G111"/>
  <c r="F111" s="1"/>
  <c r="G115"/>
  <c r="F115" s="1"/>
  <c r="G119"/>
  <c r="F119" s="1"/>
  <c r="G123"/>
  <c r="F123" s="1"/>
  <c r="G127"/>
  <c r="F127" s="1"/>
  <c r="G131"/>
  <c r="F131" s="1"/>
  <c r="G135"/>
  <c r="F135" s="1"/>
  <c r="G139"/>
  <c r="F139" s="1"/>
  <c r="G143"/>
  <c r="F143" s="1"/>
  <c r="G147"/>
  <c r="F147" s="1"/>
  <c r="G151"/>
  <c r="F151" s="1"/>
  <c r="G155"/>
  <c r="F155" s="1"/>
  <c r="G159"/>
  <c r="F159" s="1"/>
  <c r="G163"/>
  <c r="F163" s="1"/>
  <c r="G167"/>
  <c r="F167" s="1"/>
  <c r="G171"/>
  <c r="F171" s="1"/>
  <c r="G175"/>
  <c r="F175" s="1"/>
  <c r="G179"/>
  <c r="F179" s="1"/>
  <c r="G183"/>
  <c r="F183" s="1"/>
  <c r="G187"/>
  <c r="F187" s="1"/>
  <c r="G191"/>
  <c r="F191" s="1"/>
  <c r="G195"/>
  <c r="F195" s="1"/>
  <c r="G199"/>
  <c r="F199" s="1"/>
  <c r="G203"/>
  <c r="F203" s="1"/>
  <c r="G207"/>
  <c r="F207" s="1"/>
  <c r="G211"/>
  <c r="F211" s="1"/>
  <c r="G215"/>
  <c r="F215" s="1"/>
  <c r="G219"/>
  <c r="F219" s="1"/>
  <c r="G223"/>
  <c r="F223" s="1"/>
  <c r="G227"/>
  <c r="F227" s="1"/>
  <c r="G231"/>
  <c r="F231" s="1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31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6"/>
  <c r="H220"/>
  <c r="H224"/>
  <c r="H228"/>
  <c r="H6"/>
  <c r="G10"/>
  <c r="F10" s="1"/>
  <c r="G14"/>
  <c r="F14" s="1"/>
  <c r="G18"/>
  <c r="F18" s="1"/>
  <c r="G22"/>
  <c r="F22" s="1"/>
  <c r="G26"/>
  <c r="F26" s="1"/>
  <c r="G30"/>
  <c r="F30" s="1"/>
  <c r="G34"/>
  <c r="F34" s="1"/>
  <c r="G38"/>
  <c r="F38" s="1"/>
  <c r="G42"/>
  <c r="F42" s="1"/>
  <c r="G46"/>
  <c r="F46" s="1"/>
  <c r="G50"/>
  <c r="F50" s="1"/>
  <c r="G54"/>
  <c r="F54" s="1"/>
  <c r="G58"/>
  <c r="F58" s="1"/>
  <c r="G62"/>
  <c r="F62" s="1"/>
  <c r="G66"/>
  <c r="F66" s="1"/>
  <c r="G70"/>
  <c r="F70" s="1"/>
  <c r="G74"/>
  <c r="F74" s="1"/>
  <c r="G78"/>
  <c r="F78" s="1"/>
  <c r="G82"/>
  <c r="F82" s="1"/>
  <c r="G86"/>
  <c r="F86" s="1"/>
  <c r="G90"/>
  <c r="F90" s="1"/>
  <c r="G94"/>
  <c r="F94" s="1"/>
  <c r="G98"/>
  <c r="F98" s="1"/>
  <c r="G102"/>
  <c r="F102" s="1"/>
  <c r="G106"/>
  <c r="F106" s="1"/>
  <c r="G110"/>
  <c r="F110" s="1"/>
  <c r="G114"/>
  <c r="F114" s="1"/>
  <c r="G118"/>
  <c r="F118" s="1"/>
  <c r="G122"/>
  <c r="F122" s="1"/>
  <c r="G126"/>
  <c r="F126" s="1"/>
  <c r="G130"/>
  <c r="F130" s="1"/>
  <c r="G134"/>
  <c r="F134" s="1"/>
  <c r="G138"/>
  <c r="F138" s="1"/>
  <c r="G142"/>
  <c r="F142" s="1"/>
  <c r="G146"/>
  <c r="F146" s="1"/>
  <c r="G150"/>
  <c r="F150" s="1"/>
  <c r="G154"/>
  <c r="F154" s="1"/>
  <c r="G158"/>
  <c r="F158" s="1"/>
  <c r="G162"/>
  <c r="F162" s="1"/>
  <c r="G166"/>
  <c r="F166" s="1"/>
  <c r="G170"/>
  <c r="F170" s="1"/>
  <c r="G174"/>
  <c r="F174" s="1"/>
  <c r="G178"/>
  <c r="F178" s="1"/>
  <c r="G182"/>
  <c r="F182" s="1"/>
  <c r="G186"/>
  <c r="F186" s="1"/>
  <c r="G190"/>
  <c r="F190" s="1"/>
  <c r="G194"/>
  <c r="F194" s="1"/>
  <c r="G198"/>
  <c r="F198" s="1"/>
  <c r="G202"/>
  <c r="F202" s="1"/>
  <c r="G206"/>
  <c r="F206" s="1"/>
  <c r="G210"/>
  <c r="F210" s="1"/>
  <c r="G214"/>
  <c r="F214" s="1"/>
  <c r="G218"/>
  <c r="F218" s="1"/>
  <c r="G222"/>
  <c r="F222" s="1"/>
  <c r="G226"/>
  <c r="F226" s="1"/>
  <c r="G230"/>
  <c r="F230" s="1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2"/>
  <c r="I216"/>
  <c r="I224"/>
  <c r="I6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H115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G9"/>
  <c r="F9" s="1"/>
  <c r="G13"/>
  <c r="F13" s="1"/>
  <c r="G17"/>
  <c r="F17" s="1"/>
  <c r="G21"/>
  <c r="F21" s="1"/>
  <c r="G25"/>
  <c r="F25" s="1"/>
  <c r="G29"/>
  <c r="F29" s="1"/>
  <c r="G33"/>
  <c r="F33" s="1"/>
  <c r="G37"/>
  <c r="F37" s="1"/>
  <c r="G41"/>
  <c r="F41" s="1"/>
  <c r="G45"/>
  <c r="F45" s="1"/>
  <c r="G49"/>
  <c r="F49" s="1"/>
  <c r="G53"/>
  <c r="F53" s="1"/>
  <c r="G57"/>
  <c r="F57" s="1"/>
  <c r="G61"/>
  <c r="F61" s="1"/>
  <c r="G65"/>
  <c r="F65" s="1"/>
  <c r="G69"/>
  <c r="F69" s="1"/>
  <c r="G73"/>
  <c r="F73" s="1"/>
  <c r="G77"/>
  <c r="F77" s="1"/>
  <c r="G81"/>
  <c r="F81" s="1"/>
  <c r="G85"/>
  <c r="F85" s="1"/>
  <c r="G89"/>
  <c r="F89" s="1"/>
  <c r="G93"/>
  <c r="F93" s="1"/>
  <c r="G97"/>
  <c r="F97" s="1"/>
  <c r="G101"/>
  <c r="F101" s="1"/>
  <c r="G105"/>
  <c r="F105" s="1"/>
  <c r="G109"/>
  <c r="F109" s="1"/>
  <c r="G113"/>
  <c r="F113" s="1"/>
  <c r="G117"/>
  <c r="F117" s="1"/>
  <c r="G121"/>
  <c r="F121" s="1"/>
  <c r="G125"/>
  <c r="F125" s="1"/>
  <c r="G129"/>
  <c r="F129" s="1"/>
  <c r="G133"/>
  <c r="F133" s="1"/>
  <c r="G137"/>
  <c r="F137" s="1"/>
  <c r="G141"/>
  <c r="F141" s="1"/>
  <c r="G145"/>
  <c r="F145" s="1"/>
  <c r="G149"/>
  <c r="F149" s="1"/>
  <c r="G153"/>
  <c r="F153" s="1"/>
  <c r="G157"/>
  <c r="F157" s="1"/>
  <c r="G161"/>
  <c r="F161" s="1"/>
  <c r="G165"/>
  <c r="F165" s="1"/>
  <c r="G169"/>
  <c r="F169" s="1"/>
  <c r="G173"/>
  <c r="F173" s="1"/>
  <c r="G177"/>
  <c r="F177" s="1"/>
  <c r="G181"/>
  <c r="F181" s="1"/>
  <c r="G185"/>
  <c r="F185" s="1"/>
  <c r="G189"/>
  <c r="F189" s="1"/>
  <c r="G193"/>
  <c r="F193" s="1"/>
  <c r="G197"/>
  <c r="F197" s="1"/>
  <c r="G201"/>
  <c r="F201" s="1"/>
  <c r="G205"/>
  <c r="F205" s="1"/>
  <c r="G209"/>
  <c r="F209" s="1"/>
  <c r="G213"/>
  <c r="F213" s="1"/>
  <c r="G217"/>
  <c r="F217" s="1"/>
  <c r="G221"/>
  <c r="F221" s="1"/>
  <c r="G225"/>
  <c r="F225" s="1"/>
  <c r="G229"/>
  <c r="F229" s="1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M12"/>
  <c r="B13"/>
  <c r="N13" s="1"/>
  <c r="C12"/>
  <c r="D12"/>
  <c r="N12"/>
  <c r="E12"/>
  <c r="J10" i="11"/>
  <c r="J9"/>
  <c r="L3" i="13"/>
  <c r="D3"/>
  <c r="D13"/>
  <c r="E13"/>
  <c r="L13" i="5"/>
  <c r="J44" i="2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G10"/>
  <c r="M13" i="13" l="1"/>
  <c r="B14"/>
  <c r="O13"/>
  <c r="C13"/>
  <c r="N14"/>
  <c r="M14"/>
  <c r="O14"/>
  <c r="L13"/>
  <c r="K13"/>
  <c r="M3"/>
  <c r="J13" s="1"/>
  <c r="K10"/>
  <c r="L6"/>
  <c r="K7"/>
  <c r="L8"/>
  <c r="K9"/>
  <c r="L11"/>
  <c r="K6"/>
  <c r="L7"/>
  <c r="K8"/>
  <c r="L9"/>
  <c r="L10"/>
  <c r="J11"/>
  <c r="K11"/>
  <c r="L12"/>
  <c r="K12"/>
  <c r="L14"/>
  <c r="K14"/>
  <c r="C14"/>
  <c r="D14"/>
  <c r="E14"/>
  <c r="B15"/>
  <c r="L9" i="5"/>
  <c r="H10" i="3"/>
  <c r="I10" s="1"/>
  <c r="F1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J12" i="13" l="1"/>
  <c r="J14"/>
  <c r="J10"/>
  <c r="J9"/>
  <c r="J8"/>
  <c r="J7"/>
  <c r="J6"/>
  <c r="M15"/>
  <c r="O15"/>
  <c r="N15"/>
  <c r="L15"/>
  <c r="J15"/>
  <c r="K15"/>
  <c r="C15"/>
  <c r="D15"/>
  <c r="E15"/>
  <c r="B16"/>
  <c r="L10" i="5"/>
  <c r="L15" s="1"/>
  <c r="M25" i="2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N16" i="13" l="1"/>
  <c r="M16"/>
  <c r="O16"/>
  <c r="L16"/>
  <c r="J16"/>
  <c r="K16"/>
  <c r="C16"/>
  <c r="D16"/>
  <c r="E16"/>
  <c r="B17"/>
  <c r="L11" i="5"/>
  <c r="L18" s="1"/>
  <c r="L19" s="1"/>
  <c r="F13" i="3"/>
  <c r="D13" s="1"/>
  <c r="E14"/>
  <c r="G13"/>
  <c r="I29" i="6"/>
  <c r="G29"/>
  <c r="E29"/>
  <c r="J29"/>
  <c r="F30"/>
  <c r="H29"/>
  <c r="I12" i="3"/>
  <c r="O17" i="13" l="1"/>
  <c r="N17"/>
  <c r="M17"/>
  <c r="L17"/>
  <c r="J17"/>
  <c r="K17"/>
  <c r="C17"/>
  <c r="D17"/>
  <c r="E17"/>
  <c r="B18"/>
  <c r="L24" i="5"/>
  <c r="L20"/>
  <c r="L21" s="1"/>
  <c r="H13" i="3"/>
  <c r="I13" s="1"/>
  <c r="I30" i="6"/>
  <c r="G30"/>
  <c r="E30"/>
  <c r="F31"/>
  <c r="H30"/>
  <c r="J30"/>
  <c r="F14" i="3"/>
  <c r="D14" s="1"/>
  <c r="E15"/>
  <c r="G14"/>
  <c r="M18" i="13" l="1"/>
  <c r="O18"/>
  <c r="N18"/>
  <c r="L18"/>
  <c r="J18"/>
  <c r="K18"/>
  <c r="C18"/>
  <c r="D18"/>
  <c r="E18"/>
  <c r="B19"/>
  <c r="P24" i="5"/>
  <c r="L25"/>
  <c r="L26" s="1"/>
  <c r="L22"/>
  <c r="L23" s="1"/>
  <c r="H14" i="3"/>
  <c r="I14" s="1"/>
  <c r="F15"/>
  <c r="D15" s="1"/>
  <c r="G15"/>
  <c r="E16"/>
  <c r="I31" i="6"/>
  <c r="G31"/>
  <c r="E31"/>
  <c r="J31"/>
  <c r="F32"/>
  <c r="H31"/>
  <c r="M19" i="13" l="1"/>
  <c r="O19"/>
  <c r="N19"/>
  <c r="L19"/>
  <c r="J19"/>
  <c r="K19"/>
  <c r="C19"/>
  <c r="D19"/>
  <c r="E19"/>
  <c r="B20"/>
  <c r="L27" i="5"/>
  <c r="L28" s="1"/>
  <c r="H15" i="3"/>
  <c r="I15" s="1"/>
  <c r="I32" i="6"/>
  <c r="G32"/>
  <c r="E32"/>
  <c r="F33"/>
  <c r="H32"/>
  <c r="J32"/>
  <c r="F16" i="3"/>
  <c r="D16" s="1"/>
  <c r="E17"/>
  <c r="G16"/>
  <c r="N20" i="13" l="1"/>
  <c r="O20"/>
  <c r="M20"/>
  <c r="L20"/>
  <c r="J20"/>
  <c r="K20"/>
  <c r="C20"/>
  <c r="D20"/>
  <c r="E20"/>
  <c r="B21"/>
  <c r="L29" i="5"/>
  <c r="H16" i="3"/>
  <c r="I16" s="1"/>
  <c r="F17"/>
  <c r="D17" s="1"/>
  <c r="E18"/>
  <c r="G17"/>
  <c r="I33" i="6"/>
  <c r="G33"/>
  <c r="E33"/>
  <c r="J33"/>
  <c r="F34"/>
  <c r="H33"/>
  <c r="O21" i="13" l="1"/>
  <c r="N21"/>
  <c r="M21"/>
  <c r="L21"/>
  <c r="J21"/>
  <c r="K21"/>
  <c r="C21"/>
  <c r="D21"/>
  <c r="E21"/>
  <c r="B22"/>
  <c r="H17" i="3"/>
  <c r="I17" s="1"/>
  <c r="I34" i="6"/>
  <c r="G34"/>
  <c r="E34"/>
  <c r="F35"/>
  <c r="H34"/>
  <c r="J34"/>
  <c r="F18" i="3"/>
  <c r="D18" s="1"/>
  <c r="E19"/>
  <c r="G18"/>
  <c r="O22" i="13" l="1"/>
  <c r="N22"/>
  <c r="M22"/>
  <c r="L22"/>
  <c r="J22"/>
  <c r="K22"/>
  <c r="C22"/>
  <c r="D22"/>
  <c r="E22"/>
  <c r="B23"/>
  <c r="H18" i="3"/>
  <c r="I18" s="1"/>
  <c r="F19"/>
  <c r="D19" s="1"/>
  <c r="G19"/>
  <c r="E20"/>
  <c r="I35" i="6"/>
  <c r="G35"/>
  <c r="E35"/>
  <c r="J35"/>
  <c r="F36"/>
  <c r="H35"/>
  <c r="M23" i="13" l="1"/>
  <c r="N23"/>
  <c r="O23"/>
  <c r="L23"/>
  <c r="J23"/>
  <c r="K23"/>
  <c r="C23"/>
  <c r="D23"/>
  <c r="E23"/>
  <c r="B24"/>
  <c r="F20" i="3"/>
  <c r="D20" s="1"/>
  <c r="E21"/>
  <c r="H20"/>
  <c r="G20"/>
  <c r="H19"/>
  <c r="I19" s="1"/>
  <c r="I36" i="6"/>
  <c r="G36"/>
  <c r="E36"/>
  <c r="F37"/>
  <c r="H36"/>
  <c r="J36"/>
  <c r="N24" i="13" l="1"/>
  <c r="O24"/>
  <c r="M24"/>
  <c r="L24"/>
  <c r="J24"/>
  <c r="K24"/>
  <c r="C24"/>
  <c r="D24"/>
  <c r="E24"/>
  <c r="B25"/>
  <c r="I37" i="6"/>
  <c r="G37"/>
  <c r="E37"/>
  <c r="J37"/>
  <c r="F38"/>
  <c r="H37"/>
  <c r="I20" i="3"/>
  <c r="F21"/>
  <c r="D21" s="1"/>
  <c r="E22"/>
  <c r="G21"/>
  <c r="O25" i="13" l="1"/>
  <c r="M25"/>
  <c r="N25"/>
  <c r="L25"/>
  <c r="J25"/>
  <c r="K25"/>
  <c r="C25"/>
  <c r="D25"/>
  <c r="E25"/>
  <c r="B26"/>
  <c r="H21" i="3"/>
  <c r="I21" s="1"/>
  <c r="F22"/>
  <c r="D22" s="1"/>
  <c r="E23"/>
  <c r="G22"/>
  <c r="I38" i="6"/>
  <c r="G38"/>
  <c r="E38"/>
  <c r="F39"/>
  <c r="H38"/>
  <c r="J38"/>
  <c r="O26" i="13" l="1"/>
  <c r="N26"/>
  <c r="M26"/>
  <c r="L26"/>
  <c r="K26"/>
  <c r="J26"/>
  <c r="C26"/>
  <c r="D26"/>
  <c r="E26"/>
  <c r="B27"/>
  <c r="H22" i="3"/>
  <c r="I22" s="1"/>
  <c r="I39" i="6"/>
  <c r="G39"/>
  <c r="E39"/>
  <c r="J39"/>
  <c r="F40"/>
  <c r="H39"/>
  <c r="F23" i="3"/>
  <c r="D23" s="1"/>
  <c r="G23"/>
  <c r="E24"/>
  <c r="M27" i="13" l="1"/>
  <c r="O27"/>
  <c r="N27"/>
  <c r="L27"/>
  <c r="J27"/>
  <c r="K27"/>
  <c r="C27"/>
  <c r="D27"/>
  <c r="E27"/>
  <c r="B28"/>
  <c r="H23" i="3"/>
  <c r="I23" s="1"/>
  <c r="F24"/>
  <c r="D24" s="1"/>
  <c r="E25"/>
  <c r="H24"/>
  <c r="I24" s="1"/>
  <c r="G24"/>
  <c r="I40" i="6"/>
  <c r="G40"/>
  <c r="E40"/>
  <c r="F41"/>
  <c r="H40"/>
  <c r="J40"/>
  <c r="N28" i="13" l="1"/>
  <c r="O28"/>
  <c r="M28"/>
  <c r="L28"/>
  <c r="J28"/>
  <c r="K28"/>
  <c r="C28"/>
  <c r="D28"/>
  <c r="E28"/>
  <c r="B29"/>
  <c r="I41" i="6"/>
  <c r="G41"/>
  <c r="E41"/>
  <c r="J41"/>
  <c r="F42"/>
  <c r="H41"/>
  <c r="F25" i="3"/>
  <c r="D25" s="1"/>
  <c r="E26"/>
  <c r="G25"/>
  <c r="O29" i="13" l="1"/>
  <c r="N29"/>
  <c r="M29"/>
  <c r="L29"/>
  <c r="J29"/>
  <c r="K29"/>
  <c r="C29"/>
  <c r="D29"/>
  <c r="E29"/>
  <c r="B30"/>
  <c r="E27" i="3"/>
  <c r="F26"/>
  <c r="D26" s="1"/>
  <c r="G26"/>
  <c r="H25"/>
  <c r="I25" s="1"/>
  <c r="I42" i="6"/>
  <c r="G42"/>
  <c r="E42"/>
  <c r="F43"/>
  <c r="H42"/>
  <c r="J42"/>
  <c r="N30" i="13" l="1"/>
  <c r="M30"/>
  <c r="O30"/>
  <c r="L30"/>
  <c r="J30"/>
  <c r="K30"/>
  <c r="C30"/>
  <c r="D30"/>
  <c r="E30"/>
  <c r="B31"/>
  <c r="H26" i="3"/>
  <c r="I26" s="1"/>
  <c r="I43" i="6"/>
  <c r="G43"/>
  <c r="E43"/>
  <c r="J43"/>
  <c r="F44"/>
  <c r="H43"/>
  <c r="F27" i="3"/>
  <c r="D27" s="1"/>
  <c r="G27"/>
  <c r="E28"/>
  <c r="M31" i="13" l="1"/>
  <c r="O31"/>
  <c r="N31"/>
  <c r="L31"/>
  <c r="J31"/>
  <c r="K31"/>
  <c r="C31"/>
  <c r="D31"/>
  <c r="E31"/>
  <c r="B32"/>
  <c r="F28" i="3"/>
  <c r="D28" s="1"/>
  <c r="E29"/>
  <c r="H28"/>
  <c r="G28"/>
  <c r="H27"/>
  <c r="I27" s="1"/>
  <c r="I44" i="6"/>
  <c r="G44"/>
  <c r="E44"/>
  <c r="F45"/>
  <c r="H44"/>
  <c r="J44"/>
  <c r="N32" i="13" l="1"/>
  <c r="M32"/>
  <c r="O32"/>
  <c r="L32"/>
  <c r="J32"/>
  <c r="K32"/>
  <c r="C32"/>
  <c r="D32"/>
  <c r="E32"/>
  <c r="B33"/>
  <c r="F29" i="3"/>
  <c r="D29" s="1"/>
  <c r="E30"/>
  <c r="G29"/>
  <c r="I45" i="6"/>
  <c r="G45"/>
  <c r="E45"/>
  <c r="J45"/>
  <c r="F46"/>
  <c r="H45"/>
  <c r="I28" i="3"/>
  <c r="O33" i="13" l="1"/>
  <c r="N33"/>
  <c r="M33"/>
  <c r="L33"/>
  <c r="J33"/>
  <c r="K33"/>
  <c r="C33"/>
  <c r="D33"/>
  <c r="E33"/>
  <c r="B34"/>
  <c r="F30" i="3"/>
  <c r="D30" s="1"/>
  <c r="E31"/>
  <c r="G30"/>
  <c r="H29"/>
  <c r="I29" s="1"/>
  <c r="I46" i="6"/>
  <c r="G46"/>
  <c r="E46"/>
  <c r="F47"/>
  <c r="H46"/>
  <c r="J46"/>
  <c r="M34" i="13" l="1"/>
  <c r="O34"/>
  <c r="N34"/>
  <c r="L34"/>
  <c r="J34"/>
  <c r="K34"/>
  <c r="C34"/>
  <c r="D34"/>
  <c r="E34"/>
  <c r="B35"/>
  <c r="H30" i="3"/>
  <c r="I30" s="1"/>
  <c r="F31"/>
  <c r="D31" s="1"/>
  <c r="G31"/>
  <c r="E32"/>
  <c r="I47" i="6"/>
  <c r="G47"/>
  <c r="E47"/>
  <c r="J47"/>
  <c r="F48"/>
  <c r="H47"/>
  <c r="M35" i="13" l="1"/>
  <c r="O35"/>
  <c r="N35"/>
  <c r="L35"/>
  <c r="J35"/>
  <c r="K35"/>
  <c r="C35"/>
  <c r="D35"/>
  <c r="E35"/>
  <c r="B36"/>
  <c r="H31" i="3"/>
  <c r="I31" s="1"/>
  <c r="F32"/>
  <c r="D32" s="1"/>
  <c r="E33"/>
  <c r="G32"/>
  <c r="I48" i="6"/>
  <c r="G48"/>
  <c r="E48"/>
  <c r="F49"/>
  <c r="H48"/>
  <c r="J48"/>
  <c r="N36" i="13" l="1"/>
  <c r="O36"/>
  <c r="M36"/>
  <c r="L36"/>
  <c r="J36"/>
  <c r="K36"/>
  <c r="C36"/>
  <c r="D36"/>
  <c r="E36"/>
  <c r="B37"/>
  <c r="H32" i="3"/>
  <c r="I32" s="1"/>
  <c r="I49" i="6"/>
  <c r="G49"/>
  <c r="E49"/>
  <c r="J49"/>
  <c r="F50"/>
  <c r="H49"/>
  <c r="F33" i="3"/>
  <c r="D33" s="1"/>
  <c r="E34"/>
  <c r="G33"/>
  <c r="O37" i="13" l="1"/>
  <c r="N37"/>
  <c r="M37"/>
  <c r="L37"/>
  <c r="J37"/>
  <c r="K37"/>
  <c r="C37"/>
  <c r="D37"/>
  <c r="E37"/>
  <c r="B38"/>
  <c r="H33" i="3"/>
  <c r="I33" s="1"/>
  <c r="F34"/>
  <c r="D34" s="1"/>
  <c r="E35"/>
  <c r="G34"/>
  <c r="I50" i="6"/>
  <c r="G50"/>
  <c r="E50"/>
  <c r="F51"/>
  <c r="H50"/>
  <c r="J50"/>
  <c r="O38" i="13" l="1"/>
  <c r="N38"/>
  <c r="M38"/>
  <c r="L38"/>
  <c r="J38"/>
  <c r="K38"/>
  <c r="C38"/>
  <c r="D38"/>
  <c r="E38"/>
  <c r="B39"/>
  <c r="H34" i="3"/>
  <c r="I34" s="1"/>
  <c r="I51" i="6"/>
  <c r="G51"/>
  <c r="E51"/>
  <c r="J51"/>
  <c r="F52"/>
  <c r="H51"/>
  <c r="F35" i="3"/>
  <c r="D35" s="1"/>
  <c r="G35"/>
  <c r="E36"/>
  <c r="M39" i="13" l="1"/>
  <c r="N39"/>
  <c r="O39"/>
  <c r="L39"/>
  <c r="J39"/>
  <c r="K39"/>
  <c r="C39"/>
  <c r="D39"/>
  <c r="E39"/>
  <c r="B40"/>
  <c r="H35" i="3"/>
  <c r="I35" s="1"/>
  <c r="F36"/>
  <c r="D36" s="1"/>
  <c r="E37"/>
  <c r="G36"/>
  <c r="I52" i="6"/>
  <c r="G52"/>
  <c r="E52"/>
  <c r="F53"/>
  <c r="H52"/>
  <c r="J52"/>
  <c r="N40" i="13" l="1"/>
  <c r="O40"/>
  <c r="M40"/>
  <c r="L40"/>
  <c r="J40"/>
  <c r="K40"/>
  <c r="C40"/>
  <c r="D40"/>
  <c r="E40"/>
  <c r="B41"/>
  <c r="F37" i="3"/>
  <c r="D37" s="1"/>
  <c r="E38"/>
  <c r="G37"/>
  <c r="I53" i="6"/>
  <c r="G53"/>
  <c r="E53"/>
  <c r="J53"/>
  <c r="F54"/>
  <c r="H53"/>
  <c r="H36" i="3"/>
  <c r="I36" s="1"/>
  <c r="O41" i="13" l="1"/>
  <c r="M41"/>
  <c r="N41"/>
  <c r="L41"/>
  <c r="J41"/>
  <c r="K41"/>
  <c r="C41"/>
  <c r="D41"/>
  <c r="E41"/>
  <c r="B42"/>
  <c r="I54" i="6"/>
  <c r="G54"/>
  <c r="E54"/>
  <c r="F55"/>
  <c r="H54"/>
  <c r="J54"/>
  <c r="F38" i="3"/>
  <c r="D38" s="1"/>
  <c r="E39"/>
  <c r="G38"/>
  <c r="H37"/>
  <c r="I37" s="1"/>
  <c r="O42" i="13" l="1"/>
  <c r="N42"/>
  <c r="M42"/>
  <c r="L42"/>
  <c r="J42"/>
  <c r="K42"/>
  <c r="C42"/>
  <c r="D42"/>
  <c r="E42"/>
  <c r="B43"/>
  <c r="F39" i="3"/>
  <c r="D39" s="1"/>
  <c r="G39"/>
  <c r="E40"/>
  <c r="H38"/>
  <c r="I38" s="1"/>
  <c r="I55" i="6"/>
  <c r="G55"/>
  <c r="E55"/>
  <c r="J55"/>
  <c r="F56"/>
  <c r="H55"/>
  <c r="M43" i="13" l="1"/>
  <c r="O43"/>
  <c r="N43"/>
  <c r="L43"/>
  <c r="J43"/>
  <c r="K43"/>
  <c r="C43"/>
  <c r="D43"/>
  <c r="E43"/>
  <c r="B44"/>
  <c r="I56" i="6"/>
  <c r="G56"/>
  <c r="E56"/>
  <c r="F57"/>
  <c r="H56"/>
  <c r="J56"/>
  <c r="F40" i="3"/>
  <c r="D40" s="1"/>
  <c r="E41"/>
  <c r="G40"/>
  <c r="H39"/>
  <c r="I39" s="1"/>
  <c r="N44" i="13" l="1"/>
  <c r="O44"/>
  <c r="M44"/>
  <c r="L44"/>
  <c r="J44"/>
  <c r="K44"/>
  <c r="C44"/>
  <c r="D44"/>
  <c r="E44"/>
  <c r="B45"/>
  <c r="H40" i="3"/>
  <c r="I40" s="1"/>
  <c r="I57" i="6"/>
  <c r="G57"/>
  <c r="E57"/>
  <c r="J57"/>
  <c r="F58"/>
  <c r="H57"/>
  <c r="F41" i="3"/>
  <c r="D41" s="1"/>
  <c r="E42"/>
  <c r="G41"/>
  <c r="O45" i="13" l="1"/>
  <c r="N45"/>
  <c r="M45"/>
  <c r="L45"/>
  <c r="J45"/>
  <c r="K45"/>
  <c r="C45"/>
  <c r="D45"/>
  <c r="E45"/>
  <c r="B46"/>
  <c r="H41" i="3"/>
  <c r="I41" s="1"/>
  <c r="E43"/>
  <c r="F42"/>
  <c r="D42" s="1"/>
  <c r="G42"/>
  <c r="I58" i="6"/>
  <c r="G58"/>
  <c r="E58"/>
  <c r="F59"/>
  <c r="H58"/>
  <c r="J58"/>
  <c r="N46" i="13" l="1"/>
  <c r="M46"/>
  <c r="O46"/>
  <c r="L46"/>
  <c r="J46"/>
  <c r="K46"/>
  <c r="C46"/>
  <c r="D46"/>
  <c r="E46"/>
  <c r="B47"/>
  <c r="F43" i="3"/>
  <c r="D43" s="1"/>
  <c r="G43"/>
  <c r="E44"/>
  <c r="I59" i="6"/>
  <c r="G59"/>
  <c r="E59"/>
  <c r="J59"/>
  <c r="F60"/>
  <c r="H59"/>
  <c r="H42" i="3"/>
  <c r="I42" s="1"/>
  <c r="M47" i="13" l="1"/>
  <c r="O47"/>
  <c r="N47"/>
  <c r="L47"/>
  <c r="J47"/>
  <c r="K47"/>
  <c r="C47"/>
  <c r="D47"/>
  <c r="E47"/>
  <c r="B48"/>
  <c r="I60" i="6"/>
  <c r="G60"/>
  <c r="E60"/>
  <c r="F61"/>
  <c r="H60"/>
  <c r="J60"/>
  <c r="F44" i="3"/>
  <c r="D44" s="1"/>
  <c r="E45"/>
  <c r="G44"/>
  <c r="H43"/>
  <c r="I43" s="1"/>
  <c r="N48" i="13" l="1"/>
  <c r="M48"/>
  <c r="O48"/>
  <c r="L48"/>
  <c r="J48"/>
  <c r="K48"/>
  <c r="C48"/>
  <c r="D48"/>
  <c r="E48"/>
  <c r="B49"/>
  <c r="H44" i="3"/>
  <c r="I44" s="1"/>
  <c r="I61" i="6"/>
  <c r="G61"/>
  <c r="E61"/>
  <c r="J61"/>
  <c r="F62"/>
  <c r="H61"/>
  <c r="F45" i="3"/>
  <c r="D45" s="1"/>
  <c r="E46"/>
  <c r="G45"/>
  <c r="O49" i="13" l="1"/>
  <c r="N49"/>
  <c r="M49"/>
  <c r="L49"/>
  <c r="J49"/>
  <c r="K49"/>
  <c r="C49"/>
  <c r="D49"/>
  <c r="E49"/>
  <c r="B50"/>
  <c r="H45" i="3"/>
  <c r="I45" s="1"/>
  <c r="F46"/>
  <c r="D46" s="1"/>
  <c r="E47"/>
  <c r="G46"/>
  <c r="I62" i="6"/>
  <c r="G62"/>
  <c r="E62"/>
  <c r="F63"/>
  <c r="H62"/>
  <c r="J62"/>
  <c r="M50" i="13" l="1"/>
  <c r="N50"/>
  <c r="O50"/>
  <c r="L50"/>
  <c r="J50"/>
  <c r="K50"/>
  <c r="C50"/>
  <c r="D50"/>
  <c r="E50"/>
  <c r="B51"/>
  <c r="F47" i="3"/>
  <c r="D47" s="1"/>
  <c r="G47"/>
  <c r="E48"/>
  <c r="I63" i="6"/>
  <c r="G63"/>
  <c r="E63"/>
  <c r="J63"/>
  <c r="F64"/>
  <c r="H63"/>
  <c r="H46" i="3"/>
  <c r="I46" s="1"/>
  <c r="M51" i="13" l="1"/>
  <c r="O51"/>
  <c r="N51"/>
  <c r="L51"/>
  <c r="J51"/>
  <c r="K51"/>
  <c r="C51"/>
  <c r="D51"/>
  <c r="E51"/>
  <c r="B52"/>
  <c r="I64" i="6"/>
  <c r="G64"/>
  <c r="E64"/>
  <c r="F65"/>
  <c r="H64"/>
  <c r="J64"/>
  <c r="F48" i="3"/>
  <c r="D48" s="1"/>
  <c r="E49"/>
  <c r="G48"/>
  <c r="H47"/>
  <c r="I47" s="1"/>
  <c r="N52" i="13" l="1"/>
  <c r="M52"/>
  <c r="O52"/>
  <c r="L52"/>
  <c r="J52"/>
  <c r="K52"/>
  <c r="C52"/>
  <c r="D52"/>
  <c r="E52"/>
  <c r="B53"/>
  <c r="H48" i="3"/>
  <c r="I48" s="1"/>
  <c r="I65" i="6"/>
  <c r="G65"/>
  <c r="E65"/>
  <c r="J65"/>
  <c r="F66"/>
  <c r="H65"/>
  <c r="F49" i="3"/>
  <c r="D49" s="1"/>
  <c r="E50"/>
  <c r="G49"/>
  <c r="O53" i="13" l="1"/>
  <c r="N53"/>
  <c r="M53"/>
  <c r="L53"/>
  <c r="J53"/>
  <c r="K53"/>
  <c r="C53"/>
  <c r="D53"/>
  <c r="E53"/>
  <c r="B54"/>
  <c r="F50" i="3"/>
  <c r="D50" s="1"/>
  <c r="E51"/>
  <c r="G50"/>
  <c r="I66" i="6"/>
  <c r="G66"/>
  <c r="E66"/>
  <c r="F67"/>
  <c r="H66"/>
  <c r="J66"/>
  <c r="H49" i="3"/>
  <c r="I49" s="1"/>
  <c r="O54" i="13" l="1"/>
  <c r="M54"/>
  <c r="N54"/>
  <c r="L54"/>
  <c r="J54"/>
  <c r="K54"/>
  <c r="C54"/>
  <c r="D54"/>
  <c r="E54"/>
  <c r="B55"/>
  <c r="F51" i="3"/>
  <c r="D51" s="1"/>
  <c r="G51"/>
  <c r="E52"/>
  <c r="I67" i="6"/>
  <c r="G67"/>
  <c r="E67"/>
  <c r="J67"/>
  <c r="F68"/>
  <c r="H67"/>
  <c r="H50" i="3"/>
  <c r="I50" s="1"/>
  <c r="M55" i="13" l="1"/>
  <c r="N55"/>
  <c r="O55"/>
  <c r="L55"/>
  <c r="J55"/>
  <c r="K55"/>
  <c r="C55"/>
  <c r="D55"/>
  <c r="E55"/>
  <c r="B56"/>
  <c r="I68" i="6"/>
  <c r="G68"/>
  <c r="E68"/>
  <c r="F69"/>
  <c r="H68"/>
  <c r="J68"/>
  <c r="F52" i="3"/>
  <c r="D52" s="1"/>
  <c r="E53"/>
  <c r="G52"/>
  <c r="H51"/>
  <c r="I51" s="1"/>
  <c r="N56" i="13" l="1"/>
  <c r="O56"/>
  <c r="M56"/>
  <c r="L56"/>
  <c r="J56"/>
  <c r="K56"/>
  <c r="C56"/>
  <c r="D56"/>
  <c r="E56"/>
  <c r="B57"/>
  <c r="F53" i="3"/>
  <c r="D53" s="1"/>
  <c r="E54"/>
  <c r="G53"/>
  <c r="H52"/>
  <c r="I52" s="1"/>
  <c r="I69" i="6"/>
  <c r="G69"/>
  <c r="E69"/>
  <c r="J69"/>
  <c r="F70"/>
  <c r="H69"/>
  <c r="O57" i="13" l="1"/>
  <c r="M57"/>
  <c r="N57"/>
  <c r="L57"/>
  <c r="J57"/>
  <c r="K57"/>
  <c r="C57"/>
  <c r="D57"/>
  <c r="E57"/>
  <c r="B58"/>
  <c r="F54" i="3"/>
  <c r="D54" s="1"/>
  <c r="E55"/>
  <c r="G54"/>
  <c r="I70" i="6"/>
  <c r="G70"/>
  <c r="E70"/>
  <c r="F71"/>
  <c r="H70"/>
  <c r="J70"/>
  <c r="H53" i="3"/>
  <c r="I53" s="1"/>
  <c r="O58" i="13" l="1"/>
  <c r="N58"/>
  <c r="M58"/>
  <c r="L58"/>
  <c r="J58"/>
  <c r="K58"/>
  <c r="C58"/>
  <c r="D58"/>
  <c r="E58"/>
  <c r="B59"/>
  <c r="F55" i="3"/>
  <c r="D55" s="1"/>
  <c r="G55"/>
  <c r="E56"/>
  <c r="I71" i="6"/>
  <c r="G71"/>
  <c r="E71"/>
  <c r="J71"/>
  <c r="F72"/>
  <c r="H71"/>
  <c r="H54" i="3"/>
  <c r="I54" s="1"/>
  <c r="M59" i="13" l="1"/>
  <c r="N59"/>
  <c r="O59"/>
  <c r="L59"/>
  <c r="J59"/>
  <c r="K59"/>
  <c r="C59"/>
  <c r="D59"/>
  <c r="E59"/>
  <c r="B60"/>
  <c r="I72" i="6"/>
  <c r="G72"/>
  <c r="E72"/>
  <c r="F73"/>
  <c r="H72"/>
  <c r="J72"/>
  <c r="F56" i="3"/>
  <c r="D56" s="1"/>
  <c r="E57"/>
  <c r="G56"/>
  <c r="H55"/>
  <c r="I55" s="1"/>
  <c r="N60" i="13" l="1"/>
  <c r="O60"/>
  <c r="M60"/>
  <c r="L60"/>
  <c r="J60"/>
  <c r="K60"/>
  <c r="C60"/>
  <c r="D60"/>
  <c r="E60"/>
  <c r="B61"/>
  <c r="H56" i="3"/>
  <c r="I56" s="1"/>
  <c r="I73" i="6"/>
  <c r="G73"/>
  <c r="E73"/>
  <c r="J73"/>
  <c r="F74"/>
  <c r="H73"/>
  <c r="F57" i="3"/>
  <c r="D57" s="1"/>
  <c r="E58"/>
  <c r="G57"/>
  <c r="O61" i="13" l="1"/>
  <c r="M61"/>
  <c r="N61"/>
  <c r="L61"/>
  <c r="J61"/>
  <c r="K61"/>
  <c r="C61"/>
  <c r="D61"/>
  <c r="E61"/>
  <c r="B62"/>
  <c r="H57" i="3"/>
  <c r="I57" s="1"/>
  <c r="E59"/>
  <c r="F58"/>
  <c r="D58" s="1"/>
  <c r="G58"/>
  <c r="I74" i="6"/>
  <c r="G74"/>
  <c r="E74"/>
  <c r="F75"/>
  <c r="H74"/>
  <c r="J74"/>
  <c r="N62" i="13" l="1"/>
  <c r="M62"/>
  <c r="O62"/>
  <c r="L62"/>
  <c r="J62"/>
  <c r="K62"/>
  <c r="C62"/>
  <c r="D62"/>
  <c r="E62"/>
  <c r="B63"/>
  <c r="I75" i="6"/>
  <c r="G75"/>
  <c r="E75"/>
  <c r="J75"/>
  <c r="F76"/>
  <c r="H75"/>
  <c r="F59" i="3"/>
  <c r="D59" s="1"/>
  <c r="G59"/>
  <c r="E60"/>
  <c r="H58"/>
  <c r="I58" s="1"/>
  <c r="M63" i="13" l="1"/>
  <c r="O63"/>
  <c r="N63"/>
  <c r="L63"/>
  <c r="J63"/>
  <c r="K63"/>
  <c r="C63"/>
  <c r="D63"/>
  <c r="E63"/>
  <c r="B64"/>
  <c r="H59" i="3"/>
  <c r="F60"/>
  <c r="D60" s="1"/>
  <c r="E61"/>
  <c r="G60"/>
  <c r="I59"/>
  <c r="I76" i="6"/>
  <c r="G76"/>
  <c r="E76"/>
  <c r="F77"/>
  <c r="H76"/>
  <c r="J76"/>
  <c r="N64" i="13" l="1"/>
  <c r="M64"/>
  <c r="O64"/>
  <c r="L64"/>
  <c r="J64"/>
  <c r="K64"/>
  <c r="C64"/>
  <c r="D64"/>
  <c r="E64"/>
  <c r="B65"/>
  <c r="H60" i="3"/>
  <c r="I60" s="1"/>
  <c r="I77" i="6"/>
  <c r="G77"/>
  <c r="E77"/>
  <c r="J77"/>
  <c r="F78"/>
  <c r="H77"/>
  <c r="F61" i="3"/>
  <c r="D61" s="1"/>
  <c r="E62"/>
  <c r="G61"/>
  <c r="O65" i="13" l="1"/>
  <c r="N65"/>
  <c r="M65"/>
  <c r="L65"/>
  <c r="J65"/>
  <c r="K65"/>
  <c r="C65"/>
  <c r="D65"/>
  <c r="E65"/>
  <c r="B66"/>
  <c r="H61" i="3"/>
  <c r="I61" s="1"/>
  <c r="F62"/>
  <c r="D62" s="1"/>
  <c r="E63"/>
  <c r="G62"/>
  <c r="I78" i="6"/>
  <c r="G78"/>
  <c r="E78"/>
  <c r="F79"/>
  <c r="H78"/>
  <c r="J78"/>
  <c r="M66" i="13" l="1"/>
  <c r="N66"/>
  <c r="O66"/>
  <c r="L66"/>
  <c r="J66"/>
  <c r="K66"/>
  <c r="C66"/>
  <c r="D66"/>
  <c r="E66"/>
  <c r="B67"/>
  <c r="H62" i="3"/>
  <c r="I62" s="1"/>
  <c r="I79" i="6"/>
  <c r="G79"/>
  <c r="E79"/>
  <c r="J79"/>
  <c r="F80"/>
  <c r="H79"/>
  <c r="F63" i="3"/>
  <c r="D63" s="1"/>
  <c r="G63"/>
  <c r="E64"/>
  <c r="M67" i="13" l="1"/>
  <c r="O67"/>
  <c r="N67"/>
  <c r="L67"/>
  <c r="J67"/>
  <c r="K67"/>
  <c r="C67"/>
  <c r="D67"/>
  <c r="E67"/>
  <c r="B68"/>
  <c r="H63" i="3"/>
  <c r="I63" s="1"/>
  <c r="F64"/>
  <c r="D64" s="1"/>
  <c r="E65"/>
  <c r="G64"/>
  <c r="I80" i="6"/>
  <c r="G80"/>
  <c r="E80"/>
  <c r="F81"/>
  <c r="H80"/>
  <c r="J80"/>
  <c r="N68" i="13" l="1"/>
  <c r="M68"/>
  <c r="O68"/>
  <c r="L68"/>
  <c r="J68"/>
  <c r="K68"/>
  <c r="C68"/>
  <c r="D68"/>
  <c r="E68"/>
  <c r="B69"/>
  <c r="H64" i="3"/>
  <c r="I64" s="1"/>
  <c r="I81" i="6"/>
  <c r="G81"/>
  <c r="E81"/>
  <c r="J81"/>
  <c r="F82"/>
  <c r="H81"/>
  <c r="F65" i="3"/>
  <c r="D65" s="1"/>
  <c r="E66"/>
  <c r="G65"/>
  <c r="O69" i="13" l="1"/>
  <c r="N69"/>
  <c r="M69"/>
  <c r="L69"/>
  <c r="J69"/>
  <c r="K69"/>
  <c r="C69"/>
  <c r="D69"/>
  <c r="E69"/>
  <c r="B70"/>
  <c r="H65" i="3"/>
  <c r="I65" s="1"/>
  <c r="F66"/>
  <c r="D66" s="1"/>
  <c r="E67"/>
  <c r="G66"/>
  <c r="I82" i="6"/>
  <c r="G82"/>
  <c r="E82"/>
  <c r="F83"/>
  <c r="H82"/>
  <c r="J82"/>
  <c r="O70" i="13" l="1"/>
  <c r="M70"/>
  <c r="N70"/>
  <c r="L70"/>
  <c r="J70"/>
  <c r="K70"/>
  <c r="C70"/>
  <c r="D70"/>
  <c r="E70"/>
  <c r="B71"/>
  <c r="H66" i="3"/>
  <c r="I66" s="1"/>
  <c r="I83" i="6"/>
  <c r="G83"/>
  <c r="E83"/>
  <c r="J83"/>
  <c r="F84"/>
  <c r="H83"/>
  <c r="F67" i="3"/>
  <c r="D67" s="1"/>
  <c r="G67"/>
  <c r="E68"/>
  <c r="M71" i="13" l="1"/>
  <c r="N71"/>
  <c r="O71"/>
  <c r="L71"/>
  <c r="J71"/>
  <c r="K71"/>
  <c r="C71"/>
  <c r="D71"/>
  <c r="E71"/>
  <c r="B72"/>
  <c r="H67" i="3"/>
  <c r="I67" s="1"/>
  <c r="F68"/>
  <c r="D68" s="1"/>
  <c r="E69"/>
  <c r="G68"/>
  <c r="I84" i="6"/>
  <c r="G84"/>
  <c r="E84"/>
  <c r="F85"/>
  <c r="H84"/>
  <c r="J84"/>
  <c r="N72" i="13" l="1"/>
  <c r="O72"/>
  <c r="M72"/>
  <c r="L72"/>
  <c r="J72"/>
  <c r="K72"/>
  <c r="C72"/>
  <c r="D72"/>
  <c r="E72"/>
  <c r="B73"/>
  <c r="H68" i="3"/>
  <c r="I68" s="1"/>
  <c r="I85" i="6"/>
  <c r="G85"/>
  <c r="E85"/>
  <c r="J85"/>
  <c r="F86"/>
  <c r="H85"/>
  <c r="F69" i="3"/>
  <c r="D69" s="1"/>
  <c r="G69"/>
  <c r="E70"/>
  <c r="O73" i="13" l="1"/>
  <c r="M73"/>
  <c r="N73"/>
  <c r="L73"/>
  <c r="J73"/>
  <c r="K73"/>
  <c r="C73"/>
  <c r="D73"/>
  <c r="E73"/>
  <c r="B74"/>
  <c r="H69" i="3"/>
  <c r="I69" s="1"/>
  <c r="F70"/>
  <c r="D70" s="1"/>
  <c r="E71"/>
  <c r="G70"/>
  <c r="I86" i="6"/>
  <c r="G86"/>
  <c r="E86"/>
  <c r="F87"/>
  <c r="H86"/>
  <c r="J86"/>
  <c r="O74" i="13" l="1"/>
  <c r="N74"/>
  <c r="M74"/>
  <c r="L74"/>
  <c r="J74"/>
  <c r="K74"/>
  <c r="C74"/>
  <c r="D74"/>
  <c r="E74"/>
  <c r="B75"/>
  <c r="H70" i="3"/>
  <c r="I70" s="1"/>
  <c r="I87" i="6"/>
  <c r="G87"/>
  <c r="E87"/>
  <c r="J87"/>
  <c r="F88"/>
  <c r="H87"/>
  <c r="F71" i="3"/>
  <c r="D71" s="1"/>
  <c r="G71"/>
  <c r="E72"/>
  <c r="M75" i="13" l="1"/>
  <c r="N75"/>
  <c r="O75"/>
  <c r="L75"/>
  <c r="J75"/>
  <c r="K75"/>
  <c r="C75"/>
  <c r="D75"/>
  <c r="E75"/>
  <c r="B76"/>
  <c r="H71" i="3"/>
  <c r="I71" s="1"/>
  <c r="F72"/>
  <c r="D72" s="1"/>
  <c r="E73"/>
  <c r="G72"/>
  <c r="I88" i="6"/>
  <c r="G88"/>
  <c r="E88"/>
  <c r="F89"/>
  <c r="H88"/>
  <c r="J88"/>
  <c r="N76" i="13" l="1"/>
  <c r="O76"/>
  <c r="M76"/>
  <c r="L76"/>
  <c r="J76"/>
  <c r="K76"/>
  <c r="C76"/>
  <c r="D76"/>
  <c r="E76"/>
  <c r="B77"/>
  <c r="H72" i="3"/>
  <c r="I72" s="1"/>
  <c r="I89" i="6"/>
  <c r="G89"/>
  <c r="E89"/>
  <c r="J89"/>
  <c r="F90"/>
  <c r="H89"/>
  <c r="F73" i="3"/>
  <c r="D73" s="1"/>
  <c r="G73"/>
  <c r="E74"/>
  <c r="O77" i="13" l="1"/>
  <c r="M77"/>
  <c r="N77"/>
  <c r="L77"/>
  <c r="J77"/>
  <c r="K77"/>
  <c r="C77"/>
  <c r="D77"/>
  <c r="E77"/>
  <c r="B78"/>
  <c r="H73" i="3"/>
  <c r="I73" s="1"/>
  <c r="F74"/>
  <c r="D74" s="1"/>
  <c r="E75"/>
  <c r="G74"/>
  <c r="I90" i="6"/>
  <c r="G90"/>
  <c r="E90"/>
  <c r="F91"/>
  <c r="H90"/>
  <c r="J90"/>
  <c r="N78" i="13" l="1"/>
  <c r="M78"/>
  <c r="O78"/>
  <c r="L78"/>
  <c r="J78"/>
  <c r="K78"/>
  <c r="C78"/>
  <c r="D78"/>
  <c r="E78"/>
  <c r="B79"/>
  <c r="I91" i="6"/>
  <c r="G91"/>
  <c r="E91"/>
  <c r="J91"/>
  <c r="F92"/>
  <c r="H91"/>
  <c r="F75" i="3"/>
  <c r="D75" s="1"/>
  <c r="G75"/>
  <c r="E76"/>
  <c r="H74"/>
  <c r="I74" s="1"/>
  <c r="M79" i="13" l="1"/>
  <c r="O79"/>
  <c r="N79"/>
  <c r="L79"/>
  <c r="J79"/>
  <c r="K79"/>
  <c r="C79"/>
  <c r="D79"/>
  <c r="E79"/>
  <c r="B80"/>
  <c r="H75" i="3"/>
  <c r="I75" s="1"/>
  <c r="F76"/>
  <c r="D76" s="1"/>
  <c r="E77"/>
  <c r="G76"/>
  <c r="I92" i="6"/>
  <c r="G92"/>
  <c r="E92"/>
  <c r="F93"/>
  <c r="J92"/>
  <c r="H92"/>
  <c r="N80" i="13" l="1"/>
  <c r="M80"/>
  <c r="O80"/>
  <c r="L80"/>
  <c r="J80"/>
  <c r="K80"/>
  <c r="C80"/>
  <c r="D80"/>
  <c r="E80"/>
  <c r="B81"/>
  <c r="H76" i="3"/>
  <c r="I76" s="1"/>
  <c r="H93" i="6"/>
  <c r="I93"/>
  <c r="G93"/>
  <c r="E93"/>
  <c r="F94"/>
  <c r="J93"/>
  <c r="F77" i="3"/>
  <c r="D77" s="1"/>
  <c r="G77"/>
  <c r="E78"/>
  <c r="O81" i="13" l="1"/>
  <c r="N81"/>
  <c r="M81"/>
  <c r="L81"/>
  <c r="J81"/>
  <c r="K81"/>
  <c r="C81"/>
  <c r="D81"/>
  <c r="E81"/>
  <c r="B82"/>
  <c r="H77" i="3"/>
  <c r="I77" s="1"/>
  <c r="F78"/>
  <c r="D78" s="1"/>
  <c r="E79"/>
  <c r="G78"/>
  <c r="J94" i="6"/>
  <c r="I94"/>
  <c r="G94"/>
  <c r="E94"/>
  <c r="F95"/>
  <c r="H94"/>
  <c r="M82" i="13" l="1"/>
  <c r="N82"/>
  <c r="O82"/>
  <c r="L82"/>
  <c r="J82"/>
  <c r="K82"/>
  <c r="C82"/>
  <c r="D82"/>
  <c r="E82"/>
  <c r="B83"/>
  <c r="H78" i="3"/>
  <c r="I78" s="1"/>
  <c r="J95" i="6"/>
  <c r="I95"/>
  <c r="G95"/>
  <c r="E95"/>
  <c r="F96"/>
  <c r="H95"/>
  <c r="F79" i="3"/>
  <c r="D79" s="1"/>
  <c r="G79"/>
  <c r="E80"/>
  <c r="M83" i="13" l="1"/>
  <c r="O83"/>
  <c r="N83"/>
  <c r="L83"/>
  <c r="J83"/>
  <c r="K83"/>
  <c r="C83"/>
  <c r="D83"/>
  <c r="E83"/>
  <c r="B84"/>
  <c r="H79" i="3"/>
  <c r="I79" s="1"/>
  <c r="F80"/>
  <c r="D80" s="1"/>
  <c r="E81"/>
  <c r="G80"/>
  <c r="F97" i="6"/>
  <c r="I96"/>
  <c r="G96"/>
  <c r="E96"/>
  <c r="J96"/>
  <c r="H96"/>
  <c r="N84" i="13" l="1"/>
  <c r="M84"/>
  <c r="O84"/>
  <c r="L84"/>
  <c r="J84"/>
  <c r="K84"/>
  <c r="C84"/>
  <c r="D84"/>
  <c r="E84"/>
  <c r="B85"/>
  <c r="H80" i="3"/>
  <c r="I80" s="1"/>
  <c r="J97" i="6"/>
  <c r="I97"/>
  <c r="G97"/>
  <c r="E97"/>
  <c r="F98"/>
  <c r="H97"/>
  <c r="F81" i="3"/>
  <c r="D81" s="1"/>
  <c r="G81"/>
  <c r="E82"/>
  <c r="O85" i="13" l="1"/>
  <c r="N85"/>
  <c r="M85"/>
  <c r="L85"/>
  <c r="J85"/>
  <c r="K85"/>
  <c r="C85"/>
  <c r="D85"/>
  <c r="E85"/>
  <c r="B86"/>
  <c r="H81" i="3"/>
  <c r="I81" s="1"/>
  <c r="F82"/>
  <c r="D82" s="1"/>
  <c r="E83"/>
  <c r="G82"/>
  <c r="J98" i="6"/>
  <c r="I98"/>
  <c r="G98"/>
  <c r="E98"/>
  <c r="F99"/>
  <c r="H98"/>
  <c r="O86" i="13" l="1"/>
  <c r="M86"/>
  <c r="N86"/>
  <c r="L86"/>
  <c r="J86"/>
  <c r="K86"/>
  <c r="C86"/>
  <c r="D86"/>
  <c r="E86"/>
  <c r="B87"/>
  <c r="H82" i="3"/>
  <c r="I82" s="1"/>
  <c r="H99" i="6"/>
  <c r="I99"/>
  <c r="G99"/>
  <c r="E99"/>
  <c r="F100"/>
  <c r="J99"/>
  <c r="F83" i="3"/>
  <c r="D83" s="1"/>
  <c r="G83"/>
  <c r="E84"/>
  <c r="M87" i="13" l="1"/>
  <c r="N87"/>
  <c r="O87"/>
  <c r="L87"/>
  <c r="J87"/>
  <c r="K87"/>
  <c r="C87"/>
  <c r="D87"/>
  <c r="E87"/>
  <c r="B88"/>
  <c r="H83" i="3"/>
  <c r="I83" s="1"/>
  <c r="F84"/>
  <c r="D84" s="1"/>
  <c r="E85"/>
  <c r="G84"/>
  <c r="H100" i="6"/>
  <c r="I100"/>
  <c r="G100"/>
  <c r="E100"/>
  <c r="F101"/>
  <c r="J100"/>
  <c r="N88" i="13" l="1"/>
  <c r="O88"/>
  <c r="M88"/>
  <c r="L88"/>
  <c r="J88"/>
  <c r="K88"/>
  <c r="C88"/>
  <c r="D88"/>
  <c r="E88"/>
  <c r="B89"/>
  <c r="H84" i="3"/>
  <c r="I84" s="1"/>
  <c r="J101" i="6"/>
  <c r="I101"/>
  <c r="G101"/>
  <c r="E101"/>
  <c r="F102"/>
  <c r="H101"/>
  <c r="F85" i="3"/>
  <c r="D85" s="1"/>
  <c r="G85"/>
  <c r="E86"/>
  <c r="O89" i="13" l="1"/>
  <c r="M89"/>
  <c r="N89"/>
  <c r="L89"/>
  <c r="J89"/>
  <c r="K89"/>
  <c r="C89"/>
  <c r="D89"/>
  <c r="E89"/>
  <c r="B90"/>
  <c r="H85" i="3"/>
  <c r="I85" s="1"/>
  <c r="F86"/>
  <c r="D86" s="1"/>
  <c r="E87"/>
  <c r="G86"/>
  <c r="J102" i="6"/>
  <c r="I102"/>
  <c r="G102"/>
  <c r="E102"/>
  <c r="F103"/>
  <c r="H102"/>
  <c r="O90" i="13" l="1"/>
  <c r="N90"/>
  <c r="M90"/>
  <c r="L90"/>
  <c r="J90"/>
  <c r="K90"/>
  <c r="C90"/>
  <c r="D90"/>
  <c r="E90"/>
  <c r="B91"/>
  <c r="H86" i="3"/>
  <c r="I86" s="1"/>
  <c r="J103" i="6"/>
  <c r="I103"/>
  <c r="G103"/>
  <c r="E103"/>
  <c r="F104"/>
  <c r="H103"/>
  <c r="F87" i="3"/>
  <c r="D87" s="1"/>
  <c r="G87"/>
  <c r="E88"/>
  <c r="M91" i="13" l="1"/>
  <c r="N91"/>
  <c r="O91"/>
  <c r="L91"/>
  <c r="J91"/>
  <c r="K91"/>
  <c r="C91"/>
  <c r="D91"/>
  <c r="E91"/>
  <c r="B92"/>
  <c r="H87" i="3"/>
  <c r="I87" s="1"/>
  <c r="F88"/>
  <c r="D88" s="1"/>
  <c r="E89"/>
  <c r="G88"/>
  <c r="J104" i="6"/>
  <c r="I104"/>
  <c r="G104"/>
  <c r="E104"/>
  <c r="F105"/>
  <c r="H104"/>
  <c r="N92" i="13" l="1"/>
  <c r="O92"/>
  <c r="M92"/>
  <c r="L92"/>
  <c r="J92"/>
  <c r="K92"/>
  <c r="C92"/>
  <c r="D92"/>
  <c r="E92"/>
  <c r="B93"/>
  <c r="H88" i="3"/>
  <c r="I88" s="1"/>
  <c r="H105" i="6"/>
  <c r="I105"/>
  <c r="G105"/>
  <c r="E105"/>
  <c r="F106"/>
  <c r="J105"/>
  <c r="F89" i="3"/>
  <c r="D89" s="1"/>
  <c r="G89"/>
  <c r="E90"/>
  <c r="O93" i="13" l="1"/>
  <c r="M93"/>
  <c r="N93"/>
  <c r="L93"/>
  <c r="J93"/>
  <c r="K93"/>
  <c r="C93"/>
  <c r="D93"/>
  <c r="E93"/>
  <c r="B94"/>
  <c r="H89" i="3"/>
  <c r="I89" s="1"/>
  <c r="F90"/>
  <c r="D90" s="1"/>
  <c r="E91"/>
  <c r="G90"/>
  <c r="F107" i="6"/>
  <c r="H106"/>
  <c r="I106"/>
  <c r="G106"/>
  <c r="E106"/>
  <c r="J106"/>
  <c r="N94" i="13" l="1"/>
  <c r="M94"/>
  <c r="O94"/>
  <c r="L94"/>
  <c r="J94"/>
  <c r="K94"/>
  <c r="C94"/>
  <c r="D94"/>
  <c r="E94"/>
  <c r="B95"/>
  <c r="F108" i="6"/>
  <c r="I107"/>
  <c r="G107"/>
  <c r="E107"/>
  <c r="J107"/>
  <c r="H107"/>
  <c r="F91" i="3"/>
  <c r="D91" s="1"/>
  <c r="G91"/>
  <c r="E92"/>
  <c r="H90"/>
  <c r="I90" s="1"/>
  <c r="M95" i="13" l="1"/>
  <c r="O95"/>
  <c r="N95"/>
  <c r="L95"/>
  <c r="J95"/>
  <c r="K95"/>
  <c r="C95"/>
  <c r="D95"/>
  <c r="E95"/>
  <c r="B96"/>
  <c r="H91" i="3"/>
  <c r="I91" s="1"/>
  <c r="F92"/>
  <c r="D92" s="1"/>
  <c r="E93"/>
  <c r="G92"/>
  <c r="J108" i="6"/>
  <c r="I108"/>
  <c r="G108"/>
  <c r="E108"/>
  <c r="F109"/>
  <c r="H108"/>
  <c r="N96" i="13" l="1"/>
  <c r="M96"/>
  <c r="O96"/>
  <c r="L96"/>
  <c r="J96"/>
  <c r="K96"/>
  <c r="C96"/>
  <c r="D96"/>
  <c r="E96"/>
  <c r="B97"/>
  <c r="H92" i="3"/>
  <c r="I92" s="1"/>
  <c r="J109" i="6"/>
  <c r="I109"/>
  <c r="G109"/>
  <c r="E109"/>
  <c r="F110"/>
  <c r="H109"/>
  <c r="F93" i="3"/>
  <c r="D93" s="1"/>
  <c r="G93"/>
  <c r="E94"/>
  <c r="O97" i="13" l="1"/>
  <c r="N97"/>
  <c r="M97"/>
  <c r="L97"/>
  <c r="J97"/>
  <c r="K97"/>
  <c r="C97"/>
  <c r="D97"/>
  <c r="E97"/>
  <c r="B98"/>
  <c r="H93" i="3"/>
  <c r="I93" s="1"/>
  <c r="F94"/>
  <c r="D94" s="1"/>
  <c r="E95"/>
  <c r="G94"/>
  <c r="J110" i="6"/>
  <c r="I110"/>
  <c r="G110"/>
  <c r="E110"/>
  <c r="F111"/>
  <c r="H110"/>
  <c r="M98" i="13" l="1"/>
  <c r="N98"/>
  <c r="O98"/>
  <c r="L98"/>
  <c r="J98"/>
  <c r="K98"/>
  <c r="C98"/>
  <c r="D98"/>
  <c r="E98"/>
  <c r="B99"/>
  <c r="H94" i="3"/>
  <c r="I94" s="1"/>
  <c r="J111" i="6"/>
  <c r="I111"/>
  <c r="G111"/>
  <c r="E111"/>
  <c r="F112"/>
  <c r="H111"/>
  <c r="F95" i="3"/>
  <c r="D95" s="1"/>
  <c r="G95"/>
  <c r="E96"/>
  <c r="M99" i="13" l="1"/>
  <c r="O99"/>
  <c r="N99"/>
  <c r="L99"/>
  <c r="J99"/>
  <c r="K99"/>
  <c r="C99"/>
  <c r="D99"/>
  <c r="E99"/>
  <c r="B100"/>
  <c r="F96" i="3"/>
  <c r="D96" s="1"/>
  <c r="E97"/>
  <c r="G96"/>
  <c r="H95"/>
  <c r="I95" s="1"/>
  <c r="J112" i="6"/>
  <c r="I112"/>
  <c r="G112"/>
  <c r="E112"/>
  <c r="F113"/>
  <c r="H112"/>
  <c r="N100" i="13" l="1"/>
  <c r="M100"/>
  <c r="O100"/>
  <c r="L100"/>
  <c r="J100"/>
  <c r="K100"/>
  <c r="C100"/>
  <c r="D100"/>
  <c r="E100"/>
  <c r="B101"/>
  <c r="F97" i="3"/>
  <c r="D97" s="1"/>
  <c r="G97"/>
  <c r="E98"/>
  <c r="J113" i="6"/>
  <c r="I113"/>
  <c r="G113"/>
  <c r="E113"/>
  <c r="F114"/>
  <c r="H113"/>
  <c r="H96" i="3"/>
  <c r="I96" s="1"/>
  <c r="O101" i="13" l="1"/>
  <c r="N101"/>
  <c r="M101"/>
  <c r="L101"/>
  <c r="J101"/>
  <c r="K101"/>
  <c r="C101"/>
  <c r="D101"/>
  <c r="E101"/>
  <c r="B102"/>
  <c r="F98" i="3"/>
  <c r="D98" s="1"/>
  <c r="E99"/>
  <c r="G98"/>
  <c r="H97"/>
  <c r="I97" s="1"/>
  <c r="H114" i="6"/>
  <c r="I114"/>
  <c r="G114"/>
  <c r="E114"/>
  <c r="F115"/>
  <c r="J114"/>
  <c r="O102" i="13" l="1"/>
  <c r="M102"/>
  <c r="N102"/>
  <c r="L102"/>
  <c r="J102"/>
  <c r="K102"/>
  <c r="C102"/>
  <c r="D102"/>
  <c r="E102"/>
  <c r="B103"/>
  <c r="H98" i="3"/>
  <c r="I98" s="1"/>
  <c r="H115" i="6"/>
  <c r="I115"/>
  <c r="G115"/>
  <c r="E115"/>
  <c r="F116"/>
  <c r="J115"/>
  <c r="F99" i="3"/>
  <c r="D99" s="1"/>
  <c r="G99"/>
  <c r="E100"/>
  <c r="M103" i="13" l="1"/>
  <c r="N103"/>
  <c r="O103"/>
  <c r="L103"/>
  <c r="J103"/>
  <c r="K103"/>
  <c r="C103"/>
  <c r="D103"/>
  <c r="E103"/>
  <c r="B104"/>
  <c r="J116" i="6"/>
  <c r="I116"/>
  <c r="G116"/>
  <c r="E116"/>
  <c r="F117"/>
  <c r="H116"/>
  <c r="F100" i="3"/>
  <c r="D100" s="1"/>
  <c r="E101"/>
  <c r="G100"/>
  <c r="H99"/>
  <c r="I99" s="1"/>
  <c r="N104" i="13" l="1"/>
  <c r="O104"/>
  <c r="M104"/>
  <c r="L104"/>
  <c r="J104"/>
  <c r="K104"/>
  <c r="C104"/>
  <c r="D104"/>
  <c r="E104"/>
  <c r="B105"/>
  <c r="H100" i="3"/>
  <c r="I100" s="1"/>
  <c r="F101"/>
  <c r="D101" s="1"/>
  <c r="G101"/>
  <c r="E102"/>
  <c r="J117" i="6"/>
  <c r="I117"/>
  <c r="G117"/>
  <c r="E117"/>
  <c r="F118"/>
  <c r="H117"/>
  <c r="O105" i="13" l="1"/>
  <c r="M105"/>
  <c r="N105"/>
  <c r="L105"/>
  <c r="J105"/>
  <c r="K105"/>
  <c r="C105"/>
  <c r="D105"/>
  <c r="E105"/>
  <c r="B106"/>
  <c r="F102" i="3"/>
  <c r="D102" s="1"/>
  <c r="E103"/>
  <c r="G102"/>
  <c r="H101"/>
  <c r="I101" s="1"/>
  <c r="F119" i="6"/>
  <c r="I118"/>
  <c r="G118"/>
  <c r="E118"/>
  <c r="J118"/>
  <c r="H118"/>
  <c r="O106" i="13" l="1"/>
  <c r="N106"/>
  <c r="M106"/>
  <c r="L106"/>
  <c r="J106"/>
  <c r="K106"/>
  <c r="C106"/>
  <c r="D106"/>
  <c r="E106"/>
  <c r="B107"/>
  <c r="F103" i="3"/>
  <c r="D103" s="1"/>
  <c r="G103"/>
  <c r="E104"/>
  <c r="J119" i="6"/>
  <c r="I119"/>
  <c r="G119"/>
  <c r="E119"/>
  <c r="F120"/>
  <c r="H119"/>
  <c r="H102" i="3"/>
  <c r="I102" s="1"/>
  <c r="M107" i="13" l="1"/>
  <c r="N107"/>
  <c r="O107"/>
  <c r="L107"/>
  <c r="J107"/>
  <c r="K107"/>
  <c r="C107"/>
  <c r="D107"/>
  <c r="E107"/>
  <c r="B108"/>
  <c r="F104" i="3"/>
  <c r="D104" s="1"/>
  <c r="E105"/>
  <c r="G104"/>
  <c r="H103"/>
  <c r="I103" s="1"/>
  <c r="J120" i="6"/>
  <c r="I120"/>
  <c r="G120"/>
  <c r="E120"/>
  <c r="F121"/>
  <c r="H120"/>
  <c r="N108" i="13" l="1"/>
  <c r="O108"/>
  <c r="M108"/>
  <c r="L108"/>
  <c r="J108"/>
  <c r="K108"/>
  <c r="C108"/>
  <c r="D108"/>
  <c r="E108"/>
  <c r="B109"/>
  <c r="H104" i="3"/>
  <c r="I104" s="1"/>
  <c r="H121" i="6"/>
  <c r="I121"/>
  <c r="G121"/>
  <c r="E121"/>
  <c r="F122"/>
  <c r="J121"/>
  <c r="F105" i="3"/>
  <c r="D105" s="1"/>
  <c r="G105"/>
  <c r="E106"/>
  <c r="O109" i="13" l="1"/>
  <c r="M109"/>
  <c r="N109"/>
  <c r="L109"/>
  <c r="J109"/>
  <c r="K109"/>
  <c r="C109"/>
  <c r="D109"/>
  <c r="E109"/>
  <c r="B110"/>
  <c r="F106" i="3"/>
  <c r="D106" s="1"/>
  <c r="E107"/>
  <c r="G106"/>
  <c r="H105"/>
  <c r="I105" s="1"/>
  <c r="H122" i="6"/>
  <c r="I122"/>
  <c r="G122"/>
  <c r="E122"/>
  <c r="F123"/>
  <c r="J122"/>
  <c r="N110" i="13" l="1"/>
  <c r="M110"/>
  <c r="O110"/>
  <c r="L110"/>
  <c r="J110"/>
  <c r="K110"/>
  <c r="C110"/>
  <c r="D110"/>
  <c r="E110"/>
  <c r="B111"/>
  <c r="F124" i="6"/>
  <c r="H123"/>
  <c r="I123"/>
  <c r="G123"/>
  <c r="E123"/>
  <c r="J123"/>
  <c r="F107" i="3"/>
  <c r="D107" s="1"/>
  <c r="G107"/>
  <c r="E108"/>
  <c r="H106"/>
  <c r="I106" s="1"/>
  <c r="M111" i="13" l="1"/>
  <c r="O111"/>
  <c r="N111"/>
  <c r="L111"/>
  <c r="J111"/>
  <c r="K111"/>
  <c r="C111"/>
  <c r="D111"/>
  <c r="E111"/>
  <c r="B112"/>
  <c r="H107" i="3"/>
  <c r="I107" s="1"/>
  <c r="F108"/>
  <c r="D108" s="1"/>
  <c r="E109"/>
  <c r="G108"/>
  <c r="I124" i="6"/>
  <c r="G124"/>
  <c r="E124"/>
  <c r="F125"/>
  <c r="J124"/>
  <c r="H124"/>
  <c r="N112" i="13" l="1"/>
  <c r="M112"/>
  <c r="O112"/>
  <c r="L112"/>
  <c r="J112"/>
  <c r="K112"/>
  <c r="C112"/>
  <c r="D112"/>
  <c r="E112"/>
  <c r="B113"/>
  <c r="F109" i="3"/>
  <c r="D109" s="1"/>
  <c r="G109"/>
  <c r="E110"/>
  <c r="F126" i="6"/>
  <c r="H125"/>
  <c r="I125"/>
  <c r="G125"/>
  <c r="E125"/>
  <c r="J125"/>
  <c r="H108" i="3"/>
  <c r="I108" s="1"/>
  <c r="O113" i="13" l="1"/>
  <c r="N113"/>
  <c r="M113"/>
  <c r="L113"/>
  <c r="J113"/>
  <c r="K113"/>
  <c r="C113"/>
  <c r="D113"/>
  <c r="E113"/>
  <c r="B114"/>
  <c r="F127" i="6"/>
  <c r="I126"/>
  <c r="G126"/>
  <c r="E126"/>
  <c r="J126"/>
  <c r="H126"/>
  <c r="F110" i="3"/>
  <c r="D110" s="1"/>
  <c r="E111"/>
  <c r="G110"/>
  <c r="H109"/>
  <c r="I109" s="1"/>
  <c r="M114" i="13" l="1"/>
  <c r="N114"/>
  <c r="O114"/>
  <c r="L114"/>
  <c r="J114"/>
  <c r="K114"/>
  <c r="C114"/>
  <c r="D114"/>
  <c r="E114"/>
  <c r="B115"/>
  <c r="H110" i="3"/>
  <c r="I110" s="1"/>
  <c r="F111"/>
  <c r="D111" s="1"/>
  <c r="G111"/>
  <c r="E112"/>
  <c r="I127" i="6"/>
  <c r="G127"/>
  <c r="E127"/>
  <c r="F128"/>
  <c r="J127"/>
  <c r="H127"/>
  <c r="M115" i="13" l="1"/>
  <c r="O115"/>
  <c r="N115"/>
  <c r="L115"/>
  <c r="J115"/>
  <c r="K115"/>
  <c r="C115"/>
  <c r="D115"/>
  <c r="E115"/>
  <c r="B116"/>
  <c r="H111" i="3"/>
  <c r="I111" s="1"/>
  <c r="H128" i="6"/>
  <c r="I128"/>
  <c r="G128"/>
  <c r="E128"/>
  <c r="F129"/>
  <c r="J128"/>
  <c r="F112" i="3"/>
  <c r="D112" s="1"/>
  <c r="E113"/>
  <c r="G112"/>
  <c r="N116" i="13" l="1"/>
  <c r="M116"/>
  <c r="O116"/>
  <c r="L116"/>
  <c r="J116"/>
  <c r="K116"/>
  <c r="C116"/>
  <c r="D116"/>
  <c r="E116"/>
  <c r="B117"/>
  <c r="F113" i="3"/>
  <c r="D113" s="1"/>
  <c r="G113"/>
  <c r="E114"/>
  <c r="H112"/>
  <c r="I112" s="1"/>
  <c r="H129" i="6"/>
  <c r="I129"/>
  <c r="G129"/>
  <c r="E129"/>
  <c r="F130"/>
  <c r="J129"/>
  <c r="O117" i="13" l="1"/>
  <c r="N117"/>
  <c r="M117"/>
  <c r="L117"/>
  <c r="J117"/>
  <c r="K117"/>
  <c r="C117"/>
  <c r="D117"/>
  <c r="E117"/>
  <c r="B118"/>
  <c r="H113" i="3"/>
  <c r="I113" s="1"/>
  <c r="H130" i="6"/>
  <c r="I130"/>
  <c r="G130"/>
  <c r="E130"/>
  <c r="F131"/>
  <c r="J130"/>
  <c r="F114" i="3"/>
  <c r="D114" s="1"/>
  <c r="E115"/>
  <c r="G114"/>
  <c r="M118" i="13" l="1"/>
  <c r="O118"/>
  <c r="N118"/>
  <c r="L118"/>
  <c r="J118"/>
  <c r="K118"/>
  <c r="C118"/>
  <c r="D118"/>
  <c r="E118"/>
  <c r="B119"/>
  <c r="F115" i="3"/>
  <c r="D115" s="1"/>
  <c r="G115"/>
  <c r="E116"/>
  <c r="H114"/>
  <c r="I114" s="1"/>
  <c r="F132" i="6"/>
  <c r="H131"/>
  <c r="I131"/>
  <c r="G131"/>
  <c r="E131"/>
  <c r="J131"/>
  <c r="M119" i="13" l="1"/>
  <c r="N119"/>
  <c r="O119"/>
  <c r="L119"/>
  <c r="J119"/>
  <c r="K119"/>
  <c r="C119"/>
  <c r="D119"/>
  <c r="E119"/>
  <c r="B120"/>
  <c r="H115" i="3"/>
  <c r="I115" s="1"/>
  <c r="F133" i="6"/>
  <c r="I132"/>
  <c r="G132"/>
  <c r="E132"/>
  <c r="J132"/>
  <c r="H132"/>
  <c r="F116" i="3"/>
  <c r="D116" s="1"/>
  <c r="E117"/>
  <c r="G116"/>
  <c r="N120" i="13" l="1"/>
  <c r="O120"/>
  <c r="M120"/>
  <c r="L120"/>
  <c r="J120"/>
  <c r="K120"/>
  <c r="C120"/>
  <c r="D120"/>
  <c r="E120"/>
  <c r="B121"/>
  <c r="F117" i="3"/>
  <c r="D117" s="1"/>
  <c r="G117"/>
  <c r="E118"/>
  <c r="H116"/>
  <c r="I116" s="1"/>
  <c r="F134" i="6"/>
  <c r="I133"/>
  <c r="G133"/>
  <c r="E133"/>
  <c r="J133"/>
  <c r="H133"/>
  <c r="O121" i="13" l="1"/>
  <c r="M121"/>
  <c r="N121"/>
  <c r="L121"/>
  <c r="J121"/>
  <c r="K121"/>
  <c r="C121"/>
  <c r="D121"/>
  <c r="E121"/>
  <c r="B122"/>
  <c r="H117" i="3"/>
  <c r="I117" s="1"/>
  <c r="F118"/>
  <c r="D118" s="1"/>
  <c r="E119"/>
  <c r="G118"/>
  <c r="F135" i="6"/>
  <c r="I134"/>
  <c r="G134"/>
  <c r="E134"/>
  <c r="J134"/>
  <c r="H134"/>
  <c r="O122" i="13" l="1"/>
  <c r="N122"/>
  <c r="M122"/>
  <c r="L122"/>
  <c r="J122"/>
  <c r="K122"/>
  <c r="C122"/>
  <c r="D122"/>
  <c r="E122"/>
  <c r="B123"/>
  <c r="F136" i="6"/>
  <c r="I135"/>
  <c r="G135"/>
  <c r="E135"/>
  <c r="J135"/>
  <c r="H135"/>
  <c r="F119" i="3"/>
  <c r="D119" s="1"/>
  <c r="G119"/>
  <c r="E120"/>
  <c r="H118"/>
  <c r="I118" s="1"/>
  <c r="M123" i="13" l="1"/>
  <c r="N123"/>
  <c r="O123"/>
  <c r="L123"/>
  <c r="J123"/>
  <c r="K123"/>
  <c r="C123"/>
  <c r="D123"/>
  <c r="E123"/>
  <c r="B124"/>
  <c r="F120" i="3"/>
  <c r="D120" s="1"/>
  <c r="E121"/>
  <c r="G120"/>
  <c r="H119"/>
  <c r="I119" s="1"/>
  <c r="J136" i="6"/>
  <c r="I136"/>
  <c r="G136"/>
  <c r="E136"/>
  <c r="F137"/>
  <c r="H136"/>
  <c r="N124" i="13" l="1"/>
  <c r="O124"/>
  <c r="M124"/>
  <c r="L124"/>
  <c r="J124"/>
  <c r="K124"/>
  <c r="C124"/>
  <c r="D124"/>
  <c r="E124"/>
  <c r="B125"/>
  <c r="H120" i="3"/>
  <c r="I120" s="1"/>
  <c r="H137" i="6"/>
  <c r="I137"/>
  <c r="G137"/>
  <c r="E137"/>
  <c r="F138"/>
  <c r="J137"/>
  <c r="F121" i="3"/>
  <c r="D121" s="1"/>
  <c r="G121"/>
  <c r="E122"/>
  <c r="O125" i="13" l="1"/>
  <c r="N125"/>
  <c r="M125"/>
  <c r="L125"/>
  <c r="J125"/>
  <c r="K125"/>
  <c r="C125"/>
  <c r="D125"/>
  <c r="E125"/>
  <c r="B126"/>
  <c r="F122" i="3"/>
  <c r="D122" s="1"/>
  <c r="E123"/>
  <c r="G122"/>
  <c r="H121"/>
  <c r="I121" s="1"/>
  <c r="H138" i="6"/>
  <c r="I138"/>
  <c r="G138"/>
  <c r="E138"/>
  <c r="F139"/>
  <c r="J138"/>
  <c r="M126" i="13" l="1"/>
  <c r="O126"/>
  <c r="N126"/>
  <c r="L126"/>
  <c r="J126"/>
  <c r="K126"/>
  <c r="C126"/>
  <c r="D126"/>
  <c r="E126"/>
  <c r="B127"/>
  <c r="H122" i="3"/>
  <c r="F123"/>
  <c r="D123" s="1"/>
  <c r="G123"/>
  <c r="E124"/>
  <c r="F140" i="6"/>
  <c r="H139"/>
  <c r="I139"/>
  <c r="G139"/>
  <c r="E139"/>
  <c r="J139"/>
  <c r="I122" i="3"/>
  <c r="M127" i="13" l="1"/>
  <c r="N127"/>
  <c r="O127"/>
  <c r="L127"/>
  <c r="J127"/>
  <c r="K127"/>
  <c r="C127"/>
  <c r="D127"/>
  <c r="E127"/>
  <c r="B128"/>
  <c r="F124" i="3"/>
  <c r="D124" s="1"/>
  <c r="E125"/>
  <c r="G124"/>
  <c r="H123"/>
  <c r="I123" s="1"/>
  <c r="F141" i="6"/>
  <c r="I140"/>
  <c r="G140"/>
  <c r="E140"/>
  <c r="J140"/>
  <c r="H140"/>
  <c r="N128" i="13" l="1"/>
  <c r="O128"/>
  <c r="M128"/>
  <c r="L128"/>
  <c r="J128"/>
  <c r="K128"/>
  <c r="C128"/>
  <c r="D128"/>
  <c r="E128"/>
  <c r="B129"/>
  <c r="F125" i="3"/>
  <c r="D125" s="1"/>
  <c r="G125"/>
  <c r="E126"/>
  <c r="I141" i="6"/>
  <c r="G141"/>
  <c r="E141"/>
  <c r="F142"/>
  <c r="J141"/>
  <c r="H141"/>
  <c r="H124" i="3"/>
  <c r="I124" s="1"/>
  <c r="O129" i="13" l="1"/>
  <c r="N129"/>
  <c r="M129"/>
  <c r="L129"/>
  <c r="J129"/>
  <c r="K129"/>
  <c r="C129"/>
  <c r="D129"/>
  <c r="E129"/>
  <c r="B130"/>
  <c r="H142" i="6"/>
  <c r="I142"/>
  <c r="G142"/>
  <c r="E142"/>
  <c r="F143"/>
  <c r="J142"/>
  <c r="F126" i="3"/>
  <c r="D126" s="1"/>
  <c r="E127"/>
  <c r="G126"/>
  <c r="H125"/>
  <c r="I125" s="1"/>
  <c r="M130" i="13" l="1"/>
  <c r="O130"/>
  <c r="N130"/>
  <c r="L130"/>
  <c r="J130"/>
  <c r="K130"/>
  <c r="C130"/>
  <c r="D130"/>
  <c r="E130"/>
  <c r="B131"/>
  <c r="F127" i="3"/>
  <c r="D127" s="1"/>
  <c r="G127"/>
  <c r="E128"/>
  <c r="H143" i="6"/>
  <c r="I143"/>
  <c r="G143"/>
  <c r="E143"/>
  <c r="F144"/>
  <c r="J143"/>
  <c r="H126" i="3"/>
  <c r="I126" s="1"/>
  <c r="M131" i="13" l="1"/>
  <c r="N131"/>
  <c r="O131"/>
  <c r="L131"/>
  <c r="J131"/>
  <c r="K131"/>
  <c r="C131"/>
  <c r="D131"/>
  <c r="E131"/>
  <c r="B132"/>
  <c r="J144" i="6"/>
  <c r="I144"/>
  <c r="G144"/>
  <c r="E144"/>
  <c r="F145"/>
  <c r="H144"/>
  <c r="F128" i="3"/>
  <c r="D128" s="1"/>
  <c r="E129"/>
  <c r="G128"/>
  <c r="H127"/>
  <c r="I127" s="1"/>
  <c r="N132" i="13" l="1"/>
  <c r="O132"/>
  <c r="M132"/>
  <c r="L132"/>
  <c r="J132"/>
  <c r="K132"/>
  <c r="C132"/>
  <c r="D132"/>
  <c r="E132"/>
  <c r="B133"/>
  <c r="F129" i="3"/>
  <c r="D129" s="1"/>
  <c r="G129"/>
  <c r="E130"/>
  <c r="J145" i="6"/>
  <c r="I145"/>
  <c r="G145"/>
  <c r="E145"/>
  <c r="F146"/>
  <c r="H145"/>
  <c r="H128" i="3"/>
  <c r="I128" s="1"/>
  <c r="O133" i="13" l="1"/>
  <c r="N133"/>
  <c r="M133"/>
  <c r="L133"/>
  <c r="J133"/>
  <c r="K133"/>
  <c r="C133"/>
  <c r="D133"/>
  <c r="E133"/>
  <c r="B134"/>
  <c r="F130" i="3"/>
  <c r="D130" s="1"/>
  <c r="E131"/>
  <c r="G130"/>
  <c r="H129"/>
  <c r="I129" s="1"/>
  <c r="J146" i="6"/>
  <c r="I146"/>
  <c r="G146"/>
  <c r="E146"/>
  <c r="F147"/>
  <c r="H146"/>
  <c r="M134" i="13" l="1"/>
  <c r="O134"/>
  <c r="N134"/>
  <c r="L134"/>
  <c r="J134"/>
  <c r="K134"/>
  <c r="C134"/>
  <c r="D134"/>
  <c r="E134"/>
  <c r="B135"/>
  <c r="H130" i="3"/>
  <c r="J147" i="6"/>
  <c r="I147"/>
  <c r="G147"/>
  <c r="E147"/>
  <c r="F148"/>
  <c r="H147"/>
  <c r="I130" i="3"/>
  <c r="F131"/>
  <c r="D131" s="1"/>
  <c r="G131"/>
  <c r="E132"/>
  <c r="M135" i="13" l="1"/>
  <c r="N135"/>
  <c r="O135"/>
  <c r="L135"/>
  <c r="J135"/>
  <c r="K135"/>
  <c r="C135"/>
  <c r="D135"/>
  <c r="E135"/>
  <c r="B136"/>
  <c r="F132" i="3"/>
  <c r="D132" s="1"/>
  <c r="E133"/>
  <c r="G132"/>
  <c r="H131"/>
  <c r="I131" s="1"/>
  <c r="H148" i="6"/>
  <c r="I148"/>
  <c r="G148"/>
  <c r="E148"/>
  <c r="F149"/>
  <c r="J148"/>
  <c r="N136" i="13" l="1"/>
  <c r="O136"/>
  <c r="M136"/>
  <c r="L136"/>
  <c r="J136"/>
  <c r="K136"/>
  <c r="C136"/>
  <c r="D136"/>
  <c r="E136"/>
  <c r="B137"/>
  <c r="H132" i="3"/>
  <c r="I132" s="1"/>
  <c r="H149" i="6"/>
  <c r="I149"/>
  <c r="G149"/>
  <c r="E149"/>
  <c r="F150"/>
  <c r="J149"/>
  <c r="F133" i="3"/>
  <c r="D133" s="1"/>
  <c r="G133"/>
  <c r="E134"/>
  <c r="O137" i="13" l="1"/>
  <c r="N137"/>
  <c r="M137"/>
  <c r="L137"/>
  <c r="J137"/>
  <c r="K137"/>
  <c r="C137"/>
  <c r="D137"/>
  <c r="E137"/>
  <c r="B138"/>
  <c r="H133" i="3"/>
  <c r="I133" s="1"/>
  <c r="F134"/>
  <c r="D134" s="1"/>
  <c r="E135"/>
  <c r="G134"/>
  <c r="H150" i="6"/>
  <c r="I150"/>
  <c r="G150"/>
  <c r="E150"/>
  <c r="F151"/>
  <c r="J150"/>
  <c r="M138" i="13" l="1"/>
  <c r="O138"/>
  <c r="N138"/>
  <c r="L138"/>
  <c r="J138"/>
  <c r="K138"/>
  <c r="C138"/>
  <c r="D138"/>
  <c r="E138"/>
  <c r="B139"/>
  <c r="H134" i="3"/>
  <c r="I134" s="1"/>
  <c r="F152" i="6"/>
  <c r="H151"/>
  <c r="I151"/>
  <c r="G151"/>
  <c r="E151"/>
  <c r="J151"/>
  <c r="F135" i="3"/>
  <c r="D135" s="1"/>
  <c r="G135"/>
  <c r="E136"/>
  <c r="M139" i="13" l="1"/>
  <c r="N139"/>
  <c r="O139"/>
  <c r="L139"/>
  <c r="J139"/>
  <c r="K139"/>
  <c r="C139"/>
  <c r="D139"/>
  <c r="E139"/>
  <c r="B140"/>
  <c r="H135" i="3"/>
  <c r="I135" s="1"/>
  <c r="F136"/>
  <c r="D136" s="1"/>
  <c r="E137"/>
  <c r="G136"/>
  <c r="I152" i="6"/>
  <c r="G152"/>
  <c r="E152"/>
  <c r="F153"/>
  <c r="J152"/>
  <c r="H152"/>
  <c r="N140" i="13" l="1"/>
  <c r="O140"/>
  <c r="M140"/>
  <c r="L140"/>
  <c r="J140"/>
  <c r="K140"/>
  <c r="C140"/>
  <c r="D140"/>
  <c r="E140"/>
  <c r="B141"/>
  <c r="H136" i="3"/>
  <c r="I136" s="1"/>
  <c r="F154" i="6"/>
  <c r="H153"/>
  <c r="I153"/>
  <c r="G153"/>
  <c r="E153"/>
  <c r="J153"/>
  <c r="F137" i="3"/>
  <c r="D137" s="1"/>
  <c r="G137"/>
  <c r="E138"/>
  <c r="O141" i="13" l="1"/>
  <c r="N141"/>
  <c r="M141"/>
  <c r="L141"/>
  <c r="J141"/>
  <c r="K141"/>
  <c r="C141"/>
  <c r="D141"/>
  <c r="E141"/>
  <c r="B142"/>
  <c r="H137" i="3"/>
  <c r="I137" s="1"/>
  <c r="F138"/>
  <c r="D138" s="1"/>
  <c r="E139"/>
  <c r="G138"/>
  <c r="J154" i="6"/>
  <c r="I154"/>
  <c r="G154"/>
  <c r="E154"/>
  <c r="F155"/>
  <c r="H154"/>
  <c r="M142" i="13" l="1"/>
  <c r="O142"/>
  <c r="N142"/>
  <c r="L142"/>
  <c r="J142"/>
  <c r="K142"/>
  <c r="C142"/>
  <c r="D142"/>
  <c r="E142"/>
  <c r="B143"/>
  <c r="H155" i="6"/>
  <c r="I155"/>
  <c r="G155"/>
  <c r="E155"/>
  <c r="F156"/>
  <c r="J155"/>
  <c r="F139" i="3"/>
  <c r="D139" s="1"/>
  <c r="G139"/>
  <c r="E140"/>
  <c r="H138"/>
  <c r="I138" s="1"/>
  <c r="M143" i="13" l="1"/>
  <c r="N143"/>
  <c r="O143"/>
  <c r="L143"/>
  <c r="J143"/>
  <c r="K143"/>
  <c r="C143"/>
  <c r="D143"/>
  <c r="E143"/>
  <c r="B144"/>
  <c r="H139" i="3"/>
  <c r="I139" s="1"/>
  <c r="F140"/>
  <c r="D140" s="1"/>
  <c r="E141"/>
  <c r="G140"/>
  <c r="H156" i="6"/>
  <c r="I156"/>
  <c r="G156"/>
  <c r="E156"/>
  <c r="F157"/>
  <c r="J156"/>
  <c r="N144" i="13" l="1"/>
  <c r="O144"/>
  <c r="M144"/>
  <c r="L144"/>
  <c r="J144"/>
  <c r="K144"/>
  <c r="C144"/>
  <c r="D144"/>
  <c r="E144"/>
  <c r="B145"/>
  <c r="H140" i="3"/>
  <c r="I140" s="1"/>
  <c r="F158" i="6"/>
  <c r="H157"/>
  <c r="I157"/>
  <c r="G157"/>
  <c r="E157"/>
  <c r="J157"/>
  <c r="F141" i="3"/>
  <c r="D141" s="1"/>
  <c r="G141"/>
  <c r="E142"/>
  <c r="O145" i="13" l="1"/>
  <c r="N145"/>
  <c r="M145"/>
  <c r="L145"/>
  <c r="J145"/>
  <c r="K145"/>
  <c r="C145"/>
  <c r="D145"/>
  <c r="E145"/>
  <c r="B146"/>
  <c r="H141" i="3"/>
  <c r="I141" s="1"/>
  <c r="F142"/>
  <c r="D142" s="1"/>
  <c r="E143"/>
  <c r="G142"/>
  <c r="F159" i="6"/>
  <c r="I158"/>
  <c r="G158"/>
  <c r="E158"/>
  <c r="J158"/>
  <c r="H158"/>
  <c r="M146" i="13" l="1"/>
  <c r="O146"/>
  <c r="N146"/>
  <c r="L146"/>
  <c r="J146"/>
  <c r="K146"/>
  <c r="C146"/>
  <c r="D146"/>
  <c r="E146"/>
  <c r="B147"/>
  <c r="H142" i="3"/>
  <c r="I142" s="1"/>
  <c r="I159" i="6"/>
  <c r="G159"/>
  <c r="E159"/>
  <c r="F160"/>
  <c r="J159"/>
  <c r="H159"/>
  <c r="F143" i="3"/>
  <c r="D143" s="1"/>
  <c r="G143"/>
  <c r="E144"/>
  <c r="M147" i="13" l="1"/>
  <c r="N147"/>
  <c r="O147"/>
  <c r="L147"/>
  <c r="J147"/>
  <c r="K147"/>
  <c r="C147"/>
  <c r="D147"/>
  <c r="E147"/>
  <c r="B148"/>
  <c r="H143" i="3"/>
  <c r="I143" s="1"/>
  <c r="F144"/>
  <c r="D144" s="1"/>
  <c r="E145"/>
  <c r="G144"/>
  <c r="H160" i="6"/>
  <c r="I160"/>
  <c r="G160"/>
  <c r="E160"/>
  <c r="F161"/>
  <c r="J160"/>
  <c r="N148" i="13" l="1"/>
  <c r="O148"/>
  <c r="M148"/>
  <c r="L148"/>
  <c r="J148"/>
  <c r="K148"/>
  <c r="C148"/>
  <c r="D148"/>
  <c r="E148"/>
  <c r="B149"/>
  <c r="H144" i="3"/>
  <c r="I144" s="1"/>
  <c r="F162" i="6"/>
  <c r="H161"/>
  <c r="I161"/>
  <c r="G161"/>
  <c r="E161"/>
  <c r="J161"/>
  <c r="F145" i="3"/>
  <c r="D145" s="1"/>
  <c r="G145"/>
  <c r="E146"/>
  <c r="O149" i="13" l="1"/>
  <c r="N149"/>
  <c r="M149"/>
  <c r="L149"/>
  <c r="J149"/>
  <c r="K149"/>
  <c r="C149"/>
  <c r="D149"/>
  <c r="E149"/>
  <c r="B150"/>
  <c r="H145" i="3"/>
  <c r="I145" s="1"/>
  <c r="F146"/>
  <c r="D146" s="1"/>
  <c r="E147"/>
  <c r="G146"/>
  <c r="J162" i="6"/>
  <c r="I162"/>
  <c r="G162"/>
  <c r="E162"/>
  <c r="F163"/>
  <c r="H162"/>
  <c r="M150" i="13" l="1"/>
  <c r="O150"/>
  <c r="N150"/>
  <c r="L150"/>
  <c r="J150"/>
  <c r="K150"/>
  <c r="C150"/>
  <c r="D150"/>
  <c r="E150"/>
  <c r="B151"/>
  <c r="H146" i="3"/>
  <c r="I146" s="1"/>
  <c r="J163" i="6"/>
  <c r="I163"/>
  <c r="G163"/>
  <c r="E163"/>
  <c r="F164"/>
  <c r="H163"/>
  <c r="F147" i="3"/>
  <c r="D147" s="1"/>
  <c r="G147"/>
  <c r="E148"/>
  <c r="M151" i="13" l="1"/>
  <c r="N151"/>
  <c r="O151"/>
  <c r="L151"/>
  <c r="J151"/>
  <c r="K151"/>
  <c r="C151"/>
  <c r="D151"/>
  <c r="E151"/>
  <c r="B152"/>
  <c r="H147" i="3"/>
  <c r="I147" s="1"/>
  <c r="F148"/>
  <c r="D148" s="1"/>
  <c r="E149"/>
  <c r="G148"/>
  <c r="H164" i="6"/>
  <c r="I164"/>
  <c r="G164"/>
  <c r="E164"/>
  <c r="F165"/>
  <c r="J164"/>
  <c r="N152" i="13" l="1"/>
  <c r="O152"/>
  <c r="M152"/>
  <c r="L152"/>
  <c r="J152"/>
  <c r="K152"/>
  <c r="C152"/>
  <c r="D152"/>
  <c r="E152"/>
  <c r="B153"/>
  <c r="H148" i="3"/>
  <c r="I148" s="1"/>
  <c r="H165" i="6"/>
  <c r="I165"/>
  <c r="G165"/>
  <c r="E165"/>
  <c r="F166"/>
  <c r="J165"/>
  <c r="F149" i="3"/>
  <c r="D149" s="1"/>
  <c r="G149"/>
  <c r="E150"/>
  <c r="O153" i="13" l="1"/>
  <c r="N153"/>
  <c r="M153"/>
  <c r="L153"/>
  <c r="J153"/>
  <c r="K153"/>
  <c r="C153"/>
  <c r="D153"/>
  <c r="E153"/>
  <c r="B154"/>
  <c r="H149" i="3"/>
  <c r="I149" s="1"/>
  <c r="F150"/>
  <c r="D150" s="1"/>
  <c r="E151"/>
  <c r="G150"/>
  <c r="J166" i="6"/>
  <c r="I166"/>
  <c r="G166"/>
  <c r="E166"/>
  <c r="F167"/>
  <c r="H166"/>
  <c r="M154" i="13" l="1"/>
  <c r="O154"/>
  <c r="N154"/>
  <c r="L154"/>
  <c r="J154"/>
  <c r="K154"/>
  <c r="C154"/>
  <c r="D154"/>
  <c r="E154"/>
  <c r="B155"/>
  <c r="H150" i="3"/>
  <c r="I150" s="1"/>
  <c r="J167" i="6"/>
  <c r="I167"/>
  <c r="G167"/>
  <c r="E167"/>
  <c r="F168"/>
  <c r="H167"/>
  <c r="F151" i="3"/>
  <c r="D151" s="1"/>
  <c r="G151"/>
  <c r="E152"/>
  <c r="M155" i="13" l="1"/>
  <c r="N155"/>
  <c r="O155"/>
  <c r="L155"/>
  <c r="J155"/>
  <c r="K155"/>
  <c r="C155"/>
  <c r="D155"/>
  <c r="E155"/>
  <c r="B156"/>
  <c r="H151" i="3"/>
  <c r="I151" s="1"/>
  <c r="F152"/>
  <c r="D152" s="1"/>
  <c r="E153"/>
  <c r="G152"/>
  <c r="J168" i="6"/>
  <c r="I168"/>
  <c r="G168"/>
  <c r="E168"/>
  <c r="F169"/>
  <c r="H168"/>
  <c r="N156" i="13" l="1"/>
  <c r="O156"/>
  <c r="M156"/>
  <c r="L156"/>
  <c r="J156"/>
  <c r="K156"/>
  <c r="C156"/>
  <c r="D156"/>
  <c r="E156"/>
  <c r="B157"/>
  <c r="H152" i="3"/>
  <c r="I152" s="1"/>
  <c r="J169" i="6"/>
  <c r="I169"/>
  <c r="G169"/>
  <c r="E169"/>
  <c r="F170"/>
  <c r="H169"/>
  <c r="F153" i="3"/>
  <c r="D153" s="1"/>
  <c r="G153"/>
  <c r="E154"/>
  <c r="O157" i="13" l="1"/>
  <c r="M157"/>
  <c r="N157"/>
  <c r="L157"/>
  <c r="J157"/>
  <c r="K157"/>
  <c r="C157"/>
  <c r="D157"/>
  <c r="E157"/>
  <c r="B158"/>
  <c r="H153" i="3"/>
  <c r="I153" s="1"/>
  <c r="F154"/>
  <c r="D154" s="1"/>
  <c r="E155"/>
  <c r="G154"/>
  <c r="J170" i="6"/>
  <c r="I170"/>
  <c r="G170"/>
  <c r="E170"/>
  <c r="F171"/>
  <c r="H170"/>
  <c r="M158" i="13" l="1"/>
  <c r="O158"/>
  <c r="N158"/>
  <c r="L158"/>
  <c r="J158"/>
  <c r="K158"/>
  <c r="C158"/>
  <c r="D158"/>
  <c r="E158"/>
  <c r="B159"/>
  <c r="J171" i="6"/>
  <c r="I171"/>
  <c r="G171"/>
  <c r="E171"/>
  <c r="F172"/>
  <c r="H171"/>
  <c r="F155" i="3"/>
  <c r="D155" s="1"/>
  <c r="G155"/>
  <c r="E156"/>
  <c r="H154"/>
  <c r="I154" s="1"/>
  <c r="M159" i="13" l="1"/>
  <c r="N159"/>
  <c r="O159"/>
  <c r="L159"/>
  <c r="J159"/>
  <c r="K159"/>
  <c r="C159"/>
  <c r="D159"/>
  <c r="E159"/>
  <c r="B160"/>
  <c r="H155" i="3"/>
  <c r="F156"/>
  <c r="D156" s="1"/>
  <c r="E157"/>
  <c r="G156"/>
  <c r="I155"/>
  <c r="J172" i="6"/>
  <c r="I172"/>
  <c r="G172"/>
  <c r="E172"/>
  <c r="F173"/>
  <c r="H172"/>
  <c r="N160" i="13" l="1"/>
  <c r="O160"/>
  <c r="M160"/>
  <c r="L160"/>
  <c r="J160"/>
  <c r="K160"/>
  <c r="C160"/>
  <c r="D160"/>
  <c r="E160"/>
  <c r="B161"/>
  <c r="F157" i="3"/>
  <c r="D157" s="1"/>
  <c r="G157"/>
  <c r="E158"/>
  <c r="H173" i="6"/>
  <c r="I173"/>
  <c r="G173"/>
  <c r="E173"/>
  <c r="F174"/>
  <c r="J173"/>
  <c r="H156" i="3"/>
  <c r="I156" s="1"/>
  <c r="O161" i="13" l="1"/>
  <c r="N161"/>
  <c r="M161"/>
  <c r="L161"/>
  <c r="J161"/>
  <c r="K161"/>
  <c r="C161"/>
  <c r="D161"/>
  <c r="E161"/>
  <c r="B162"/>
  <c r="H157" i="3"/>
  <c r="F158"/>
  <c r="D158" s="1"/>
  <c r="E159"/>
  <c r="G158"/>
  <c r="I157"/>
  <c r="F175" i="6"/>
  <c r="H174"/>
  <c r="I174"/>
  <c r="G174"/>
  <c r="E174"/>
  <c r="J174"/>
  <c r="M162" i="13" l="1"/>
  <c r="N162"/>
  <c r="O162"/>
  <c r="L162"/>
  <c r="J162"/>
  <c r="K162"/>
  <c r="C162"/>
  <c r="D162"/>
  <c r="E162"/>
  <c r="B163"/>
  <c r="F159" i="3"/>
  <c r="D159" s="1"/>
  <c r="G159"/>
  <c r="E160"/>
  <c r="I175" i="6"/>
  <c r="G175"/>
  <c r="E175"/>
  <c r="F176"/>
  <c r="J175"/>
  <c r="H175"/>
  <c r="H158" i="3"/>
  <c r="I158" s="1"/>
  <c r="M163" i="13" l="1"/>
  <c r="N163"/>
  <c r="O163"/>
  <c r="L163"/>
  <c r="J163"/>
  <c r="K163"/>
  <c r="C163"/>
  <c r="D163"/>
  <c r="E163"/>
  <c r="B164"/>
  <c r="H176" i="6"/>
  <c r="I176"/>
  <c r="G176"/>
  <c r="E176"/>
  <c r="F177"/>
  <c r="J176"/>
  <c r="F160" i="3"/>
  <c r="D160" s="1"/>
  <c r="E161"/>
  <c r="G160"/>
  <c r="H159"/>
  <c r="I159" s="1"/>
  <c r="N164" i="13" l="1"/>
  <c r="O164"/>
  <c r="M164"/>
  <c r="L164"/>
  <c r="J164"/>
  <c r="K164"/>
  <c r="C164"/>
  <c r="D164"/>
  <c r="E164"/>
  <c r="B165"/>
  <c r="H160" i="3"/>
  <c r="I160" s="1"/>
  <c r="F161"/>
  <c r="D161" s="1"/>
  <c r="G161"/>
  <c r="E162"/>
  <c r="H177" i="6"/>
  <c r="I177"/>
  <c r="G177"/>
  <c r="E177"/>
  <c r="F178"/>
  <c r="J177"/>
  <c r="O165" i="13" l="1"/>
  <c r="M165"/>
  <c r="N165"/>
  <c r="L165"/>
  <c r="J165"/>
  <c r="K165"/>
  <c r="C165"/>
  <c r="D165"/>
  <c r="E165"/>
  <c r="B166"/>
  <c r="H161" i="3"/>
  <c r="I161" s="1"/>
  <c r="F179" i="6"/>
  <c r="H178"/>
  <c r="I178"/>
  <c r="G178"/>
  <c r="E178"/>
  <c r="J178"/>
  <c r="F162" i="3"/>
  <c r="D162" s="1"/>
  <c r="E163"/>
  <c r="G162"/>
  <c r="M166" i="13" l="1"/>
  <c r="O166"/>
  <c r="N166"/>
  <c r="L166"/>
  <c r="J166"/>
  <c r="K166"/>
  <c r="C166"/>
  <c r="D166"/>
  <c r="E166"/>
  <c r="B167"/>
  <c r="F163" i="3"/>
  <c r="D163" s="1"/>
  <c r="G163"/>
  <c r="E164"/>
  <c r="H162"/>
  <c r="I162" s="1"/>
  <c r="J179" i="6"/>
  <c r="I179"/>
  <c r="G179"/>
  <c r="E179"/>
  <c r="F180"/>
  <c r="H179"/>
  <c r="M167" i="13" l="1"/>
  <c r="N167"/>
  <c r="O167"/>
  <c r="L167"/>
  <c r="J167"/>
  <c r="K167"/>
  <c r="C167"/>
  <c r="D167"/>
  <c r="E167"/>
  <c r="B168"/>
  <c r="H180" i="6"/>
  <c r="I180"/>
  <c r="G180"/>
  <c r="E180"/>
  <c r="F181"/>
  <c r="J180"/>
  <c r="F164" i="3"/>
  <c r="D164" s="1"/>
  <c r="E165"/>
  <c r="G164"/>
  <c r="H163"/>
  <c r="I163" s="1"/>
  <c r="N168" i="13" l="1"/>
  <c r="O168"/>
  <c r="M168"/>
  <c r="L168"/>
  <c r="J168"/>
  <c r="K168"/>
  <c r="C168"/>
  <c r="D168"/>
  <c r="E168"/>
  <c r="B169"/>
  <c r="H164" i="3"/>
  <c r="I164" s="1"/>
  <c r="F165"/>
  <c r="D165" s="1"/>
  <c r="G165"/>
  <c r="E166"/>
  <c r="H181" i="6"/>
  <c r="I181"/>
  <c r="G181"/>
  <c r="E181"/>
  <c r="F182"/>
  <c r="J181"/>
  <c r="O169" i="13" l="1"/>
  <c r="N169"/>
  <c r="M169"/>
  <c r="L169"/>
  <c r="J169"/>
  <c r="K169"/>
  <c r="C169"/>
  <c r="D169"/>
  <c r="E169"/>
  <c r="B170"/>
  <c r="H165" i="3"/>
  <c r="I165" s="1"/>
  <c r="H182" i="6"/>
  <c r="I182"/>
  <c r="G182"/>
  <c r="E182"/>
  <c r="F183"/>
  <c r="J182"/>
  <c r="F166" i="3"/>
  <c r="D166" s="1"/>
  <c r="E167"/>
  <c r="G166"/>
  <c r="O170" i="13" l="1"/>
  <c r="N170"/>
  <c r="M170"/>
  <c r="L170"/>
  <c r="J170"/>
  <c r="K170"/>
  <c r="C170"/>
  <c r="D170"/>
  <c r="E170"/>
  <c r="B171"/>
  <c r="H166" i="3"/>
  <c r="I166" s="1"/>
  <c r="F167"/>
  <c r="D167" s="1"/>
  <c r="G167"/>
  <c r="E168"/>
  <c r="H183" i="6"/>
  <c r="I183"/>
  <c r="G183"/>
  <c r="E183"/>
  <c r="F184"/>
  <c r="J183"/>
  <c r="M171" i="13" l="1"/>
  <c r="O171"/>
  <c r="N171"/>
  <c r="L171"/>
  <c r="J171"/>
  <c r="K171"/>
  <c r="C171"/>
  <c r="D171"/>
  <c r="E171"/>
  <c r="B172"/>
  <c r="H167" i="3"/>
  <c r="I167" s="1"/>
  <c r="F168"/>
  <c r="D168" s="1"/>
  <c r="E169"/>
  <c r="G168"/>
  <c r="H184" i="6"/>
  <c r="I184"/>
  <c r="G184"/>
  <c r="E184"/>
  <c r="F185"/>
  <c r="J184"/>
  <c r="N172" i="13" l="1"/>
  <c r="O172"/>
  <c r="M172"/>
  <c r="L172"/>
  <c r="J172"/>
  <c r="K172"/>
  <c r="C172"/>
  <c r="D172"/>
  <c r="E172"/>
  <c r="B173"/>
  <c r="H168" i="3"/>
  <c r="I168" s="1"/>
  <c r="F186" i="6"/>
  <c r="H185"/>
  <c r="I185"/>
  <c r="G185"/>
  <c r="E185"/>
  <c r="J185"/>
  <c r="F169" i="3"/>
  <c r="D169" s="1"/>
  <c r="G169"/>
  <c r="E170"/>
  <c r="O173" i="13" l="1"/>
  <c r="M173"/>
  <c r="N173"/>
  <c r="L173"/>
  <c r="J173"/>
  <c r="K173"/>
  <c r="C173"/>
  <c r="D173"/>
  <c r="E173"/>
  <c r="B174"/>
  <c r="H169" i="3"/>
  <c r="I169" s="1"/>
  <c r="F170"/>
  <c r="D170" s="1"/>
  <c r="E171"/>
  <c r="G170"/>
  <c r="I186" i="6"/>
  <c r="G186"/>
  <c r="E186"/>
  <c r="F187"/>
  <c r="J186"/>
  <c r="H186"/>
  <c r="N174" i="13" l="1"/>
  <c r="M174"/>
  <c r="O174"/>
  <c r="L174"/>
  <c r="J174"/>
  <c r="K174"/>
  <c r="C174"/>
  <c r="D174"/>
  <c r="E174"/>
  <c r="B175"/>
  <c r="H187" i="6"/>
  <c r="I187"/>
  <c r="G187"/>
  <c r="E187"/>
  <c r="F188"/>
  <c r="J187"/>
  <c r="F171" i="3"/>
  <c r="D171" s="1"/>
  <c r="G171"/>
  <c r="E172"/>
  <c r="H170"/>
  <c r="I170" s="1"/>
  <c r="M175" i="13" l="1"/>
  <c r="O175"/>
  <c r="N175"/>
  <c r="L175"/>
  <c r="J175"/>
  <c r="K175"/>
  <c r="C175"/>
  <c r="D175"/>
  <c r="E175"/>
  <c r="B176"/>
  <c r="H171" i="3"/>
  <c r="I171" s="1"/>
  <c r="F172"/>
  <c r="D172" s="1"/>
  <c r="E173"/>
  <c r="G172"/>
  <c r="J188" i="6"/>
  <c r="I188"/>
  <c r="G188"/>
  <c r="E188"/>
  <c r="F189"/>
  <c r="H188"/>
  <c r="N176" i="13" l="1"/>
  <c r="O176"/>
  <c r="M176"/>
  <c r="L176"/>
  <c r="J176"/>
  <c r="K176"/>
  <c r="C176"/>
  <c r="D176"/>
  <c r="E176"/>
  <c r="B177"/>
  <c r="J189" i="6"/>
  <c r="I189"/>
  <c r="G189"/>
  <c r="E189"/>
  <c r="F190"/>
  <c r="H189"/>
  <c r="F173" i="3"/>
  <c r="D173" s="1"/>
  <c r="G173"/>
  <c r="E174"/>
  <c r="H172"/>
  <c r="I172" s="1"/>
  <c r="O177" i="13" l="1"/>
  <c r="N177"/>
  <c r="M177"/>
  <c r="L177"/>
  <c r="J177"/>
  <c r="K177"/>
  <c r="C177"/>
  <c r="D177"/>
  <c r="E177"/>
  <c r="B178"/>
  <c r="F191" i="6"/>
  <c r="H190"/>
  <c r="I190"/>
  <c r="G190"/>
  <c r="E190"/>
  <c r="J190"/>
  <c r="F174" i="3"/>
  <c r="D174" s="1"/>
  <c r="E175"/>
  <c r="G174"/>
  <c r="H173"/>
  <c r="I173" s="1"/>
  <c r="M178" i="13" l="1"/>
  <c r="O178"/>
  <c r="N178"/>
  <c r="L178"/>
  <c r="J178"/>
  <c r="K178"/>
  <c r="C178"/>
  <c r="D178"/>
  <c r="E178"/>
  <c r="B179"/>
  <c r="F175" i="3"/>
  <c r="D175" s="1"/>
  <c r="G175"/>
  <c r="E176"/>
  <c r="I191" i="6"/>
  <c r="G191"/>
  <c r="E191"/>
  <c r="F192"/>
  <c r="J191"/>
  <c r="H191"/>
  <c r="H174" i="3"/>
  <c r="I174" s="1"/>
  <c r="M179" i="13" l="1"/>
  <c r="O179"/>
  <c r="N179"/>
  <c r="L179"/>
  <c r="J179"/>
  <c r="K179"/>
  <c r="C179"/>
  <c r="D179"/>
  <c r="E179"/>
  <c r="B180"/>
  <c r="H192" i="6"/>
  <c r="I192"/>
  <c r="G192"/>
  <c r="E192"/>
  <c r="F193"/>
  <c r="J192"/>
  <c r="F176" i="3"/>
  <c r="D176" s="1"/>
  <c r="E177"/>
  <c r="G176"/>
  <c r="H175"/>
  <c r="I175" s="1"/>
  <c r="N180" i="13" l="1"/>
  <c r="O180"/>
  <c r="M180"/>
  <c r="L180"/>
  <c r="J180"/>
  <c r="K180"/>
  <c r="C180"/>
  <c r="D180"/>
  <c r="E180"/>
  <c r="B181"/>
  <c r="F177" i="3"/>
  <c r="D177" s="1"/>
  <c r="G177"/>
  <c r="E178"/>
  <c r="J193" i="6"/>
  <c r="I193"/>
  <c r="G193"/>
  <c r="E193"/>
  <c r="F194"/>
  <c r="H193"/>
  <c r="H176" i="3"/>
  <c r="I176" s="1"/>
  <c r="O181" i="13" l="1"/>
  <c r="N181"/>
  <c r="M181"/>
  <c r="L181"/>
  <c r="J181"/>
  <c r="K181"/>
  <c r="C181"/>
  <c r="D181"/>
  <c r="E181"/>
  <c r="B182"/>
  <c r="J194" i="6"/>
  <c r="I194"/>
  <c r="G194"/>
  <c r="E194"/>
  <c r="F195"/>
  <c r="H194"/>
  <c r="F178" i="3"/>
  <c r="D178" s="1"/>
  <c r="E179"/>
  <c r="G178"/>
  <c r="H177"/>
  <c r="I177" s="1"/>
  <c r="O182" i="13" l="1"/>
  <c r="N182"/>
  <c r="M182"/>
  <c r="L182"/>
  <c r="J182"/>
  <c r="K182"/>
  <c r="C182"/>
  <c r="D182"/>
  <c r="E182"/>
  <c r="B183"/>
  <c r="H178" i="3"/>
  <c r="I178" s="1"/>
  <c r="F179"/>
  <c r="D179" s="1"/>
  <c r="G179"/>
  <c r="E180"/>
  <c r="J195" i="6"/>
  <c r="I195"/>
  <c r="G195"/>
  <c r="E195"/>
  <c r="F196"/>
  <c r="H195"/>
  <c r="M183" i="13" l="1"/>
  <c r="N183"/>
  <c r="O183"/>
  <c r="L183"/>
  <c r="J183"/>
  <c r="K183"/>
  <c r="C183"/>
  <c r="D183"/>
  <c r="E183"/>
  <c r="B184"/>
  <c r="H179" i="3"/>
  <c r="I179" s="1"/>
  <c r="H196" i="6"/>
  <c r="I196"/>
  <c r="G196"/>
  <c r="E196"/>
  <c r="F197"/>
  <c r="J196"/>
  <c r="F180" i="3"/>
  <c r="D180" s="1"/>
  <c r="E181"/>
  <c r="G180"/>
  <c r="N184" i="13" l="1"/>
  <c r="O184"/>
  <c r="M184"/>
  <c r="L184"/>
  <c r="J184"/>
  <c r="K184"/>
  <c r="C184"/>
  <c r="D184"/>
  <c r="E184"/>
  <c r="B185"/>
  <c r="F181" i="3"/>
  <c r="D181" s="1"/>
  <c r="G181"/>
  <c r="E182"/>
  <c r="H197" i="6"/>
  <c r="I197"/>
  <c r="G197"/>
  <c r="E197"/>
  <c r="F198"/>
  <c r="J197"/>
  <c r="H180" i="3"/>
  <c r="I180" s="1"/>
  <c r="O185" i="13" l="1"/>
  <c r="M185"/>
  <c r="N185"/>
  <c r="L185"/>
  <c r="J185"/>
  <c r="K185"/>
  <c r="C185"/>
  <c r="D185"/>
  <c r="E185"/>
  <c r="B186"/>
  <c r="H181" i="3"/>
  <c r="J198" i="6"/>
  <c r="I198"/>
  <c r="G198"/>
  <c r="E198"/>
  <c r="F199"/>
  <c r="H198"/>
  <c r="F182" i="3"/>
  <c r="D182" s="1"/>
  <c r="E183"/>
  <c r="G182"/>
  <c r="I181"/>
  <c r="O186" i="13" l="1"/>
  <c r="N186"/>
  <c r="M186"/>
  <c r="L186"/>
  <c r="J186"/>
  <c r="K186"/>
  <c r="C186"/>
  <c r="D186"/>
  <c r="E186"/>
  <c r="B187"/>
  <c r="H182" i="3"/>
  <c r="I182" s="1"/>
  <c r="F183"/>
  <c r="D183" s="1"/>
  <c r="G183"/>
  <c r="E184"/>
  <c r="J199" i="6"/>
  <c r="I199"/>
  <c r="G199"/>
  <c r="E199"/>
  <c r="F200"/>
  <c r="H199"/>
  <c r="M187" i="13" l="1"/>
  <c r="N187"/>
  <c r="O187"/>
  <c r="L187"/>
  <c r="J187"/>
  <c r="K187"/>
  <c r="C187"/>
  <c r="D187"/>
  <c r="E187"/>
  <c r="B188"/>
  <c r="F201" i="6"/>
  <c r="H200"/>
  <c r="I200"/>
  <c r="G200"/>
  <c r="E200"/>
  <c r="J200"/>
  <c r="F184" i="3"/>
  <c r="D184" s="1"/>
  <c r="E185"/>
  <c r="G184"/>
  <c r="H183"/>
  <c r="I183" s="1"/>
  <c r="N188" i="13" l="1"/>
  <c r="M188"/>
  <c r="O188"/>
  <c r="L188"/>
  <c r="J188"/>
  <c r="K188"/>
  <c r="C188"/>
  <c r="D188"/>
  <c r="E188"/>
  <c r="B189"/>
  <c r="F185" i="3"/>
  <c r="D185" s="1"/>
  <c r="G185"/>
  <c r="E186"/>
  <c r="H184"/>
  <c r="I184" s="1"/>
  <c r="F202" i="6"/>
  <c r="I201"/>
  <c r="G201"/>
  <c r="E201"/>
  <c r="J201"/>
  <c r="H201"/>
  <c r="O189" i="13" l="1"/>
  <c r="N189"/>
  <c r="M189"/>
  <c r="L189"/>
  <c r="J189"/>
  <c r="K189"/>
  <c r="C189"/>
  <c r="D189"/>
  <c r="E189"/>
  <c r="B190"/>
  <c r="J202" i="6"/>
  <c r="I202"/>
  <c r="G202"/>
  <c r="E202"/>
  <c r="F203"/>
  <c r="H202"/>
  <c r="F186" i="3"/>
  <c r="D186" s="1"/>
  <c r="E187"/>
  <c r="G186"/>
  <c r="H185"/>
  <c r="I185" s="1"/>
  <c r="N190" i="13" l="1"/>
  <c r="M190"/>
  <c r="O190"/>
  <c r="L190"/>
  <c r="J190"/>
  <c r="K190"/>
  <c r="C190"/>
  <c r="D190"/>
  <c r="E190"/>
  <c r="B191"/>
  <c r="H186" i="3"/>
  <c r="I186" s="1"/>
  <c r="F187"/>
  <c r="D187" s="1"/>
  <c r="G187"/>
  <c r="E188"/>
  <c r="J203" i="6"/>
  <c r="I203"/>
  <c r="G203"/>
  <c r="E203"/>
  <c r="F204"/>
  <c r="H203"/>
  <c r="M191" i="13" l="1"/>
  <c r="O191"/>
  <c r="N191"/>
  <c r="L191"/>
  <c r="J191"/>
  <c r="K191"/>
  <c r="C191"/>
  <c r="D191"/>
  <c r="E191"/>
  <c r="B192"/>
  <c r="H187" i="3"/>
  <c r="I187" s="1"/>
  <c r="F205" i="6"/>
  <c r="H204"/>
  <c r="I204"/>
  <c r="G204"/>
  <c r="E204"/>
  <c r="J204"/>
  <c r="F188" i="3"/>
  <c r="D188" s="1"/>
  <c r="E189"/>
  <c r="G188"/>
  <c r="N192" i="13" l="1"/>
  <c r="O192"/>
  <c r="M192"/>
  <c r="L192"/>
  <c r="J192"/>
  <c r="K192"/>
  <c r="C192"/>
  <c r="D192"/>
  <c r="E192"/>
  <c r="B193"/>
  <c r="F189" i="3"/>
  <c r="D189" s="1"/>
  <c r="G189"/>
  <c r="E190"/>
  <c r="H188"/>
  <c r="I188" s="1"/>
  <c r="F206" i="6"/>
  <c r="J205"/>
  <c r="H205"/>
  <c r="I205"/>
  <c r="G205"/>
  <c r="E205"/>
  <c r="O193" i="13" l="1"/>
  <c r="N193"/>
  <c r="M193"/>
  <c r="L193"/>
  <c r="J193"/>
  <c r="K193"/>
  <c r="C193"/>
  <c r="D193"/>
  <c r="E193"/>
  <c r="B194"/>
  <c r="H189" i="3"/>
  <c r="F207" i="6"/>
  <c r="J206"/>
  <c r="H206"/>
  <c r="I206"/>
  <c r="G206"/>
  <c r="E206"/>
  <c r="F190" i="3"/>
  <c r="D190" s="1"/>
  <c r="E191"/>
  <c r="G190"/>
  <c r="I189"/>
  <c r="O194" i="13" l="1"/>
  <c r="N194"/>
  <c r="M194"/>
  <c r="L194"/>
  <c r="J194"/>
  <c r="K194"/>
  <c r="C194"/>
  <c r="D194"/>
  <c r="E194"/>
  <c r="B195"/>
  <c r="H190" i="3"/>
  <c r="I190" s="1"/>
  <c r="F191"/>
  <c r="D191" s="1"/>
  <c r="G191"/>
  <c r="E192"/>
  <c r="F208" i="6"/>
  <c r="J207"/>
  <c r="H207"/>
  <c r="I207"/>
  <c r="G207"/>
  <c r="E207"/>
  <c r="M195" i="13" l="1"/>
  <c r="N195"/>
  <c r="O195"/>
  <c r="L195"/>
  <c r="J195"/>
  <c r="K195"/>
  <c r="C195"/>
  <c r="D195"/>
  <c r="E195"/>
  <c r="B196"/>
  <c r="F209" i="6"/>
  <c r="J208"/>
  <c r="H208"/>
  <c r="I208"/>
  <c r="G208"/>
  <c r="E208"/>
  <c r="F192" i="3"/>
  <c r="D192" s="1"/>
  <c r="E193"/>
  <c r="G192"/>
  <c r="H191"/>
  <c r="I191" s="1"/>
  <c r="N196" i="13" l="1"/>
  <c r="O196"/>
  <c r="M196"/>
  <c r="L196"/>
  <c r="J196"/>
  <c r="K196"/>
  <c r="C196"/>
  <c r="D196"/>
  <c r="E196"/>
  <c r="B197"/>
  <c r="H192" i="3"/>
  <c r="I192" s="1"/>
  <c r="F193"/>
  <c r="D193" s="1"/>
  <c r="G193"/>
  <c r="E194"/>
  <c r="J209" i="6"/>
  <c r="I209"/>
  <c r="G209"/>
  <c r="E209"/>
  <c r="F210"/>
  <c r="H209"/>
  <c r="O197" i="13" l="1"/>
  <c r="M197"/>
  <c r="N197"/>
  <c r="L197"/>
  <c r="J197"/>
  <c r="K197"/>
  <c r="C197"/>
  <c r="D197"/>
  <c r="E197"/>
  <c r="B198"/>
  <c r="H193" i="3"/>
  <c r="I193" s="1"/>
  <c r="J210" i="6"/>
  <c r="I210"/>
  <c r="G210"/>
  <c r="E210"/>
  <c r="F211"/>
  <c r="H210"/>
  <c r="F194" i="3"/>
  <c r="D194" s="1"/>
  <c r="E195"/>
  <c r="G194"/>
  <c r="O198" i="13" l="1"/>
  <c r="N198"/>
  <c r="M198"/>
  <c r="L198"/>
  <c r="J198"/>
  <c r="K198"/>
  <c r="C198"/>
  <c r="D198"/>
  <c r="E198"/>
  <c r="B199"/>
  <c r="F195" i="3"/>
  <c r="D195" s="1"/>
  <c r="G195"/>
  <c r="E196"/>
  <c r="H194"/>
  <c r="I194" s="1"/>
  <c r="J211" i="6"/>
  <c r="I211"/>
  <c r="G211"/>
  <c r="E211"/>
  <c r="F212"/>
  <c r="H211"/>
  <c r="M199" i="13" l="1"/>
  <c r="O199"/>
  <c r="N199"/>
  <c r="L199"/>
  <c r="J199"/>
  <c r="K199"/>
  <c r="C199"/>
  <c r="D199"/>
  <c r="E199"/>
  <c r="B200"/>
  <c r="H212" i="6"/>
  <c r="I212"/>
  <c r="G212"/>
  <c r="E212"/>
  <c r="F213"/>
  <c r="J212"/>
  <c r="F196" i="3"/>
  <c r="D196" s="1"/>
  <c r="E197"/>
  <c r="G196"/>
  <c r="H195"/>
  <c r="I195" s="1"/>
  <c r="N200" i="13" l="1"/>
  <c r="M200"/>
  <c r="O200"/>
  <c r="L200"/>
  <c r="J200"/>
  <c r="K200"/>
  <c r="C200"/>
  <c r="D200"/>
  <c r="E200"/>
  <c r="B201"/>
  <c r="H196" i="3"/>
  <c r="I196" s="1"/>
  <c r="F197"/>
  <c r="D197" s="1"/>
  <c r="G197"/>
  <c r="E198"/>
  <c r="H213" i="6"/>
  <c r="I213"/>
  <c r="G213"/>
  <c r="E213"/>
  <c r="F214"/>
  <c r="J213"/>
  <c r="O201" i="13" l="1"/>
  <c r="N201"/>
  <c r="M201"/>
  <c r="L201"/>
  <c r="J201"/>
  <c r="K201"/>
  <c r="C201"/>
  <c r="D201"/>
  <c r="E201"/>
  <c r="B202"/>
  <c r="F198" i="3"/>
  <c r="D198" s="1"/>
  <c r="E199"/>
  <c r="G198"/>
  <c r="J214" i="6"/>
  <c r="I214"/>
  <c r="G214"/>
  <c r="E214"/>
  <c r="F215"/>
  <c r="H214"/>
  <c r="H197" i="3"/>
  <c r="I197" s="1"/>
  <c r="O202" i="13" l="1"/>
  <c r="N202"/>
  <c r="M202"/>
  <c r="L202"/>
  <c r="J202"/>
  <c r="K202"/>
  <c r="C202"/>
  <c r="D202"/>
  <c r="E202"/>
  <c r="B203"/>
  <c r="F199" i="3"/>
  <c r="D199" s="1"/>
  <c r="G199"/>
  <c r="E200"/>
  <c r="H198"/>
  <c r="I198" s="1"/>
  <c r="H215" i="6"/>
  <c r="I215"/>
  <c r="G215"/>
  <c r="E215"/>
  <c r="F216"/>
  <c r="J215"/>
  <c r="M203" i="13" l="1"/>
  <c r="O203"/>
  <c r="N203"/>
  <c r="L203"/>
  <c r="J203"/>
  <c r="K203"/>
  <c r="C203"/>
  <c r="D203"/>
  <c r="E203"/>
  <c r="B204"/>
  <c r="H199" i="3"/>
  <c r="H216" i="6"/>
  <c r="I216"/>
  <c r="G216"/>
  <c r="E216"/>
  <c r="F217"/>
  <c r="J216"/>
  <c r="F200" i="3"/>
  <c r="D200" s="1"/>
  <c r="E201"/>
  <c r="G200"/>
  <c r="I199"/>
  <c r="N204" i="13" l="1"/>
  <c r="M204"/>
  <c r="O204"/>
  <c r="L204"/>
  <c r="J204"/>
  <c r="K204"/>
  <c r="C204"/>
  <c r="D204"/>
  <c r="E204"/>
  <c r="B205"/>
  <c r="H200" i="3"/>
  <c r="I200" s="1"/>
  <c r="F201"/>
  <c r="D201" s="1"/>
  <c r="G201"/>
  <c r="E202"/>
  <c r="H217" i="6"/>
  <c r="I217"/>
  <c r="G217"/>
  <c r="E217"/>
  <c r="F218"/>
  <c r="J217"/>
  <c r="O205" i="13" l="1"/>
  <c r="N205"/>
  <c r="M205"/>
  <c r="L205"/>
  <c r="J205"/>
  <c r="K205"/>
  <c r="C205"/>
  <c r="D205"/>
  <c r="E205"/>
  <c r="B206"/>
  <c r="H201" i="3"/>
  <c r="I201" s="1"/>
  <c r="F202"/>
  <c r="D202" s="1"/>
  <c r="E203"/>
  <c r="G202"/>
  <c r="F219" i="6"/>
  <c r="H218"/>
  <c r="I218"/>
  <c r="G218"/>
  <c r="E218"/>
  <c r="J218"/>
  <c r="M206" i="13" l="1"/>
  <c r="O206"/>
  <c r="N206"/>
  <c r="L206"/>
  <c r="J206"/>
  <c r="K206"/>
  <c r="C206"/>
  <c r="D206"/>
  <c r="E206"/>
  <c r="B207"/>
  <c r="H202" i="3"/>
  <c r="I202" s="1"/>
  <c r="F220" i="6"/>
  <c r="I219"/>
  <c r="G219"/>
  <c r="E219"/>
  <c r="J219"/>
  <c r="H219"/>
  <c r="F203" i="3"/>
  <c r="D203" s="1"/>
  <c r="G203"/>
  <c r="E204"/>
  <c r="M207" i="13" l="1"/>
  <c r="O207"/>
  <c r="N207"/>
  <c r="L207"/>
  <c r="J207"/>
  <c r="K207"/>
  <c r="C207"/>
  <c r="D207"/>
  <c r="E207"/>
  <c r="B208"/>
  <c r="H203" i="3"/>
  <c r="I203" s="1"/>
  <c r="F204"/>
  <c r="D204" s="1"/>
  <c r="E205"/>
  <c r="G204"/>
  <c r="I220" i="6"/>
  <c r="G220"/>
  <c r="E220"/>
  <c r="F221"/>
  <c r="J220"/>
  <c r="H220"/>
  <c r="N208" i="13" l="1"/>
  <c r="O208"/>
  <c r="M208"/>
  <c r="L208"/>
  <c r="J208"/>
  <c r="K208"/>
  <c r="C208"/>
  <c r="D208"/>
  <c r="E208"/>
  <c r="B209"/>
  <c r="H204" i="3"/>
  <c r="I204" s="1"/>
  <c r="F222" i="6"/>
  <c r="H221"/>
  <c r="I221"/>
  <c r="G221"/>
  <c r="E221"/>
  <c r="J221"/>
  <c r="F205" i="3"/>
  <c r="D205" s="1"/>
  <c r="G205"/>
  <c r="E206"/>
  <c r="O209" i="13" l="1"/>
  <c r="N209"/>
  <c r="M209"/>
  <c r="L209"/>
  <c r="J209"/>
  <c r="K209"/>
  <c r="C209"/>
  <c r="D209"/>
  <c r="E209"/>
  <c r="B210"/>
  <c r="H205" i="3"/>
  <c r="I205" s="1"/>
  <c r="F206"/>
  <c r="D206" s="1"/>
  <c r="E207"/>
  <c r="G206"/>
  <c r="F223" i="6"/>
  <c r="I222"/>
  <c r="G222"/>
  <c r="E222"/>
  <c r="J222"/>
  <c r="H222"/>
  <c r="O210" i="13" l="1"/>
  <c r="N210"/>
  <c r="M210"/>
  <c r="L210"/>
  <c r="J210"/>
  <c r="K210"/>
  <c r="C210"/>
  <c r="D210"/>
  <c r="E210"/>
  <c r="B211"/>
  <c r="F224" i="6"/>
  <c r="I223"/>
  <c r="G223"/>
  <c r="E223"/>
  <c r="J223"/>
  <c r="H223"/>
  <c r="F207" i="3"/>
  <c r="D207" s="1"/>
  <c r="G207"/>
  <c r="E208"/>
  <c r="H206"/>
  <c r="I206" s="1"/>
  <c r="M211" i="13" l="1"/>
  <c r="N211"/>
  <c r="O211"/>
  <c r="L211"/>
  <c r="J211"/>
  <c r="K211"/>
  <c r="C211"/>
  <c r="D211"/>
  <c r="E211"/>
  <c r="B212"/>
  <c r="F208" i="3"/>
  <c r="D208" s="1"/>
  <c r="E209"/>
  <c r="G208"/>
  <c r="H207"/>
  <c r="I207" s="1"/>
  <c r="F225" i="6"/>
  <c r="I224"/>
  <c r="G224"/>
  <c r="E224"/>
  <c r="J224"/>
  <c r="H224"/>
  <c r="N212" i="13" l="1"/>
  <c r="O212"/>
  <c r="M212"/>
  <c r="L212"/>
  <c r="J212"/>
  <c r="K212"/>
  <c r="C212"/>
  <c r="D212"/>
  <c r="E212"/>
  <c r="B213"/>
  <c r="F209" i="3"/>
  <c r="D209" s="1"/>
  <c r="G209"/>
  <c r="E210"/>
  <c r="F226" i="6"/>
  <c r="I225"/>
  <c r="G225"/>
  <c r="E225"/>
  <c r="J225"/>
  <c r="H225"/>
  <c r="H208" i="3"/>
  <c r="I208" s="1"/>
  <c r="O213" i="13" l="1"/>
  <c r="M213"/>
  <c r="N213"/>
  <c r="L213"/>
  <c r="J213"/>
  <c r="K213"/>
  <c r="C213"/>
  <c r="D213"/>
  <c r="E213"/>
  <c r="B214"/>
  <c r="F227" i="6"/>
  <c r="I226"/>
  <c r="G226"/>
  <c r="E226"/>
  <c r="J226"/>
  <c r="H226"/>
  <c r="F210" i="3"/>
  <c r="D210" s="1"/>
  <c r="E211"/>
  <c r="G210"/>
  <c r="H209"/>
  <c r="I209" s="1"/>
  <c r="M214" i="13" l="1"/>
  <c r="O214"/>
  <c r="N214"/>
  <c r="L214"/>
  <c r="J214"/>
  <c r="K214"/>
  <c r="C214"/>
  <c r="D214"/>
  <c r="E214"/>
  <c r="B215"/>
  <c r="H210" i="3"/>
  <c r="I210" s="1"/>
  <c r="F211"/>
  <c r="D211" s="1"/>
  <c r="G211"/>
  <c r="E212"/>
  <c r="F228" i="6"/>
  <c r="I227"/>
  <c r="G227"/>
  <c r="E227"/>
  <c r="J227"/>
  <c r="H227"/>
  <c r="M215" i="13" l="1"/>
  <c r="O215"/>
  <c r="N215"/>
  <c r="L215"/>
  <c r="J215"/>
  <c r="K215"/>
  <c r="C215"/>
  <c r="D215"/>
  <c r="E215"/>
  <c r="B216"/>
  <c r="H211" i="3"/>
  <c r="I211" s="1"/>
  <c r="F229" i="6"/>
  <c r="I228"/>
  <c r="G228"/>
  <c r="E228"/>
  <c r="J228"/>
  <c r="H228"/>
  <c r="F212" i="3"/>
  <c r="D212" s="1"/>
  <c r="E213"/>
  <c r="G212"/>
  <c r="N216" i="13" l="1"/>
  <c r="O216"/>
  <c r="M216"/>
  <c r="J216"/>
  <c r="L216"/>
  <c r="K216"/>
  <c r="C216"/>
  <c r="D216"/>
  <c r="E216"/>
  <c r="B217"/>
  <c r="F213" i="3"/>
  <c r="D213" s="1"/>
  <c r="G213"/>
  <c r="E214"/>
  <c r="H212"/>
  <c r="I212" s="1"/>
  <c r="J229" i="6"/>
  <c r="I229"/>
  <c r="G229"/>
  <c r="E229"/>
  <c r="F230"/>
  <c r="H229"/>
  <c r="O217" i="13" l="1"/>
  <c r="N217"/>
  <c r="M217"/>
  <c r="L217"/>
  <c r="J217"/>
  <c r="K217"/>
  <c r="C217"/>
  <c r="D217"/>
  <c r="E217"/>
  <c r="B218"/>
  <c r="H213" i="3"/>
  <c r="H230" i="6"/>
  <c r="I230"/>
  <c r="G230"/>
  <c r="E230"/>
  <c r="F231"/>
  <c r="J230"/>
  <c r="F214" i="3"/>
  <c r="D214" s="1"/>
  <c r="E215"/>
  <c r="G214"/>
  <c r="I213"/>
  <c r="O218" i="13" l="1"/>
  <c r="N218"/>
  <c r="M218"/>
  <c r="L218"/>
  <c r="J218"/>
  <c r="K218"/>
  <c r="C218"/>
  <c r="D218"/>
  <c r="E218"/>
  <c r="B219"/>
  <c r="F215" i="3"/>
  <c r="D215" s="1"/>
  <c r="G215"/>
  <c r="E216"/>
  <c r="H231" i="6"/>
  <c r="I231"/>
  <c r="G231"/>
  <c r="E231"/>
  <c r="F232"/>
  <c r="J231"/>
  <c r="H214" i="3"/>
  <c r="I214" s="1"/>
  <c r="M219" i="13" l="1"/>
  <c r="O219"/>
  <c r="N219"/>
  <c r="L219"/>
  <c r="J219"/>
  <c r="K219"/>
  <c r="C219"/>
  <c r="D219"/>
  <c r="E219"/>
  <c r="B220"/>
  <c r="J232" i="6"/>
  <c r="I232"/>
  <c r="G232"/>
  <c r="E232"/>
  <c r="F233"/>
  <c r="H232"/>
  <c r="F216" i="3"/>
  <c r="D216" s="1"/>
  <c r="E217"/>
  <c r="G216"/>
  <c r="H215"/>
  <c r="I215" s="1"/>
  <c r="N220" i="13" l="1"/>
  <c r="M220"/>
  <c r="O220"/>
  <c r="J220"/>
  <c r="L220"/>
  <c r="K220"/>
  <c r="C220"/>
  <c r="D220"/>
  <c r="E220"/>
  <c r="B221"/>
  <c r="H216" i="3"/>
  <c r="I216" s="1"/>
  <c r="F217"/>
  <c r="D217" s="1"/>
  <c r="G217"/>
  <c r="E218"/>
  <c r="J233" i="6"/>
  <c r="I233"/>
  <c r="G233"/>
  <c r="E233"/>
  <c r="F234"/>
  <c r="H233"/>
  <c r="O221" i="13" l="1"/>
  <c r="N221"/>
  <c r="M221"/>
  <c r="L221"/>
  <c r="J221"/>
  <c r="K221"/>
  <c r="C221"/>
  <c r="D221"/>
  <c r="E221"/>
  <c r="B222"/>
  <c r="H217" i="3"/>
  <c r="I217" s="1"/>
  <c r="F235" i="6"/>
  <c r="H234"/>
  <c r="I234"/>
  <c r="G234"/>
  <c r="E234"/>
  <c r="J234"/>
  <c r="F218" i="3"/>
  <c r="D218" s="1"/>
  <c r="E219"/>
  <c r="G218"/>
  <c r="M222" i="13" l="1"/>
  <c r="O222"/>
  <c r="N222"/>
  <c r="L222"/>
  <c r="J222"/>
  <c r="K222"/>
  <c r="C222"/>
  <c r="D222"/>
  <c r="E222"/>
  <c r="B223"/>
  <c r="H218" i="3"/>
  <c r="I218" s="1"/>
  <c r="F219"/>
  <c r="D219" s="1"/>
  <c r="G219"/>
  <c r="E220"/>
  <c r="F236" i="6"/>
  <c r="I235"/>
  <c r="G235"/>
  <c r="E235"/>
  <c r="J235"/>
  <c r="H235"/>
  <c r="M223" i="13" l="1"/>
  <c r="O223"/>
  <c r="N223"/>
  <c r="L223"/>
  <c r="J223"/>
  <c r="K223"/>
  <c r="C223"/>
  <c r="D223"/>
  <c r="E223"/>
  <c r="B224"/>
  <c r="H219" i="3"/>
  <c r="I219" s="1"/>
  <c r="F220"/>
  <c r="D220" s="1"/>
  <c r="E221"/>
  <c r="G220"/>
  <c r="J236" i="6"/>
  <c r="I236"/>
  <c r="G236"/>
  <c r="E236"/>
  <c r="F237"/>
  <c r="H236"/>
  <c r="N224" i="13" l="1"/>
  <c r="O224"/>
  <c r="M224"/>
  <c r="J224"/>
  <c r="L224"/>
  <c r="K224"/>
  <c r="C224"/>
  <c r="D224"/>
  <c r="E224"/>
  <c r="B225"/>
  <c r="H220" i="3"/>
  <c r="I220" s="1"/>
  <c r="J237" i="6"/>
  <c r="I237"/>
  <c r="G237"/>
  <c r="E237"/>
  <c r="F238"/>
  <c r="H237"/>
  <c r="F221" i="3"/>
  <c r="D221" s="1"/>
  <c r="G221"/>
  <c r="E222"/>
  <c r="O225" i="13" l="1"/>
  <c r="N225"/>
  <c r="M225"/>
  <c r="L225"/>
  <c r="J225"/>
  <c r="K225"/>
  <c r="C225"/>
  <c r="D225"/>
  <c r="E225"/>
  <c r="B226"/>
  <c r="F222" i="3"/>
  <c r="D222" s="1"/>
  <c r="E223"/>
  <c r="G222"/>
  <c r="H221"/>
  <c r="I221" s="1"/>
  <c r="J238" i="6"/>
  <c r="I238"/>
  <c r="G238"/>
  <c r="E238"/>
  <c r="F239"/>
  <c r="H238"/>
  <c r="O226" i="13" l="1"/>
  <c r="N226"/>
  <c r="M226"/>
  <c r="L226"/>
  <c r="J226"/>
  <c r="K226"/>
  <c r="C226"/>
  <c r="D226"/>
  <c r="E226"/>
  <c r="B227"/>
  <c r="H222" i="3"/>
  <c r="I222" s="1"/>
  <c r="J239" i="6"/>
  <c r="I239"/>
  <c r="G239"/>
  <c r="E239"/>
  <c r="F240"/>
  <c r="H239"/>
  <c r="F223" i="3"/>
  <c r="D223" s="1"/>
  <c r="G223"/>
  <c r="E224"/>
  <c r="M227" i="13" l="1"/>
  <c r="O227"/>
  <c r="N227"/>
  <c r="L227"/>
  <c r="J227"/>
  <c r="K227"/>
  <c r="C227"/>
  <c r="D227"/>
  <c r="E227"/>
  <c r="B228"/>
  <c r="H223" i="3"/>
  <c r="I223" s="1"/>
  <c r="J240" i="6"/>
  <c r="I240"/>
  <c r="G240"/>
  <c r="E240"/>
  <c r="F241"/>
  <c r="H240"/>
  <c r="F224" i="3"/>
  <c r="D224" s="1"/>
  <c r="E225"/>
  <c r="G224"/>
  <c r="N228" i="13" l="1"/>
  <c r="O228"/>
  <c r="M228"/>
  <c r="J228"/>
  <c r="L228"/>
  <c r="K228"/>
  <c r="C228"/>
  <c r="D228"/>
  <c r="E228"/>
  <c r="B229"/>
  <c r="H224" i="3"/>
  <c r="I224" s="1"/>
  <c r="F225"/>
  <c r="D225" s="1"/>
  <c r="G225"/>
  <c r="E226"/>
  <c r="H241" i="6"/>
  <c r="I241"/>
  <c r="G241"/>
  <c r="E241"/>
  <c r="F242"/>
  <c r="J241"/>
  <c r="O229" i="13" l="1"/>
  <c r="M229"/>
  <c r="N229"/>
  <c r="L229"/>
  <c r="J229"/>
  <c r="K229"/>
  <c r="C229"/>
  <c r="D229"/>
  <c r="E229"/>
  <c r="B230"/>
  <c r="H242" i="6"/>
  <c r="I242"/>
  <c r="G242"/>
  <c r="E242"/>
  <c r="F243"/>
  <c r="J242"/>
  <c r="F226" i="3"/>
  <c r="D226" s="1"/>
  <c r="E227"/>
  <c r="G226"/>
  <c r="H225"/>
  <c r="I225" s="1"/>
  <c r="O230" i="13" l="1"/>
  <c r="N230"/>
  <c r="M230"/>
  <c r="J230"/>
  <c r="L230"/>
  <c r="K230"/>
  <c r="C230"/>
  <c r="D230"/>
  <c r="E230"/>
  <c r="B231"/>
  <c r="H226" i="3"/>
  <c r="I226" s="1"/>
  <c r="F227"/>
  <c r="D227" s="1"/>
  <c r="G227"/>
  <c r="E228"/>
  <c r="H243" i="6"/>
  <c r="I243"/>
  <c r="G243"/>
  <c r="E243"/>
  <c r="F244"/>
  <c r="J243"/>
  <c r="M231" i="13" l="1"/>
  <c r="O231"/>
  <c r="N231"/>
  <c r="L231"/>
  <c r="J231"/>
  <c r="K231"/>
  <c r="C231"/>
  <c r="D231"/>
  <c r="E231"/>
  <c r="H227" i="3"/>
  <c r="I227" s="1"/>
  <c r="F228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G231"/>
  <c r="E232"/>
  <c r="H231" l="1"/>
  <c r="I231" s="1"/>
  <c r="F232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E235"/>
  <c r="G234"/>
  <c r="H233"/>
  <c r="I233" s="1"/>
  <c r="H234" l="1"/>
  <c r="I234" s="1"/>
  <c r="F235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E237"/>
  <c r="G236"/>
  <c r="H235"/>
  <c r="I235" s="1"/>
  <c r="H236" l="1"/>
  <c r="I236" s="1"/>
  <c r="F237"/>
  <c r="D237" s="1"/>
  <c r="G237"/>
  <c r="E238"/>
  <c r="J253" i="6"/>
  <c r="I253"/>
  <c r="G253"/>
  <c r="E253"/>
  <c r="F254"/>
  <c r="H253"/>
  <c r="H237" i="3" l="1"/>
  <c r="I237" s="1"/>
  <c r="J254" i="6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E241"/>
  <c r="G240"/>
  <c r="H239"/>
  <c r="I239" s="1"/>
  <c r="H240" l="1"/>
  <c r="I240" s="1"/>
  <c r="F241"/>
  <c r="D241" s="1"/>
  <c r="G241"/>
  <c r="E242"/>
  <c r="F258" i="6"/>
  <c r="J257"/>
  <c r="H257"/>
  <c r="I257"/>
  <c r="G257"/>
  <c r="E257"/>
  <c r="H241" i="3" l="1"/>
  <c r="I241" s="1"/>
  <c r="F242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E245"/>
  <c r="G244"/>
  <c r="H243"/>
  <c r="I243" s="1"/>
  <c r="F261" i="6"/>
  <c r="J260"/>
  <c r="H260"/>
  <c r="I260"/>
  <c r="G260"/>
  <c r="E260"/>
  <c r="H244" i="3" l="1"/>
  <c r="I244" s="1"/>
  <c r="F262" i="6"/>
  <c r="J261"/>
  <c r="H261"/>
  <c r="I261"/>
  <c r="G261"/>
  <c r="E261"/>
  <c r="F245" i="3"/>
  <c r="D245" s="1"/>
  <c r="G245"/>
  <c r="E246"/>
  <c r="H245" l="1"/>
  <c r="I245" s="1"/>
  <c r="F246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E249"/>
  <c r="G248"/>
  <c r="H247"/>
  <c r="I247" s="1"/>
  <c r="F265" i="6"/>
  <c r="J264"/>
  <c r="H264"/>
  <c r="I264"/>
  <c r="G264"/>
  <c r="E264"/>
  <c r="H248" i="3" l="1"/>
  <c r="I248" s="1"/>
  <c r="J265" i="6"/>
  <c r="H265"/>
  <c r="I265"/>
  <c r="G265"/>
  <c r="E265"/>
  <c r="F266"/>
  <c r="F249" i="3"/>
  <c r="D249" s="1"/>
  <c r="G249"/>
  <c r="E250"/>
  <c r="F267" i="6" l="1"/>
  <c r="J266"/>
  <c r="H266"/>
  <c r="I266"/>
  <c r="G266"/>
  <c r="E266"/>
  <c r="F250" i="3"/>
  <c r="D250" s="1"/>
  <c r="E251"/>
  <c r="G250"/>
  <c r="H249"/>
  <c r="I249" s="1"/>
  <c r="H250" l="1"/>
  <c r="I250" s="1"/>
  <c r="F251"/>
  <c r="D251" s="1"/>
  <c r="G251"/>
  <c r="E252"/>
  <c r="F268" i="6"/>
  <c r="J267"/>
  <c r="H267"/>
  <c r="I267"/>
  <c r="G267"/>
  <c r="E267"/>
  <c r="H251" i="3" l="1"/>
  <c r="I251" s="1"/>
  <c r="F252"/>
  <c r="D252" s="1"/>
  <c r="E253"/>
  <c r="G252"/>
  <c r="F269" i="6"/>
  <c r="J268"/>
  <c r="H268"/>
  <c r="I268"/>
  <c r="G268"/>
  <c r="E268"/>
  <c r="H252" i="3" l="1"/>
  <c r="I252" s="1"/>
  <c r="F270" i="6"/>
  <c r="J269"/>
  <c r="H269"/>
  <c r="I269"/>
  <c r="G269"/>
  <c r="E269"/>
  <c r="F253" i="3"/>
  <c r="D253" s="1"/>
  <c r="G253"/>
  <c r="E254"/>
  <c r="F254" l="1"/>
  <c r="D254" s="1"/>
  <c r="E255"/>
  <c r="G254"/>
  <c r="H253"/>
  <c r="I253" s="1"/>
  <c r="F271" i="6"/>
  <c r="J270"/>
  <c r="H270"/>
  <c r="I270"/>
  <c r="G270"/>
  <c r="E270"/>
  <c r="H254" i="3" l="1"/>
  <c r="F272" i="6"/>
  <c r="J271"/>
  <c r="H271"/>
  <c r="I271"/>
  <c r="G271"/>
  <c r="E271"/>
  <c r="I254" i="3"/>
  <c r="F255"/>
  <c r="D255" s="1"/>
  <c r="G255"/>
  <c r="E256"/>
  <c r="F256" l="1"/>
  <c r="D256" s="1"/>
  <c r="E257"/>
  <c r="G256"/>
  <c r="H255"/>
  <c r="I255" s="1"/>
  <c r="F273" i="6"/>
  <c r="J272"/>
  <c r="H272"/>
  <c r="I272"/>
  <c r="G272"/>
  <c r="E272"/>
  <c r="H256" i="3" l="1"/>
  <c r="I256" s="1"/>
  <c r="F274" i="6"/>
  <c r="J273"/>
  <c r="H273"/>
  <c r="I273"/>
  <c r="G273"/>
  <c r="E273"/>
  <c r="F257" i="3"/>
  <c r="D257" s="1"/>
  <c r="G257"/>
  <c r="E258"/>
  <c r="H257" l="1"/>
  <c r="I257" s="1"/>
  <c r="F258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E261"/>
  <c r="G260"/>
  <c r="H259"/>
  <c r="I259" s="1"/>
  <c r="F277" i="6"/>
  <c r="J276"/>
  <c r="H276"/>
  <c r="I276"/>
  <c r="G276"/>
  <c r="E276"/>
  <c r="H260" i="3" l="1"/>
  <c r="I260" s="1"/>
  <c r="F278" i="6"/>
  <c r="J277"/>
  <c r="H277"/>
  <c r="I277"/>
  <c r="G277"/>
  <c r="E277"/>
  <c r="F261" i="3"/>
  <c r="D261" s="1"/>
  <c r="G261"/>
  <c r="E262"/>
  <c r="H261" l="1"/>
  <c r="I261" s="1"/>
  <c r="F262"/>
  <c r="D262" s="1"/>
  <c r="E263"/>
  <c r="G262"/>
  <c r="F279" i="6"/>
  <c r="J278"/>
  <c r="H278"/>
  <c r="I278"/>
  <c r="G278"/>
  <c r="E278"/>
  <c r="H262" i="3" l="1"/>
  <c r="I262" s="1"/>
  <c r="F280" i="6"/>
  <c r="J279"/>
  <c r="H279"/>
  <c r="I279"/>
  <c r="G279"/>
  <c r="E279"/>
  <c r="F263" i="3"/>
  <c r="D263" s="1"/>
  <c r="G263"/>
  <c r="E264"/>
  <c r="H263" l="1"/>
  <c r="I263" s="1"/>
  <c r="F264"/>
  <c r="D264" s="1"/>
  <c r="E265"/>
  <c r="G264"/>
  <c r="F281" i="6"/>
  <c r="J280"/>
  <c r="H280"/>
  <c r="I280"/>
  <c r="G280"/>
  <c r="E280"/>
  <c r="H264" i="3" l="1"/>
  <c r="I264" s="1"/>
  <c r="F282" i="6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E269"/>
  <c r="G268"/>
  <c r="H267"/>
  <c r="I267" s="1"/>
  <c r="J284" i="6"/>
  <c r="H284"/>
  <c r="I284"/>
  <c r="G284"/>
  <c r="E284"/>
  <c r="H268" i="3" l="1"/>
  <c r="I268" s="1"/>
  <c r="F269"/>
  <c r="D269" s="1"/>
  <c r="G269"/>
  <c r="E270"/>
  <c r="H269" l="1"/>
  <c r="I269" s="1"/>
  <c r="F270"/>
  <c r="D270" s="1"/>
  <c r="E271"/>
  <c r="G270"/>
  <c r="F271" l="1"/>
  <c r="D271" s="1"/>
  <c r="G271"/>
  <c r="E272"/>
  <c r="H270"/>
  <c r="I270" s="1"/>
  <c r="H271" l="1"/>
  <c r="F272"/>
  <c r="D272" s="1"/>
  <c r="E273"/>
  <c r="G272"/>
  <c r="I271"/>
  <c r="H272" l="1"/>
  <c r="I272" s="1"/>
  <c r="F273"/>
  <c r="D273" s="1"/>
  <c r="G273"/>
  <c r="E274"/>
  <c r="H273" l="1"/>
  <c r="I273" s="1"/>
  <c r="F274"/>
  <c r="D274" s="1"/>
  <c r="E275"/>
  <c r="G274"/>
  <c r="H274" l="1"/>
  <c r="I274" s="1"/>
  <c r="F275"/>
  <c r="D275" s="1"/>
  <c r="G275"/>
  <c r="E276"/>
  <c r="H275" l="1"/>
  <c r="I275" s="1"/>
  <c r="F276"/>
  <c r="D276" s="1"/>
  <c r="E277"/>
  <c r="G276"/>
  <c r="F277" l="1"/>
  <c r="D277" s="1"/>
  <c r="G277"/>
  <c r="E278"/>
  <c r="H276"/>
  <c r="I276" s="1"/>
  <c r="H277" l="1"/>
  <c r="F278"/>
  <c r="D278" s="1"/>
  <c r="E279"/>
  <c r="G278"/>
  <c r="I277"/>
  <c r="H278" l="1"/>
  <c r="I278" s="1"/>
  <c r="F279"/>
  <c r="D279" s="1"/>
  <c r="G279"/>
  <c r="E280"/>
  <c r="H279" l="1"/>
  <c r="I279" s="1"/>
  <c r="F280"/>
  <c r="D280" s="1"/>
  <c r="E281"/>
  <c r="G280"/>
  <c r="H280" l="1"/>
  <c r="I280" s="1"/>
  <c r="F281"/>
  <c r="D281" s="1"/>
  <c r="G281"/>
  <c r="E282"/>
  <c r="F282" l="1"/>
  <c r="D282" s="1"/>
  <c r="E283"/>
  <c r="G282"/>
  <c r="H281"/>
  <c r="I281" s="1"/>
  <c r="H282" l="1"/>
  <c r="I282" s="1"/>
  <c r="F283"/>
  <c r="D283" s="1"/>
  <c r="G283"/>
  <c r="E284"/>
  <c r="F284" l="1"/>
  <c r="D284" s="1"/>
  <c r="E285"/>
  <c r="G284"/>
  <c r="H283"/>
  <c r="I283" s="1"/>
  <c r="F285" l="1"/>
  <c r="D285" s="1"/>
  <c r="G285"/>
  <c r="E286"/>
  <c r="H284"/>
  <c r="I284" s="1"/>
  <c r="H285" l="1"/>
  <c r="I285" s="1"/>
  <c r="F286"/>
  <c r="D286" s="1"/>
  <c r="E287"/>
  <c r="G286"/>
  <c r="H286" l="1"/>
  <c r="I286" s="1"/>
  <c r="F287"/>
  <c r="D287" s="1"/>
  <c r="G287"/>
  <c r="E288"/>
  <c r="F288" l="1"/>
  <c r="D288" s="1"/>
  <c r="E289"/>
  <c r="G288"/>
  <c r="H287"/>
  <c r="I287" s="1"/>
  <c r="F289" l="1"/>
  <c r="D289" s="1"/>
  <c r="G289"/>
  <c r="E290"/>
  <c r="H288"/>
  <c r="I288" s="1"/>
  <c r="H289" l="1"/>
  <c r="I289" s="1"/>
  <c r="F290"/>
  <c r="D290" s="1"/>
  <c r="E291"/>
  <c r="G290"/>
  <c r="H290" l="1"/>
  <c r="I290" s="1"/>
  <c r="F291"/>
  <c r="D291" s="1"/>
  <c r="G291"/>
  <c r="E292"/>
  <c r="H291" l="1"/>
  <c r="I291" s="1"/>
  <c r="F292"/>
  <c r="D292" s="1"/>
  <c r="E293"/>
  <c r="G292"/>
  <c r="H292" l="1"/>
  <c r="I292" s="1"/>
  <c r="F293"/>
  <c r="D293" s="1"/>
  <c r="G293"/>
  <c r="E294"/>
  <c r="F294" l="1"/>
  <c r="D294" s="1"/>
  <c r="E295"/>
  <c r="G294"/>
  <c r="H293"/>
  <c r="I293" s="1"/>
  <c r="H294" l="1"/>
  <c r="I294" s="1"/>
  <c r="F295"/>
  <c r="D295" s="1"/>
  <c r="G295"/>
  <c r="E296"/>
  <c r="H295" l="1"/>
  <c r="I295" s="1"/>
  <c r="F296"/>
  <c r="D296" s="1"/>
  <c r="E297"/>
  <c r="G296"/>
  <c r="H296" l="1"/>
  <c r="I296" s="1"/>
  <c r="F297"/>
  <c r="D297" s="1"/>
  <c r="G297"/>
  <c r="E298"/>
  <c r="H297" l="1"/>
  <c r="I297" s="1"/>
  <c r="F298"/>
  <c r="D298" s="1"/>
  <c r="E299"/>
  <c r="G298"/>
  <c r="H298" l="1"/>
  <c r="I298" s="1"/>
  <c r="F299"/>
  <c r="D299" s="1"/>
  <c r="G299"/>
  <c r="E300"/>
  <c r="H299" l="1"/>
  <c r="I299" s="1"/>
  <c r="F300"/>
  <c r="D300" s="1"/>
  <c r="E301"/>
  <c r="G300"/>
  <c r="H300" l="1"/>
  <c r="I300" s="1"/>
  <c r="F301"/>
  <c r="D301" s="1"/>
  <c r="G301"/>
  <c r="E302"/>
  <c r="F302" l="1"/>
  <c r="D302" s="1"/>
  <c r="E303"/>
  <c r="G302"/>
  <c r="H301"/>
  <c r="I301" s="1"/>
  <c r="H302" l="1"/>
  <c r="I302" s="1"/>
  <c r="F303"/>
  <c r="D303" s="1"/>
  <c r="G303"/>
  <c r="E304"/>
  <c r="H303" l="1"/>
  <c r="I303" s="1"/>
  <c r="F304"/>
  <c r="D304" s="1"/>
  <c r="E305"/>
  <c r="G304"/>
  <c r="H304" l="1"/>
  <c r="I304" s="1"/>
  <c r="F305"/>
  <c r="D305" s="1"/>
  <c r="G305"/>
  <c r="E306"/>
  <c r="H305" l="1"/>
  <c r="I305" s="1"/>
  <c r="F306"/>
  <c r="D306" s="1"/>
  <c r="E307"/>
  <c r="G306"/>
  <c r="H306" l="1"/>
  <c r="I306" s="1"/>
  <c r="F307"/>
  <c r="D307" s="1"/>
  <c r="G307"/>
  <c r="E308"/>
  <c r="H307" l="1"/>
  <c r="I307" s="1"/>
  <c r="F308"/>
  <c r="D308" s="1"/>
  <c r="E309"/>
  <c r="G308"/>
  <c r="H308" l="1"/>
  <c r="I308" s="1"/>
  <c r="F309"/>
  <c r="D309" s="1"/>
  <c r="G309"/>
  <c r="E310"/>
  <c r="F310" l="1"/>
  <c r="D310" s="1"/>
  <c r="E311"/>
  <c r="G310"/>
  <c r="H309"/>
  <c r="I309" s="1"/>
  <c r="H310" l="1"/>
  <c r="I310" s="1"/>
  <c r="F311"/>
  <c r="D311" s="1"/>
  <c r="G311"/>
  <c r="E312"/>
  <c r="H311" l="1"/>
  <c r="I311" s="1"/>
  <c r="F312"/>
  <c r="D312" s="1"/>
  <c r="E313"/>
  <c r="G312"/>
  <c r="H312" l="1"/>
  <c r="I312" s="1"/>
  <c r="F313"/>
  <c r="D313" s="1"/>
  <c r="G313"/>
  <c r="E314"/>
  <c r="H313" l="1"/>
  <c r="I313" s="1"/>
  <c r="F314"/>
  <c r="D314" s="1"/>
  <c r="E315"/>
  <c r="G314"/>
  <c r="H314" l="1"/>
  <c r="I314" s="1"/>
  <c r="F315"/>
  <c r="D315" s="1"/>
  <c r="G315"/>
  <c r="E316"/>
  <c r="H315" l="1"/>
  <c r="I315" s="1"/>
  <c r="F316"/>
  <c r="D316" s="1"/>
  <c r="E317"/>
  <c r="G316"/>
  <c r="H316" l="1"/>
  <c r="I316" s="1"/>
  <c r="F317"/>
  <c r="D317" s="1"/>
  <c r="G317"/>
  <c r="E318"/>
  <c r="F318" l="1"/>
  <c r="D318" s="1"/>
  <c r="E319"/>
  <c r="G318"/>
  <c r="H317"/>
  <c r="I317" s="1"/>
  <c r="H318" l="1"/>
  <c r="I318" s="1"/>
  <c r="F319"/>
  <c r="D319" s="1"/>
  <c r="G319"/>
  <c r="E320"/>
  <c r="H319" l="1"/>
  <c r="I319" s="1"/>
  <c r="F320"/>
  <c r="D320" s="1"/>
  <c r="E321"/>
  <c r="G320"/>
  <c r="H320" l="1"/>
  <c r="I320" s="1"/>
  <c r="F321"/>
  <c r="D321" s="1"/>
  <c r="G321"/>
  <c r="E322"/>
  <c r="H321" l="1"/>
  <c r="I321" s="1"/>
  <c r="F322"/>
  <c r="D322" s="1"/>
  <c r="E323"/>
  <c r="G322"/>
  <c r="H322" l="1"/>
  <c r="I322" s="1"/>
  <c r="F323"/>
  <c r="D323" s="1"/>
  <c r="G323"/>
  <c r="E324"/>
  <c r="H323" l="1"/>
  <c r="I323" s="1"/>
  <c r="F324"/>
  <c r="D324" s="1"/>
  <c r="E325"/>
  <c r="G324"/>
  <c r="H324" l="1"/>
  <c r="I324" s="1"/>
  <c r="F325"/>
  <c r="D325" s="1"/>
  <c r="G325"/>
  <c r="E326"/>
  <c r="F326" l="1"/>
  <c r="D326" s="1"/>
  <c r="E327"/>
  <c r="G326"/>
  <c r="H325"/>
  <c r="I325" s="1"/>
  <c r="H326" l="1"/>
  <c r="I326" s="1"/>
  <c r="F327"/>
  <c r="D327" s="1"/>
  <c r="G327"/>
  <c r="E328"/>
  <c r="H327" l="1"/>
  <c r="I327" s="1"/>
  <c r="F328"/>
  <c r="D328" s="1"/>
  <c r="E329"/>
  <c r="G328"/>
  <c r="H328" l="1"/>
  <c r="I328" s="1"/>
  <c r="F329"/>
  <c r="D329" s="1"/>
  <c r="G329"/>
  <c r="E330"/>
  <c r="H329" l="1"/>
  <c r="I329" s="1"/>
  <c r="F330"/>
  <c r="D330" s="1"/>
  <c r="E331"/>
  <c r="G330"/>
  <c r="H330" l="1"/>
  <c r="I330" s="1"/>
  <c r="F331"/>
  <c r="D331" s="1"/>
  <c r="G331"/>
  <c r="E332"/>
  <c r="H331" l="1"/>
  <c r="I331" s="1"/>
  <c r="F332"/>
  <c r="D332" s="1"/>
  <c r="E333"/>
  <c r="G332"/>
  <c r="H332" l="1"/>
  <c r="I332" s="1"/>
  <c r="F333"/>
  <c r="D333" s="1"/>
  <c r="G333"/>
  <c r="E334"/>
  <c r="F334" l="1"/>
  <c r="D334" s="1"/>
  <c r="E335"/>
  <c r="G334"/>
  <c r="H333"/>
  <c r="I333" s="1"/>
  <c r="H334" l="1"/>
  <c r="I334" s="1"/>
  <c r="F335"/>
  <c r="D335" s="1"/>
  <c r="G335"/>
  <c r="E336"/>
  <c r="H335" l="1"/>
  <c r="I335" s="1"/>
  <c r="F336"/>
  <c r="D336" s="1"/>
  <c r="E337"/>
  <c r="G336"/>
  <c r="H336" l="1"/>
  <c r="I336" s="1"/>
  <c r="F337"/>
  <c r="D337" s="1"/>
  <c r="G337"/>
  <c r="E338"/>
  <c r="H337" l="1"/>
  <c r="I337" s="1"/>
  <c r="F338"/>
  <c r="D338" s="1"/>
  <c r="H338"/>
  <c r="E339"/>
  <c r="G338"/>
  <c r="I338" l="1"/>
  <c r="F339"/>
  <c r="D339" s="1"/>
  <c r="G339"/>
  <c r="E340"/>
  <c r="H339" l="1"/>
  <c r="I339" s="1"/>
  <c r="F340"/>
  <c r="D340" s="1"/>
  <c r="E341"/>
  <c r="G340"/>
  <c r="H340" l="1"/>
  <c r="I340" s="1"/>
  <c r="F341"/>
  <c r="D341" s="1"/>
  <c r="G341"/>
  <c r="E342"/>
  <c r="F342" l="1"/>
  <c r="D342" s="1"/>
  <c r="E343"/>
  <c r="G342"/>
  <c r="H341"/>
  <c r="I341" s="1"/>
  <c r="H342" l="1"/>
  <c r="I342" s="1"/>
  <c r="F343"/>
  <c r="D343" s="1"/>
  <c r="G343"/>
  <c r="E344"/>
  <c r="H343" l="1"/>
  <c r="I343" s="1"/>
  <c r="F344"/>
  <c r="D344" s="1"/>
  <c r="E345"/>
  <c r="G344"/>
  <c r="H344" l="1"/>
  <c r="I344" s="1"/>
  <c r="F345"/>
  <c r="D345" s="1"/>
  <c r="G345"/>
  <c r="E346"/>
  <c r="H345" l="1"/>
  <c r="I345" s="1"/>
  <c r="F346"/>
  <c r="D346" s="1"/>
  <c r="E347"/>
  <c r="G346"/>
  <c r="H346" l="1"/>
  <c r="I346" s="1"/>
  <c r="F347"/>
  <c r="D347" s="1"/>
  <c r="G347"/>
  <c r="E348"/>
  <c r="H347" l="1"/>
  <c r="I347" s="1"/>
  <c r="F348"/>
  <c r="D348" s="1"/>
  <c r="E349"/>
  <c r="G348"/>
  <c r="H348" l="1"/>
  <c r="I348" s="1"/>
  <c r="F349"/>
  <c r="D349" s="1"/>
  <c r="G349"/>
  <c r="E350"/>
  <c r="F350" l="1"/>
  <c r="D350" s="1"/>
  <c r="E351"/>
  <c r="G350"/>
  <c r="H349"/>
  <c r="I349" s="1"/>
  <c r="H350" l="1"/>
  <c r="I350" s="1"/>
  <c r="F351"/>
  <c r="D351" s="1"/>
  <c r="G351"/>
  <c r="E352"/>
  <c r="H351" l="1"/>
  <c r="I351" s="1"/>
  <c r="F352"/>
  <c r="D352" s="1"/>
  <c r="E353"/>
  <c r="G352"/>
  <c r="H352" l="1"/>
  <c r="I352" s="1"/>
  <c r="F353"/>
  <c r="D353" s="1"/>
  <c r="G353"/>
  <c r="E354"/>
  <c r="H353" l="1"/>
  <c r="I353" s="1"/>
  <c r="F354"/>
  <c r="D354" s="1"/>
  <c r="E355"/>
  <c r="G354"/>
  <c r="H354" l="1"/>
  <c r="I354" s="1"/>
  <c r="F355"/>
  <c r="D355" s="1"/>
  <c r="G355"/>
  <c r="E356"/>
  <c r="H355" l="1"/>
  <c r="I355" s="1"/>
  <c r="F356"/>
  <c r="D356" s="1"/>
  <c r="E357"/>
  <c r="G356"/>
  <c r="H356" l="1"/>
  <c r="I356" s="1"/>
  <c r="F357"/>
  <c r="D357" s="1"/>
  <c r="G357"/>
  <c r="E358"/>
  <c r="F358" l="1"/>
  <c r="D358" s="1"/>
  <c r="E359"/>
  <c r="G358"/>
  <c r="H357"/>
  <c r="I357" s="1"/>
  <c r="H358" l="1"/>
  <c r="I358" s="1"/>
  <c r="F359"/>
  <c r="D359" s="1"/>
  <c r="G359"/>
  <c r="E360"/>
  <c r="H359" l="1"/>
  <c r="I359" s="1"/>
  <c r="F360"/>
  <c r="D360" s="1"/>
  <c r="E361"/>
  <c r="G360"/>
  <c r="H360" l="1"/>
  <c r="I360" s="1"/>
  <c r="F361"/>
  <c r="D361" s="1"/>
  <c r="G361"/>
  <c r="E362"/>
  <c r="H361" l="1"/>
  <c r="I361" s="1"/>
  <c r="F362"/>
  <c r="D362" s="1"/>
  <c r="E363"/>
  <c r="G362"/>
  <c r="H362" l="1"/>
  <c r="I362" s="1"/>
  <c r="F363"/>
  <c r="D363" s="1"/>
  <c r="G363"/>
  <c r="E364"/>
  <c r="H363" l="1"/>
  <c r="I363" s="1"/>
  <c r="F364"/>
  <c r="D364" s="1"/>
  <c r="E365"/>
  <c r="G364"/>
  <c r="H364" l="1"/>
  <c r="I364" s="1"/>
  <c r="F365"/>
  <c r="D365" s="1"/>
  <c r="G365"/>
  <c r="E366"/>
  <c r="F366" l="1"/>
  <c r="D366" s="1"/>
  <c r="E367"/>
  <c r="G366"/>
  <c r="H365"/>
  <c r="I365" s="1"/>
  <c r="H366" l="1"/>
  <c r="I366" s="1"/>
  <c r="F367"/>
  <c r="D367" s="1"/>
  <c r="G367"/>
  <c r="E368"/>
  <c r="H367" l="1"/>
  <c r="I367" s="1"/>
  <c r="F368"/>
  <c r="D368" s="1"/>
  <c r="E369"/>
  <c r="G368"/>
  <c r="H368" l="1"/>
  <c r="I368" s="1"/>
  <c r="F369"/>
  <c r="D369" s="1"/>
  <c r="G369"/>
  <c r="E370"/>
  <c r="H369" l="1"/>
  <c r="I369" s="1"/>
  <c r="F370"/>
  <c r="D370" s="1"/>
  <c r="E371"/>
  <c r="G370"/>
  <c r="H370" l="1"/>
  <c r="I370" s="1"/>
  <c r="F371"/>
  <c r="D371" s="1"/>
  <c r="G371"/>
  <c r="E372"/>
  <c r="H371" l="1"/>
  <c r="I371" s="1"/>
  <c r="F372"/>
  <c r="D372" s="1"/>
  <c r="E373"/>
  <c r="G372"/>
  <c r="H372" l="1"/>
  <c r="I372" s="1"/>
  <c r="F373"/>
  <c r="D373" s="1"/>
  <c r="G373"/>
  <c r="E374"/>
  <c r="F374" l="1"/>
  <c r="D374" s="1"/>
  <c r="E375"/>
  <c r="G374"/>
  <c r="H373"/>
  <c r="I373" s="1"/>
  <c r="H374" l="1"/>
  <c r="I374" s="1"/>
  <c r="F375"/>
  <c r="D375" s="1"/>
  <c r="G375"/>
  <c r="E376"/>
  <c r="H375" l="1"/>
  <c r="I375" s="1"/>
  <c r="F376"/>
  <c r="D376" s="1"/>
  <c r="E377"/>
  <c r="G376"/>
  <c r="H376" l="1"/>
  <c r="I376" s="1"/>
  <c r="F377"/>
  <c r="D377" s="1"/>
  <c r="G377"/>
  <c r="E378"/>
  <c r="H377" l="1"/>
  <c r="I377" s="1"/>
  <c r="F378"/>
  <c r="D378" s="1"/>
  <c r="E379"/>
  <c r="G378"/>
  <c r="H378" l="1"/>
  <c r="I378" s="1"/>
  <c r="F379"/>
  <c r="D379" s="1"/>
  <c r="G379"/>
  <c r="E380"/>
  <c r="H379" l="1"/>
  <c r="I379" s="1"/>
  <c r="F380"/>
  <c r="D380" s="1"/>
  <c r="E381"/>
  <c r="G380"/>
  <c r="H380" l="1"/>
  <c r="I380" s="1"/>
  <c r="F381"/>
  <c r="D381" s="1"/>
  <c r="G381"/>
  <c r="E382"/>
  <c r="F382" l="1"/>
  <c r="D382" s="1"/>
  <c r="E383"/>
  <c r="G382"/>
  <c r="H381"/>
  <c r="I381" s="1"/>
  <c r="H382" l="1"/>
  <c r="I382" s="1"/>
  <c r="F383"/>
  <c r="D383" s="1"/>
  <c r="G383"/>
  <c r="E384"/>
  <c r="H383" l="1"/>
  <c r="I383" s="1"/>
  <c r="F384"/>
  <c r="D384" s="1"/>
  <c r="E385"/>
  <c r="G384"/>
  <c r="H384" l="1"/>
  <c r="I384" s="1"/>
  <c r="F385"/>
  <c r="D385" s="1"/>
  <c r="G385"/>
  <c r="E386"/>
  <c r="H385" l="1"/>
  <c r="I385" s="1"/>
  <c r="F386"/>
  <c r="D386" s="1"/>
  <c r="E387"/>
  <c r="G386"/>
  <c r="H386" l="1"/>
  <c r="I386" s="1"/>
  <c r="F387"/>
  <c r="D387" s="1"/>
  <c r="G387"/>
  <c r="E388"/>
  <c r="H387" l="1"/>
  <c r="I387" s="1"/>
  <c r="F388"/>
  <c r="D388" s="1"/>
  <c r="E389"/>
  <c r="G388"/>
  <c r="H388" l="1"/>
  <c r="I388" s="1"/>
  <c r="F389"/>
  <c r="D389" s="1"/>
  <c r="G389"/>
  <c r="E390"/>
  <c r="F390" l="1"/>
  <c r="D390" s="1"/>
  <c r="E391"/>
  <c r="G390"/>
  <c r="H389"/>
  <c r="I389" s="1"/>
  <c r="H390" l="1"/>
  <c r="I390" s="1"/>
  <c r="F391"/>
  <c r="D391" s="1"/>
  <c r="G391"/>
  <c r="E392"/>
  <c r="H391" l="1"/>
  <c r="I391" s="1"/>
  <c r="F392"/>
  <c r="D392" s="1"/>
  <c r="E393"/>
  <c r="G392"/>
  <c r="H392" l="1"/>
  <c r="I392" s="1"/>
  <c r="F393"/>
  <c r="D393" s="1"/>
  <c r="G393"/>
  <c r="E394"/>
  <c r="H393" l="1"/>
  <c r="I393" s="1"/>
  <c r="F394"/>
  <c r="D394" s="1"/>
  <c r="E395"/>
  <c r="G394"/>
  <c r="H394" l="1"/>
  <c r="I394" s="1"/>
  <c r="F395"/>
  <c r="D395" s="1"/>
  <c r="G395"/>
  <c r="E396"/>
  <c r="H395" l="1"/>
  <c r="I395" s="1"/>
  <c r="F396"/>
  <c r="D396" s="1"/>
  <c r="E397"/>
  <c r="G396"/>
  <c r="H396" l="1"/>
  <c r="I396" s="1"/>
  <c r="F397"/>
  <c r="D397" s="1"/>
  <c r="G397"/>
  <c r="E398"/>
  <c r="F398" l="1"/>
  <c r="D398" s="1"/>
  <c r="E399"/>
  <c r="G398"/>
  <c r="H397"/>
  <c r="I397" s="1"/>
  <c r="H398" l="1"/>
  <c r="I398" s="1"/>
  <c r="F399"/>
  <c r="D399" s="1"/>
  <c r="G399"/>
  <c r="E400"/>
  <c r="H399" l="1"/>
  <c r="I399" s="1"/>
  <c r="F400"/>
  <c r="D400" s="1"/>
  <c r="E401"/>
  <c r="G400"/>
  <c r="H400" l="1"/>
  <c r="I400" s="1"/>
  <c r="F401"/>
  <c r="D401" s="1"/>
  <c r="G401"/>
  <c r="E402"/>
  <c r="H401" l="1"/>
  <c r="I401" s="1"/>
  <c r="F402"/>
  <c r="D402" s="1"/>
  <c r="E403"/>
  <c r="G402"/>
  <c r="H402" l="1"/>
  <c r="I402" s="1"/>
  <c r="F403"/>
  <c r="D403" s="1"/>
  <c r="G403"/>
  <c r="E404"/>
  <c r="H403" l="1"/>
  <c r="I403" s="1"/>
  <c r="F404"/>
  <c r="D404" s="1"/>
  <c r="E405"/>
  <c r="G404"/>
  <c r="H404" l="1"/>
  <c r="I404" s="1"/>
  <c r="F405"/>
  <c r="D405" s="1"/>
  <c r="G405"/>
  <c r="E406"/>
  <c r="F406" l="1"/>
  <c r="D406" s="1"/>
  <c r="E407"/>
  <c r="G406"/>
  <c r="H405"/>
  <c r="I405" s="1"/>
  <c r="H406" l="1"/>
  <c r="I406" s="1"/>
  <c r="F407"/>
  <c r="D407" s="1"/>
  <c r="G407"/>
  <c r="H407" l="1"/>
  <c r="I407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<sst xmlns="http://schemas.openxmlformats.org/spreadsheetml/2006/main" count="426" uniqueCount="215">
  <si>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</si>
  <si>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</si>
  <si>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</si>
  <si>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</si>
  <si>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</si>
  <si>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</si>
  <si>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</si>
  <si>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</si>
  <si>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</si>
  <si>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</si>
  <si>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</si>
  <si>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</si>
  <si>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</si>
  <si>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</si>
  <si>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</si>
  <si>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</si>
  <si>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</si>
  <si>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</si>
  <si>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</si>
  <si>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</si>
  <si>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</si>
  <si>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</si>
  <si>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</si>
  <si>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</si>
  <si>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</si>
  <si>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</si>
  <si>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</si>
  <si>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</si>
  <si>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</si>
  <si>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</si>
  <si>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</si>
  <si>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</si>
  <si>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</si>
  <si>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</si>
  <si>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</si>
  <si>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</si>
  <si>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</si>
  <si>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</si>
  <si>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</si>
  <si>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</si>
  <si>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</si>
  <si>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</si>
  <si>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</si>
  <si>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</si>
  <si>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</si>
  <si>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</si>
  <si>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</si>
  <si>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</si>
  <si>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</si>
  <si>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</si>
  <si>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</si>
  <si>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</si>
  <si>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</si>
  <si>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</si>
  <si>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</si>
  <si>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</si>
  <si>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</si>
  <si>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</si>
  <si>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</si>
  <si>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</si>
  <si>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</si>
  <si>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</si>
  <si>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</si>
  <si>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</si>
  <si>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</si>
  <si>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</si>
  <si>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</si>
  <si>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</si>
  <si>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</si>
  <si>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</si>
  <si>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</si>
  <si>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</si>
  <si>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</si>
  <si>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</si>
  <si>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</si>
  <si>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</si>
  <si>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</si>
  <si>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</si>
  <si>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</si>
  <si>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</si>
  <si>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</si>
  <si>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</si>
  <si>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</si>
  <si>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</si>
  <si>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</si>
  <si>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</si>
  <si>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</si>
  <si>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</si>
  <si>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</si>
  <si>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</si>
  <si>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</si>
  <si>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</si>
  <si>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</si>
  <si>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</si>
  <si>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</si>
  <si>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</si>
  <si>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</si>
  <si>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</si>
  <si>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</si>
  <si>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</si>
  <si>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</si>
  <si>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</si>
  <si>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</si>
  <si>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</si>
  <si>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</si>
  <si>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</si>
  <si>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</si>
  <si>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</si>
  <si>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</si>
  <si>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</si>
  <si>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</si>
  <si>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</si>
  <si>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</si>
  <si>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</si>
  <si>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</si>
  <si>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</si>
  <si>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</si>
  <si>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</si>
  <si>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</si>
  <si>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</si>
  <si>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</si>
  <si>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</si>
  <si>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</si>
  <si>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</si>
  <si>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</si>
  <si>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</si>
  <si>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</si>
  <si>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</si>
  <si>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</si>
  <si>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</si>
  <si>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</si>
  <si>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</si>
  <si>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</si>
  <si>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</si>
  <si>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</si>
  <si>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</si>
  <si>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</si>
  <si>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</si>
  <si>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</si>
  <si>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</si>
  <si>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</si>
  <si>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</si>
  <si>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</si>
  <si>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</si>
  <si>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</si>
  <si>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</si>
  <si>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</si>
  <si>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</si>
  <si>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</si>
  <si>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</si>
  <si>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</si>
  <si>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</si>
  <si>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</si>
  <si>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</si>
  <si>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</si>
  <si>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</si>
  <si>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</si>
  <si>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</si>
  <si>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</si>
  <si>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</si>
  <si>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</si>
  <si>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</si>
  <si>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</si>
  <si>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</si>
  <si>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</si>
  <si>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</si>
  <si>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</si>
  <si>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</si>
  <si>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</si>
  <si>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</si>
  <si>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</si>
  <si>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</si>
  <si>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</si>
  <si>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</si>
  <si>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</si>
  <si>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</si>
  <si>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</si>
  <si>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</si>
  <si>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</si>
  <si>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</si>
  <si>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</si>
  <si>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</si>
  <si>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</si>
  <si>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</si>
  <si>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</si>
  <si>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</si>
  <si>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</si>
  <si>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</si>
  <si>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</si>
  <si>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</si>
  <si>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</si>
  <si>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</si>
  <si>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</si>
  <si>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</si>
  <si>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</si>
  <si>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</si>
  <si>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</si>
  <si>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</si>
  <si>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</si>
  <si>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</si>
  <si>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</si>
  <si>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y''(t)=1/y'(t)</t>
  </si>
  <si>
    <t>X2</t>
  </si>
  <si>
    <t>V2</t>
  </si>
  <si>
    <t>A2</t>
  </si>
  <si>
    <t>i=</t>
  </si>
  <si>
    <t xml:space="preserve">L = </t>
  </si>
  <si>
    <t xml:space="preserve">reduct = </t>
  </si>
  <si>
    <t>частота</t>
  </si>
  <si>
    <t>усилие</t>
  </si>
  <si>
    <t>k/2</t>
  </si>
  <si>
    <t>b/2</t>
  </si>
  <si>
    <t>F</t>
  </si>
  <si>
    <t>M</t>
  </si>
  <si>
    <t>steps</t>
  </si>
</sst>
</file>

<file path=xl/styles.xml><?xml version="1.0" encoding="utf-8"?>
<styleSheet xmlns="http://schemas.openxmlformats.org/spreadsheetml/2006/main">
  <numFmts count="7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4" borderId="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5" xfId="0" applyFill="1" applyBorder="1"/>
    <xf numFmtId="0" fontId="0" fillId="0" borderId="37" xfId="0" applyFill="1" applyBorder="1"/>
    <xf numFmtId="0" fontId="0" fillId="0" borderId="36" xfId="0" applyBorder="1"/>
    <xf numFmtId="0" fontId="0" fillId="0" borderId="37" xfId="0" applyBorder="1"/>
    <xf numFmtId="164" fontId="0" fillId="0" borderId="27" xfId="0" applyNumberFormat="1" applyBorder="1"/>
    <xf numFmtId="164" fontId="0" fillId="0" borderId="36" xfId="0" applyNumberFormat="1" applyBorder="1"/>
    <xf numFmtId="0" fontId="0" fillId="0" borderId="15" xfId="0" applyFill="1" applyBorder="1"/>
    <xf numFmtId="0" fontId="0" fillId="0" borderId="17" xfId="0" applyFill="1" applyBorder="1"/>
    <xf numFmtId="0" fontId="0" fillId="0" borderId="9" xfId="0" applyFill="1" applyBorder="1"/>
    <xf numFmtId="0" fontId="0" fillId="0" borderId="17" xfId="0" applyBorder="1"/>
    <xf numFmtId="0" fontId="0" fillId="0" borderId="8" xfId="0" applyBorder="1"/>
    <xf numFmtId="0" fontId="0" fillId="0" borderId="27" xfId="0" applyFill="1" applyBorder="1"/>
    <xf numFmtId="0" fontId="0" fillId="0" borderId="25" xfId="0" applyFill="1" applyBorder="1"/>
    <xf numFmtId="164" fontId="0" fillId="0" borderId="1" xfId="0" applyNumberFormat="1" applyBorder="1"/>
    <xf numFmtId="0" fontId="0" fillId="0" borderId="2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13" xfId="0" applyFill="1" applyBorder="1"/>
    <xf numFmtId="0" fontId="0" fillId="0" borderId="38" xfId="0" applyBorder="1"/>
    <xf numFmtId="0" fontId="0" fillId="0" borderId="39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77039872"/>
        <c:axId val="77049856"/>
      </c:scatterChart>
      <c:valAx>
        <c:axId val="77039872"/>
        <c:scaling>
          <c:orientation val="minMax"/>
          <c:max val="10"/>
        </c:scaling>
        <c:axPos val="b"/>
        <c:numFmt formatCode="General" sourceLinked="1"/>
        <c:tickLblPos val="nextTo"/>
        <c:crossAx val="77049856"/>
        <c:crosses val="autoZero"/>
        <c:crossBetween val="midCat"/>
      </c:valAx>
      <c:valAx>
        <c:axId val="77049856"/>
        <c:scaling>
          <c:orientation val="minMax"/>
        </c:scaling>
        <c:axPos val="l"/>
        <c:majorGridlines/>
        <c:numFmt formatCode="General" sourceLinked="1"/>
        <c:tickLblPos val="nextTo"/>
        <c:crossAx val="770398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Лист6!$L$5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xVal>
          <c:yVal>
            <c:numRef>
              <c:f>Лист6!$L$6:$L$231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93200768"/>
        <c:axId val="93202304"/>
      </c:scatterChart>
      <c:valAx>
        <c:axId val="93200768"/>
        <c:scaling>
          <c:orientation val="minMax"/>
        </c:scaling>
        <c:axPos val="b"/>
        <c:numFmt formatCode="General" sourceLinked="1"/>
        <c:tickLblPos val="nextTo"/>
        <c:crossAx val="93202304"/>
        <c:crosses val="autoZero"/>
        <c:crossBetween val="midCat"/>
      </c:valAx>
      <c:valAx>
        <c:axId val="93202304"/>
        <c:scaling>
          <c:orientation val="minMax"/>
        </c:scaling>
        <c:axPos val="l"/>
        <c:majorGridlines/>
        <c:numFmt formatCode="General" sourceLinked="1"/>
        <c:tickLblPos val="nextTo"/>
        <c:crossAx val="932007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Лист6!$O$5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xVal>
            <c:numRef>
              <c:f>Лист6!$N$6:$N$231</c:f>
              <c:numCache>
                <c:formatCode>General</c:formatCode>
                <c:ptCount val="226"/>
                <c:pt idx="0">
                  <c:v>0</c:v>
                </c:pt>
                <c:pt idx="1">
                  <c:v>0.8</c:v>
                </c:pt>
                <c:pt idx="2">
                  <c:v>1.131370849898476</c:v>
                </c:pt>
                <c:pt idx="3">
                  <c:v>1.3856406460551018</c:v>
                </c:pt>
                <c:pt idx="4">
                  <c:v>1.6</c:v>
                </c:pt>
                <c:pt idx="5">
                  <c:v>1.7888543819998317</c:v>
                </c:pt>
                <c:pt idx="6">
                  <c:v>1.9595917942265426</c:v>
                </c:pt>
                <c:pt idx="7">
                  <c:v>2.1166010488516727</c:v>
                </c:pt>
                <c:pt idx="8">
                  <c:v>2.2627416997969521</c:v>
                </c:pt>
                <c:pt idx="9">
                  <c:v>2.4</c:v>
                </c:pt>
                <c:pt idx="10">
                  <c:v>2.5298221281347035</c:v>
                </c:pt>
                <c:pt idx="11">
                  <c:v>2.6532998322843198</c:v>
                </c:pt>
                <c:pt idx="12">
                  <c:v>2.7712812921102032</c:v>
                </c:pt>
                <c:pt idx="13">
                  <c:v>2.8844410203711912</c:v>
                </c:pt>
                <c:pt idx="14">
                  <c:v>2.9933259094191529</c:v>
                </c:pt>
                <c:pt idx="15">
                  <c:v>3.0983866769659336</c:v>
                </c:pt>
                <c:pt idx="16">
                  <c:v>3.2</c:v>
                </c:pt>
                <c:pt idx="17">
                  <c:v>3.2984845004941286</c:v>
                </c:pt>
                <c:pt idx="18">
                  <c:v>3.3941125496954285</c:v>
                </c:pt>
                <c:pt idx="19">
                  <c:v>3.4871191548325391</c:v>
                </c:pt>
                <c:pt idx="20">
                  <c:v>3.5777087639996639</c:v>
                </c:pt>
                <c:pt idx="21">
                  <c:v>3.6660605559646724</c:v>
                </c:pt>
                <c:pt idx="22">
                  <c:v>3.7523326078587442</c:v>
                </c:pt>
                <c:pt idx="23">
                  <c:v>3.8366652186501762</c:v>
                </c:pt>
                <c:pt idx="24">
                  <c:v>3.9191835884530857</c:v>
                </c:pt>
                <c:pt idx="25">
                  <c:v>4</c:v>
                </c:pt>
                <c:pt idx="26">
                  <c:v>4.0792156108742281</c:v>
                </c:pt>
                <c:pt idx="27">
                  <c:v>4.156921938165306</c:v>
                </c:pt>
                <c:pt idx="28">
                  <c:v>4.2332020977033453</c:v>
                </c:pt>
                <c:pt idx="29">
                  <c:v>4.3081318457076039</c:v>
                </c:pt>
                <c:pt idx="30">
                  <c:v>4.3817804600413295</c:v>
                </c:pt>
                <c:pt idx="31">
                  <c:v>4.4542114902640186</c:v>
                </c:pt>
                <c:pt idx="32">
                  <c:v>4.525483399593905</c:v>
                </c:pt>
                <c:pt idx="33">
                  <c:v>4.5956501172304236</c:v>
                </c:pt>
                <c:pt idx="34">
                  <c:v>4.6647615158762417</c:v>
                </c:pt>
                <c:pt idx="35">
                  <c:v>4.7328638264796936</c:v>
                </c:pt>
                <c:pt idx="36">
                  <c:v>4.8000000000000007</c:v>
                </c:pt>
                <c:pt idx="37">
                  <c:v>4.8662100242385771</c:v>
                </c:pt>
                <c:pt idx="38">
                  <c:v>4.9315312023751821</c:v>
                </c:pt>
                <c:pt idx="39">
                  <c:v>4.9959983987187195</c:v>
                </c:pt>
                <c:pt idx="40">
                  <c:v>5.0596442562694079</c:v>
                </c:pt>
                <c:pt idx="41">
                  <c:v>5.1224993899462801</c:v>
                </c:pt>
                <c:pt idx="42">
                  <c:v>5.1845925587262895</c:v>
                </c:pt>
                <c:pt idx="43">
                  <c:v>5.2459508194416022</c:v>
                </c:pt>
                <c:pt idx="44">
                  <c:v>5.3065996645686413</c:v>
                </c:pt>
                <c:pt idx="45">
                  <c:v>5.3665631459994962</c:v>
                </c:pt>
                <c:pt idx="46">
                  <c:v>5.4258639865002163</c:v>
                </c:pt>
                <c:pt idx="47">
                  <c:v>5.4845236803208364</c:v>
                </c:pt>
                <c:pt idx="48">
                  <c:v>5.5425625842204091</c:v>
                </c:pt>
                <c:pt idx="49">
                  <c:v>5.6000000000000014</c:v>
                </c:pt>
                <c:pt idx="50">
                  <c:v>5.6568542494923815</c:v>
                </c:pt>
                <c:pt idx="51">
                  <c:v>5.7131427428342816</c:v>
                </c:pt>
                <c:pt idx="52">
                  <c:v>5.7688820407423842</c:v>
                </c:pt>
                <c:pt idx="53">
                  <c:v>5.8240879114244164</c:v>
                </c:pt>
                <c:pt idx="54">
                  <c:v>5.8787753826796285</c:v>
                </c:pt>
                <c:pt idx="55">
                  <c:v>5.9329587896765315</c:v>
                </c:pt>
                <c:pt idx="56">
                  <c:v>5.9866518188383075</c:v>
                </c:pt>
                <c:pt idx="57">
                  <c:v>6.0398675482166011</c:v>
                </c:pt>
                <c:pt idx="58">
                  <c:v>6.092618484691128</c:v>
                </c:pt>
                <c:pt idx="59">
                  <c:v>6.1449165982948877</c:v>
                </c:pt>
                <c:pt idx="60">
                  <c:v>6.196773353931869</c:v>
                </c:pt>
                <c:pt idx="61">
                  <c:v>6.2481997407253251</c:v>
                </c:pt>
                <c:pt idx="62">
                  <c:v>6.2992062992094509</c:v>
                </c:pt>
                <c:pt idx="63">
                  <c:v>6.3498031465550193</c:v>
                </c:pt>
                <c:pt idx="64">
                  <c:v>6.4000000000000021</c:v>
                </c:pt>
                <c:pt idx="65">
                  <c:v>6.4498061986388411</c:v>
                </c:pt>
                <c:pt idx="66">
                  <c:v>6.4992307237087701</c:v>
                </c:pt>
                <c:pt idx="67">
                  <c:v>6.5482822174979614</c:v>
                </c:pt>
                <c:pt idx="68">
                  <c:v>6.5969690009882589</c:v>
                </c:pt>
                <c:pt idx="69">
                  <c:v>6.6452990903344622</c:v>
                </c:pt>
                <c:pt idx="70">
                  <c:v>6.6932802122726063</c:v>
                </c:pt>
                <c:pt idx="71">
                  <c:v>6.740919818541089</c:v>
                </c:pt>
                <c:pt idx="72">
                  <c:v>6.7882250993908579</c:v>
                </c:pt>
                <c:pt idx="73">
                  <c:v>6.8352029962540266</c:v>
                </c:pt>
                <c:pt idx="74">
                  <c:v>6.8818602136341038</c:v>
                </c:pt>
                <c:pt idx="75">
                  <c:v>6.9282032302755114</c:v>
                </c:pt>
                <c:pt idx="76">
                  <c:v>6.97423830966508</c:v>
                </c:pt>
                <c:pt idx="77">
                  <c:v>7.0199715099136997</c:v>
                </c:pt>
                <c:pt idx="78">
                  <c:v>7.0654086930622793</c:v>
                </c:pt>
                <c:pt idx="79">
                  <c:v>7.1105555338524731</c:v>
                </c:pt>
                <c:pt idx="80">
                  <c:v>7.1554175279993295</c:v>
                </c:pt>
                <c:pt idx="81">
                  <c:v>7.200000000000002</c:v>
                </c:pt>
                <c:pt idx="82">
                  <c:v>7.2443081105099356</c:v>
                </c:pt>
                <c:pt idx="83">
                  <c:v>7.2883468633154411</c:v>
                </c:pt>
                <c:pt idx="84">
                  <c:v>7.3321211119293466</c:v>
                </c:pt>
                <c:pt idx="85">
                  <c:v>7.3756355658343118</c:v>
                </c:pt>
                <c:pt idx="86">
                  <c:v>7.4188947963965655</c:v>
                </c:pt>
                <c:pt idx="87">
                  <c:v>7.4619032424710543</c:v>
                </c:pt>
                <c:pt idx="88">
                  <c:v>7.5046652157174893</c:v>
                </c:pt>
                <c:pt idx="89">
                  <c:v>7.5471849056452855</c:v>
                </c:pt>
                <c:pt idx="90">
                  <c:v>7.5894663844041128</c:v>
                </c:pt>
                <c:pt idx="91">
                  <c:v>7.6315136113355679</c:v>
                </c:pt>
                <c:pt idx="92">
                  <c:v>7.6733304373003541</c:v>
                </c:pt>
                <c:pt idx="93">
                  <c:v>7.7149206087943663</c:v>
                </c:pt>
                <c:pt idx="94">
                  <c:v>7.7562877718661287</c:v>
                </c:pt>
                <c:pt idx="95">
                  <c:v>7.7974354758471733</c:v>
                </c:pt>
                <c:pt idx="96">
                  <c:v>7.8383671769061722</c:v>
                </c:pt>
                <c:pt idx="97">
                  <c:v>7.8790862414368865</c:v>
                </c:pt>
                <c:pt idx="98">
                  <c:v>7.9195959492893353</c:v>
                </c:pt>
                <c:pt idx="99">
                  <c:v>7.9598994968529624</c:v>
                </c:pt>
                <c:pt idx="100">
                  <c:v>8.0000000000000036</c:v>
                </c:pt>
                <c:pt idx="101">
                  <c:v>8.0399004968967152</c:v>
                </c:pt>
                <c:pt idx="102">
                  <c:v>8.0796039506896644</c:v>
                </c:pt>
                <c:pt idx="103">
                  <c:v>8.1191132520737774</c:v>
                </c:pt>
                <c:pt idx="104">
                  <c:v>8.158431221748458</c:v>
                </c:pt>
                <c:pt idx="105">
                  <c:v>8.1975606127676812</c:v>
                </c:pt>
                <c:pt idx="106">
                  <c:v>8.2365041127896035</c:v>
                </c:pt>
                <c:pt idx="107">
                  <c:v>8.2752643462308839</c:v>
                </c:pt>
                <c:pt idx="108">
                  <c:v>8.3138438763306137</c:v>
                </c:pt>
                <c:pt idx="109">
                  <c:v>8.3522452071284423</c:v>
                </c:pt>
                <c:pt idx="110">
                  <c:v>8.3904707853612148</c:v>
                </c:pt>
                <c:pt idx="111">
                  <c:v>8.4285230022821942</c:v>
                </c:pt>
                <c:pt idx="112">
                  <c:v>8.4664041954066924</c:v>
                </c:pt>
                <c:pt idx="113">
                  <c:v>8.5041166501877221</c:v>
                </c:pt>
                <c:pt idx="114">
                  <c:v>8.5416626016250525</c:v>
                </c:pt>
                <c:pt idx="115">
                  <c:v>8.5790442358108905</c:v>
                </c:pt>
                <c:pt idx="116">
                  <c:v>8.6162636914152095</c:v>
                </c:pt>
                <c:pt idx="117">
                  <c:v>8.6533230611135767</c:v>
                </c:pt>
                <c:pt idx="118">
                  <c:v>8.6902243929601752</c:v>
                </c:pt>
                <c:pt idx="119">
                  <c:v>8.7269696917085753</c:v>
                </c:pt>
                <c:pt idx="120">
                  <c:v>8.7635609200826607</c:v>
                </c:pt>
                <c:pt idx="121">
                  <c:v>8.8000000000000025</c:v>
                </c:pt>
                <c:pt idx="122">
                  <c:v>8.8362888137498121</c:v>
                </c:pt>
                <c:pt idx="123">
                  <c:v>8.8724292051275366</c:v>
                </c:pt>
                <c:pt idx="124">
                  <c:v>8.908422980528039</c:v>
                </c:pt>
                <c:pt idx="125">
                  <c:v>8.9442719099991628</c:v>
                </c:pt>
                <c:pt idx="126">
                  <c:v>8.9799777282574631</c:v>
                </c:pt>
                <c:pt idx="127">
                  <c:v>9.0155421356677188</c:v>
                </c:pt>
                <c:pt idx="128">
                  <c:v>9.0509667991878118</c:v>
                </c:pt>
                <c:pt idx="129">
                  <c:v>9.0862533532804406</c:v>
                </c:pt>
                <c:pt idx="130">
                  <c:v>9.121403400793108</c:v>
                </c:pt>
                <c:pt idx="131">
                  <c:v>9.1564185138076812</c:v>
                </c:pt>
                <c:pt idx="132">
                  <c:v>9.191300234460849</c:v>
                </c:pt>
                <c:pt idx="133">
                  <c:v>9.2260500757366408</c:v>
                </c:pt>
                <c:pt idx="134">
                  <c:v>9.2606695222321829</c:v>
                </c:pt>
                <c:pt idx="135">
                  <c:v>9.2951600308978044</c:v>
                </c:pt>
                <c:pt idx="136">
                  <c:v>9.3295230317524833</c:v>
                </c:pt>
                <c:pt idx="137">
                  <c:v>9.3637599285757034</c:v>
                </c:pt>
                <c:pt idx="138">
                  <c:v>9.3978720995765883</c:v>
                </c:pt>
                <c:pt idx="139">
                  <c:v>9.4318608980412808</c:v>
                </c:pt>
                <c:pt idx="140">
                  <c:v>9.465727652959389</c:v>
                </c:pt>
                <c:pt idx="141">
                  <c:v>9.499473669630337</c:v>
                </c:pt>
                <c:pt idx="142">
                  <c:v>9.5331002302503922</c:v>
                </c:pt>
                <c:pt idx="143">
                  <c:v>9.5666085944811226</c:v>
                </c:pt>
                <c:pt idx="144">
                  <c:v>9.6000000000000032</c:v>
                </c:pt>
                <c:pt idx="145">
                  <c:v>9.6332756630338405</c:v>
                </c:pt>
                <c:pt idx="146">
                  <c:v>9.6664367788756618</c:v>
                </c:pt>
                <c:pt idx="147">
                  <c:v>9.6994845223857169</c:v>
                </c:pt>
                <c:pt idx="148">
                  <c:v>9.7324200484771559</c:v>
                </c:pt>
                <c:pt idx="149">
                  <c:v>9.7652444925869659</c:v>
                </c:pt>
                <c:pt idx="150">
                  <c:v>9.7979589711327169</c:v>
                </c:pt>
                <c:pt idx="151">
                  <c:v>9.8305645819556098</c:v>
                </c:pt>
                <c:pt idx="152">
                  <c:v>9.8630624047503659</c:v>
                </c:pt>
                <c:pt idx="153">
                  <c:v>9.8954535014823897</c:v>
                </c:pt>
                <c:pt idx="154">
                  <c:v>9.9277389167926895</c:v>
                </c:pt>
                <c:pt idx="155">
                  <c:v>9.9599196783909889</c:v>
                </c:pt>
                <c:pt idx="156">
                  <c:v>9.9919967974374408</c:v>
                </c:pt>
                <c:pt idx="157">
                  <c:v>10.023971268913337</c:v>
                </c:pt>
                <c:pt idx="158">
                  <c:v>10.055844071981232</c:v>
                </c:pt>
                <c:pt idx="159">
                  <c:v>10.087616170334798</c:v>
                </c:pt>
                <c:pt idx="160">
                  <c:v>10.119288512538818</c:v>
                </c:pt>
                <c:pt idx="161">
                  <c:v>10.150862032359621</c:v>
                </c:pt>
                <c:pt idx="162">
                  <c:v>10.182337649086287</c:v>
                </c:pt>
                <c:pt idx="163">
                  <c:v>10.213716267842967</c:v>
                </c:pt>
                <c:pt idx="164">
                  <c:v>10.244998779892562</c:v>
                </c:pt>
                <c:pt idx="165">
                  <c:v>10.276186062932107</c:v>
                </c:pt>
                <c:pt idx="166">
                  <c:v>10.307278981380104</c:v>
                </c:pt>
                <c:pt idx="167">
                  <c:v>10.338278386656071</c:v>
                </c:pt>
                <c:pt idx="168">
                  <c:v>10.369185117452581</c:v>
                </c:pt>
                <c:pt idx="169">
                  <c:v>10.400000000000004</c:v>
                </c:pt>
                <c:pt idx="170">
                  <c:v>10.430723848324241</c:v>
                </c:pt>
                <c:pt idx="171">
                  <c:v>10.46135746449762</c:v>
                </c:pt>
                <c:pt idx="172">
                  <c:v>10.491901638883204</c:v>
                </c:pt>
                <c:pt idx="173">
                  <c:v>10.522357150372729</c:v>
                </c:pt>
                <c:pt idx="174">
                  <c:v>10.55272476661834</c:v>
                </c:pt>
                <c:pt idx="175">
                  <c:v>10.583005244258366</c:v>
                </c:pt>
                <c:pt idx="176">
                  <c:v>10.613199329137284</c:v>
                </c:pt>
                <c:pt idx="177">
                  <c:v>10.643307756520061</c:v>
                </c:pt>
                <c:pt idx="178">
                  <c:v>10.673331251301072</c:v>
                </c:pt>
                <c:pt idx="179">
                  <c:v>10.703270528207726</c:v>
                </c:pt>
                <c:pt idx="180">
                  <c:v>10.733126291998994</c:v>
                </c:pt>
                <c:pt idx="181">
                  <c:v>10.762899237658972</c:v>
                </c:pt>
                <c:pt idx="182">
                  <c:v>10.792590050585638</c:v>
                </c:pt>
                <c:pt idx="183">
                  <c:v>10.822199406774951</c:v>
                </c:pt>
                <c:pt idx="184">
                  <c:v>10.851727973000433</c:v>
                </c:pt>
                <c:pt idx="185">
                  <c:v>10.881176406988359</c:v>
                </c:pt>
                <c:pt idx="186">
                  <c:v>10.910545357588688</c:v>
                </c:pt>
                <c:pt idx="187">
                  <c:v>10.939835464941879</c:v>
                </c:pt>
                <c:pt idx="188">
                  <c:v>10.969047360641675</c:v>
                </c:pt>
                <c:pt idx="189">
                  <c:v>10.99818166789402</c:v>
                </c:pt>
                <c:pt idx="190">
                  <c:v>11.027239001672182</c:v>
                </c:pt>
                <c:pt idx="191">
                  <c:v>11.056219968868207</c:v>
                </c:pt>
                <c:pt idx="192">
                  <c:v>11.085125168440818</c:v>
                </c:pt>
                <c:pt idx="193">
                  <c:v>11.113955191559848</c:v>
                </c:pt>
                <c:pt idx="194">
                  <c:v>11.1427106217473</c:v>
                </c:pt>
                <c:pt idx="195">
                  <c:v>11.171392035015158</c:v>
                </c:pt>
                <c:pt idx="196">
                  <c:v>11.200000000000005</c:v>
                </c:pt>
                <c:pt idx="197">
                  <c:v>11.228535078094565</c:v>
                </c:pt>
                <c:pt idx="198">
                  <c:v>11.256997823576235</c:v>
                </c:pt>
                <c:pt idx="199">
                  <c:v>11.285388783732712</c:v>
                </c:pt>
                <c:pt idx="200">
                  <c:v>11.313708498984765</c:v>
                </c:pt>
                <c:pt idx="201">
                  <c:v>11.341957503006263</c:v>
                </c:pt>
                <c:pt idx="202">
                  <c:v>11.370136322841519</c:v>
                </c:pt>
                <c:pt idx="203">
                  <c:v>11.398245479020007</c:v>
                </c:pt>
                <c:pt idx="204">
                  <c:v>11.426285485668561</c:v>
                </c:pt>
                <c:pt idx="205">
                  <c:v>11.454256850621084</c:v>
                </c:pt>
                <c:pt idx="206">
                  <c:v>11.48216007552586</c:v>
                </c:pt>
                <c:pt idx="207">
                  <c:v>11.509995655950526</c:v>
                </c:pt>
                <c:pt idx="208">
                  <c:v>11.537764081484765</c:v>
                </c:pt>
                <c:pt idx="209">
                  <c:v>11.565465835840767</c:v>
                </c:pt>
                <c:pt idx="210">
                  <c:v>11.593101396951548</c:v>
                </c:pt>
                <c:pt idx="211">
                  <c:v>11.620671237067157</c:v>
                </c:pt>
                <c:pt idx="212">
                  <c:v>11.648175822848826</c:v>
                </c:pt>
                <c:pt idx="213">
                  <c:v>11.675615615461135</c:v>
                </c:pt>
                <c:pt idx="214">
                  <c:v>11.702991070662231</c:v>
                </c:pt>
                <c:pt idx="215">
                  <c:v>11.730302638892139</c:v>
                </c:pt>
                <c:pt idx="216">
                  <c:v>11.75755076535925</c:v>
                </c:pt>
                <c:pt idx="217">
                  <c:v>11.784735890124981</c:v>
                </c:pt>
                <c:pt idx="218">
                  <c:v>11.811858448186713</c:v>
                </c:pt>
                <c:pt idx="219">
                  <c:v>11.838918869558986</c:v>
                </c:pt>
                <c:pt idx="220">
                  <c:v>11.865917579353052</c:v>
                </c:pt>
                <c:pt idx="221">
                  <c:v>11.892854997854796</c:v>
                </c:pt>
                <c:pt idx="222">
                  <c:v>11.919731540601063</c:v>
                </c:pt>
                <c:pt idx="223">
                  <c:v>11.946547618454453</c:v>
                </c:pt>
                <c:pt idx="224">
                  <c:v>11.973303637676603</c:v>
                </c:pt>
                <c:pt idx="225">
                  <c:v>11.999999999999989</c:v>
                </c:pt>
              </c:numCache>
            </c:numRef>
          </c:xVal>
          <c:yVal>
            <c:numRef>
              <c:f>Лист6!$O$6:$O$231</c:f>
              <c:numCache>
                <c:formatCode>General</c:formatCode>
                <c:ptCount val="226"/>
                <c:pt idx="0">
                  <c:v>0</c:v>
                </c:pt>
                <c:pt idx="1">
                  <c:v>40</c:v>
                </c:pt>
                <c:pt idx="2">
                  <c:v>28.284271247461902</c:v>
                </c:pt>
                <c:pt idx="3">
                  <c:v>23.094010767585029</c:v>
                </c:pt>
                <c:pt idx="4">
                  <c:v>20</c:v>
                </c:pt>
                <c:pt idx="5">
                  <c:v>17.888543819998318</c:v>
                </c:pt>
                <c:pt idx="6">
                  <c:v>16.329931618554518</c:v>
                </c:pt>
                <c:pt idx="7">
                  <c:v>15.118578920369087</c:v>
                </c:pt>
                <c:pt idx="8">
                  <c:v>14.142135623730951</c:v>
                </c:pt>
                <c:pt idx="9">
                  <c:v>13.333333333333334</c:v>
                </c:pt>
                <c:pt idx="10">
                  <c:v>12.649110640673516</c:v>
                </c:pt>
                <c:pt idx="11">
                  <c:v>12.060453783110546</c:v>
                </c:pt>
                <c:pt idx="12">
                  <c:v>11.547005383792516</c:v>
                </c:pt>
                <c:pt idx="13">
                  <c:v>11.094003924504584</c:v>
                </c:pt>
                <c:pt idx="14">
                  <c:v>10.690449676496977</c:v>
                </c:pt>
                <c:pt idx="15">
                  <c:v>10.327955589886445</c:v>
                </c:pt>
                <c:pt idx="16">
                  <c:v>10</c:v>
                </c:pt>
                <c:pt idx="17">
                  <c:v>9.7014250014533179</c:v>
                </c:pt>
                <c:pt idx="18">
                  <c:v>9.4280904158206322</c:v>
                </c:pt>
                <c:pt idx="19">
                  <c:v>9.1766293548224702</c:v>
                </c:pt>
                <c:pt idx="20">
                  <c:v>8.9442719099991574</c:v>
                </c:pt>
                <c:pt idx="21">
                  <c:v>8.7287156094396945</c:v>
                </c:pt>
                <c:pt idx="22">
                  <c:v>8.5280286542244159</c:v>
                </c:pt>
                <c:pt idx="23">
                  <c:v>8.3405765622829886</c:v>
                </c:pt>
                <c:pt idx="24">
                  <c:v>8.164965809277259</c:v>
                </c:pt>
                <c:pt idx="25">
                  <c:v>8</c:v>
                </c:pt>
                <c:pt idx="26">
                  <c:v>7.8446454055273609</c:v>
                </c:pt>
                <c:pt idx="27">
                  <c:v>7.6980035891950092</c:v>
                </c:pt>
                <c:pt idx="28">
                  <c:v>7.5592894601845435</c:v>
                </c:pt>
                <c:pt idx="29">
                  <c:v>7.4278135270820735</c:v>
                </c:pt>
                <c:pt idx="30">
                  <c:v>7.3029674334022143</c:v>
                </c:pt>
                <c:pt idx="31">
                  <c:v>7.184212081070994</c:v>
                </c:pt>
                <c:pt idx="32">
                  <c:v>7.0710678118654737</c:v>
                </c:pt>
                <c:pt idx="33">
                  <c:v>6.9631062382279127</c:v>
                </c:pt>
                <c:pt idx="34">
                  <c:v>6.8599434057003519</c:v>
                </c:pt>
                <c:pt idx="35">
                  <c:v>6.7612340378281317</c:v>
                </c:pt>
                <c:pt idx="36">
                  <c:v>6.6666666666666661</c:v>
                </c:pt>
                <c:pt idx="37">
                  <c:v>6.5759594922142899</c:v>
                </c:pt>
                <c:pt idx="38">
                  <c:v>6.4888568452305</c:v>
                </c:pt>
                <c:pt idx="39">
                  <c:v>6.4051261522034837</c:v>
                </c:pt>
                <c:pt idx="40">
                  <c:v>6.3245553203367573</c:v>
                </c:pt>
                <c:pt idx="41">
                  <c:v>6.2469504755442413</c:v>
                </c:pt>
                <c:pt idx="42">
                  <c:v>6.1721339984836749</c:v>
                </c:pt>
                <c:pt idx="43">
                  <c:v>6.0999428133041844</c:v>
                </c:pt>
                <c:pt idx="44">
                  <c:v>6.0302268915552704</c:v>
                </c:pt>
                <c:pt idx="45">
                  <c:v>5.9628479399994383</c:v>
                </c:pt>
                <c:pt idx="46">
                  <c:v>5.8976782461958832</c:v>
                </c:pt>
                <c:pt idx="47">
                  <c:v>5.8345996599157814</c:v>
                </c:pt>
                <c:pt idx="48">
                  <c:v>5.7735026918962555</c:v>
                </c:pt>
                <c:pt idx="49">
                  <c:v>5.7142857142857126</c:v>
                </c:pt>
                <c:pt idx="50">
                  <c:v>5.6568542494923788</c:v>
                </c:pt>
                <c:pt idx="51">
                  <c:v>5.6011203361120376</c:v>
                </c:pt>
                <c:pt idx="52">
                  <c:v>5.5470019622522901</c:v>
                </c:pt>
                <c:pt idx="53">
                  <c:v>5.4944225579475594</c:v>
                </c:pt>
                <c:pt idx="54">
                  <c:v>5.4433105395181727</c:v>
                </c:pt>
                <c:pt idx="55">
                  <c:v>5.3935988997059354</c:v>
                </c:pt>
                <c:pt idx="56">
                  <c:v>5.3452248382484866</c:v>
                </c:pt>
                <c:pt idx="57">
                  <c:v>5.2981294282601743</c:v>
                </c:pt>
                <c:pt idx="58">
                  <c:v>5.2522573143889009</c:v>
                </c:pt>
                <c:pt idx="59">
                  <c:v>5.2075564392329534</c:v>
                </c:pt>
                <c:pt idx="60">
                  <c:v>5.1639777949432206</c:v>
                </c:pt>
                <c:pt idx="61">
                  <c:v>5.1214751973158377</c:v>
                </c:pt>
                <c:pt idx="62">
                  <c:v>5.0800050800076182</c:v>
                </c:pt>
                <c:pt idx="63">
                  <c:v>5.0395263067896945</c:v>
                </c:pt>
                <c:pt idx="64">
                  <c:v>4.9999999999999982</c:v>
                </c:pt>
                <c:pt idx="65">
                  <c:v>4.9613893835683376</c:v>
                </c:pt>
                <c:pt idx="66">
                  <c:v>4.9236596391733078</c:v>
                </c:pt>
                <c:pt idx="67">
                  <c:v>4.8867777742522076</c:v>
                </c:pt>
                <c:pt idx="68">
                  <c:v>4.850712500726658</c:v>
                </c:pt>
                <c:pt idx="69">
                  <c:v>4.8154341234307667</c:v>
                </c:pt>
                <c:pt idx="70">
                  <c:v>4.7809144373375734</c:v>
                </c:pt>
                <c:pt idx="71">
                  <c:v>4.7471266327754122</c:v>
                </c:pt>
                <c:pt idx="72">
                  <c:v>4.7140452079103152</c:v>
                </c:pt>
                <c:pt idx="73">
                  <c:v>4.6816458878452218</c:v>
                </c:pt>
                <c:pt idx="74">
                  <c:v>4.6499055497527699</c:v>
                </c:pt>
                <c:pt idx="75">
                  <c:v>4.618802153517005</c:v>
                </c:pt>
                <c:pt idx="76">
                  <c:v>4.5883146774112342</c:v>
                </c:pt>
                <c:pt idx="77">
                  <c:v>4.5584230583855163</c:v>
                </c:pt>
                <c:pt idx="78">
                  <c:v>4.5291081365783823</c:v>
                </c:pt>
                <c:pt idx="79">
                  <c:v>4.500351603704094</c:v>
                </c:pt>
                <c:pt idx="80">
                  <c:v>4.4721359549995778</c:v>
                </c:pt>
                <c:pt idx="81">
                  <c:v>4.4444444444444429</c:v>
                </c:pt>
                <c:pt idx="82">
                  <c:v>4.4172610429938608</c:v>
                </c:pt>
                <c:pt idx="83">
                  <c:v>4.3905703995876131</c:v>
                </c:pt>
                <c:pt idx="84">
                  <c:v>4.3643578047198464</c:v>
                </c:pt>
                <c:pt idx="85">
                  <c:v>4.3386091563731224</c:v>
                </c:pt>
                <c:pt idx="86">
                  <c:v>4.3133109281375352</c:v>
                </c:pt>
                <c:pt idx="87">
                  <c:v>4.2884501393511778</c:v>
                </c:pt>
                <c:pt idx="88">
                  <c:v>4.264014327112208</c:v>
                </c:pt>
                <c:pt idx="89">
                  <c:v>4.2399915200254386</c:v>
                </c:pt>
                <c:pt idx="90">
                  <c:v>4.2163702135578376</c:v>
                </c:pt>
                <c:pt idx="91">
                  <c:v>4.1931393468876719</c:v>
                </c:pt>
                <c:pt idx="92">
                  <c:v>4.1702882811414934</c:v>
                </c:pt>
                <c:pt idx="93">
                  <c:v>4.1478067789216997</c:v>
                </c:pt>
                <c:pt idx="94">
                  <c:v>4.1256849850351722</c:v>
                </c:pt>
                <c:pt idx="95">
                  <c:v>4.103913408340615</c:v>
                </c:pt>
                <c:pt idx="96">
                  <c:v>4.0824829046386286</c:v>
                </c:pt>
                <c:pt idx="97">
                  <c:v>4.0613846605344746</c:v>
                </c:pt>
                <c:pt idx="98">
                  <c:v>4.0406101782088415</c:v>
                </c:pt>
                <c:pt idx="99">
                  <c:v>4.0201512610368466</c:v>
                </c:pt>
                <c:pt idx="100">
                  <c:v>3.9999999999999982</c:v>
                </c:pt>
                <c:pt idx="101">
                  <c:v>3.9801487608399553</c:v>
                </c:pt>
                <c:pt idx="102">
                  <c:v>3.9605901719066963</c:v>
                </c:pt>
                <c:pt idx="103">
                  <c:v>3.9413171126571718</c:v>
                </c:pt>
                <c:pt idx="104">
                  <c:v>3.9223227027636796</c:v>
                </c:pt>
                <c:pt idx="105">
                  <c:v>3.9036002917941315</c:v>
                </c:pt>
                <c:pt idx="106">
                  <c:v>3.8851434494290551</c:v>
                </c:pt>
                <c:pt idx="107">
                  <c:v>3.8669459561826529</c:v>
                </c:pt>
                <c:pt idx="108">
                  <c:v>3.8490017945975037</c:v>
                </c:pt>
                <c:pt idx="109">
                  <c:v>3.8313051408846044</c:v>
                </c:pt>
                <c:pt idx="110">
                  <c:v>3.8138503569823681</c:v>
                </c:pt>
                <c:pt idx="111">
                  <c:v>3.7966319830099944</c:v>
                </c:pt>
                <c:pt idx="112">
                  <c:v>3.7796447300922713</c:v>
                </c:pt>
                <c:pt idx="113">
                  <c:v>3.7628834735343881</c:v>
                </c:pt>
                <c:pt idx="114">
                  <c:v>3.7463432463267745</c:v>
                </c:pt>
                <c:pt idx="115">
                  <c:v>3.7300192329612534</c:v>
                </c:pt>
                <c:pt idx="116">
                  <c:v>3.7139067635410359</c:v>
                </c:pt>
                <c:pt idx="117">
                  <c:v>3.6980013081681933</c:v>
                </c:pt>
                <c:pt idx="118">
                  <c:v>3.6822984715932923</c:v>
                </c:pt>
                <c:pt idx="119">
                  <c:v>3.6667939881128437</c:v>
                </c:pt>
                <c:pt idx="120">
                  <c:v>3.6514837167011063</c:v>
                </c:pt>
                <c:pt idx="121">
                  <c:v>3.6363636363636354</c:v>
                </c:pt>
                <c:pt idx="122">
                  <c:v>3.6214298417007398</c:v>
                </c:pt>
                <c:pt idx="123">
                  <c:v>3.606678538669728</c:v>
                </c:pt>
                <c:pt idx="124">
                  <c:v>3.5921060405354965</c:v>
                </c:pt>
                <c:pt idx="125">
                  <c:v>3.5777087639996621</c:v>
                </c:pt>
                <c:pt idx="126">
                  <c:v>3.5634832254989903</c:v>
                </c:pt>
                <c:pt idx="127">
                  <c:v>3.5494260376644537</c:v>
                </c:pt>
                <c:pt idx="128">
                  <c:v>3.5355339059327364</c:v>
                </c:pt>
                <c:pt idx="129">
                  <c:v>3.521803625302494</c:v>
                </c:pt>
                <c:pt idx="130">
                  <c:v>3.5082320772281155</c:v>
                </c:pt>
                <c:pt idx="131">
                  <c:v>3.4948162266441503</c:v>
                </c:pt>
                <c:pt idx="132">
                  <c:v>3.4815531191139555</c:v>
                </c:pt>
                <c:pt idx="133">
                  <c:v>3.4684398780964782</c:v>
                </c:pt>
                <c:pt idx="134">
                  <c:v>3.4554737023254396</c:v>
                </c:pt>
                <c:pt idx="135">
                  <c:v>3.4426518632954801</c:v>
                </c:pt>
                <c:pt idx="136">
                  <c:v>3.4299717028501759</c:v>
                </c:pt>
                <c:pt idx="137">
                  <c:v>3.4174306308670426</c:v>
                </c:pt>
                <c:pt idx="138">
                  <c:v>3.4050261230349932</c:v>
                </c:pt>
                <c:pt idx="139">
                  <c:v>3.3927557187198825</c:v>
                </c:pt>
                <c:pt idx="140">
                  <c:v>3.380617018914065</c:v>
                </c:pt>
                <c:pt idx="141">
                  <c:v>3.3686076842660748</c:v>
                </c:pt>
                <c:pt idx="142">
                  <c:v>3.3567254331867549</c:v>
                </c:pt>
                <c:pt idx="143">
                  <c:v>3.3449680400283617</c:v>
                </c:pt>
                <c:pt idx="144">
                  <c:v>3.3333333333333321</c:v>
                </c:pt>
                <c:pt idx="145">
                  <c:v>3.3218191941495974</c:v>
                </c:pt>
                <c:pt idx="146">
                  <c:v>3.3104235544094704</c:v>
                </c:pt>
                <c:pt idx="147">
                  <c:v>3.2991443953692885</c:v>
                </c:pt>
                <c:pt idx="148">
                  <c:v>3.2879797461071445</c:v>
                </c:pt>
                <c:pt idx="149">
                  <c:v>3.2769276820761606</c:v>
                </c:pt>
                <c:pt idx="150">
                  <c:v>3.2659863237109028</c:v>
                </c:pt>
                <c:pt idx="151">
                  <c:v>3.2551538350846365</c:v>
                </c:pt>
                <c:pt idx="152">
                  <c:v>3.2444284226152496</c:v>
                </c:pt>
                <c:pt idx="153">
                  <c:v>3.2338083338177714</c:v>
                </c:pt>
                <c:pt idx="154">
                  <c:v>3.22329185610152</c:v>
                </c:pt>
                <c:pt idx="155">
                  <c:v>3.2128773156099943</c:v>
                </c:pt>
                <c:pt idx="156">
                  <c:v>3.2025630761017414</c:v>
                </c:pt>
                <c:pt idx="157">
                  <c:v>3.1923475378704875</c:v>
                </c:pt>
                <c:pt idx="158">
                  <c:v>3.1822291367029187</c:v>
                </c:pt>
                <c:pt idx="159">
                  <c:v>3.1722063428725753</c:v>
                </c:pt>
                <c:pt idx="160">
                  <c:v>3.1622776601683782</c:v>
                </c:pt>
                <c:pt idx="161">
                  <c:v>3.1524416249564013</c:v>
                </c:pt>
                <c:pt idx="162">
                  <c:v>3.1426968052735438</c:v>
                </c:pt>
                <c:pt idx="163">
                  <c:v>3.1330417999518283</c:v>
                </c:pt>
                <c:pt idx="164">
                  <c:v>3.1234752377721202</c:v>
                </c:pt>
                <c:pt idx="165">
                  <c:v>3.1139957766460906</c:v>
                </c:pt>
                <c:pt idx="166">
                  <c:v>3.1046021028253303</c:v>
                </c:pt>
                <c:pt idx="167">
                  <c:v>3.0952929301365466</c:v>
                </c:pt>
                <c:pt idx="168">
                  <c:v>3.086066999241837</c:v>
                </c:pt>
                <c:pt idx="169">
                  <c:v>3.0769230769230758</c:v>
                </c:pt>
                <c:pt idx="170">
                  <c:v>3.0678599553894808</c:v>
                </c:pt>
                <c:pt idx="171">
                  <c:v>3.0588764516074889</c:v>
                </c:pt>
                <c:pt idx="172">
                  <c:v>3.0499714066520922</c:v>
                </c:pt>
                <c:pt idx="173">
                  <c:v>3.0411436850788207</c:v>
                </c:pt>
                <c:pt idx="174">
                  <c:v>3.0323921743156124</c:v>
                </c:pt>
                <c:pt idx="175">
                  <c:v>3.0237157840738167</c:v>
                </c:pt>
                <c:pt idx="176">
                  <c:v>3.0151134457776347</c:v>
                </c:pt>
                <c:pt idx="177">
                  <c:v>3.0065841120113141</c:v>
                </c:pt>
                <c:pt idx="178">
                  <c:v>2.9981267559834444</c:v>
                </c:pt>
                <c:pt idx="179">
                  <c:v>2.9897403710077421</c:v>
                </c:pt>
                <c:pt idx="180">
                  <c:v>2.9814239699997187</c:v>
                </c:pt>
                <c:pt idx="181">
                  <c:v>2.9731765849886642</c:v>
                </c:pt>
                <c:pt idx="182">
                  <c:v>2.9649972666444033</c:v>
                </c:pt>
                <c:pt idx="183">
                  <c:v>2.9568850838182903</c:v>
                </c:pt>
                <c:pt idx="184">
                  <c:v>2.9488391230979416</c:v>
                </c:pt>
                <c:pt idx="185">
                  <c:v>2.9408584883752296</c:v>
                </c:pt>
                <c:pt idx="186">
                  <c:v>2.9329423004270647</c:v>
                </c:pt>
                <c:pt idx="187">
                  <c:v>2.9250896965085214</c:v>
                </c:pt>
                <c:pt idx="188">
                  <c:v>2.9172998299578903</c:v>
                </c:pt>
                <c:pt idx="189">
                  <c:v>2.9095718698132309</c:v>
                </c:pt>
                <c:pt idx="190">
                  <c:v>2.9019050004400455</c:v>
                </c:pt>
                <c:pt idx="191">
                  <c:v>2.8942984211696854</c:v>
                </c:pt>
                <c:pt idx="192">
                  <c:v>2.8867513459481278</c:v>
                </c:pt>
                <c:pt idx="193">
                  <c:v>2.8792630029947772</c:v>
                </c:pt>
                <c:pt idx="194">
                  <c:v>2.8718326344709513</c:v>
                </c:pt>
                <c:pt idx="195">
                  <c:v>2.8644594961577301</c:v>
                </c:pt>
                <c:pt idx="196">
                  <c:v>2.8571428571428559</c:v>
                </c:pt>
                <c:pt idx="197">
                  <c:v>2.8498819995163847</c:v>
                </c:pt>
                <c:pt idx="198">
                  <c:v>2.8426762180748049</c:v>
                </c:pt>
                <c:pt idx="199">
                  <c:v>2.8355248200333425</c:v>
                </c:pt>
                <c:pt idx="200">
                  <c:v>2.828427124746189</c:v>
                </c:pt>
                <c:pt idx="201">
                  <c:v>2.8213824634343925</c:v>
                </c:pt>
                <c:pt idx="202">
                  <c:v>2.8143901789211667</c:v>
                </c:pt>
                <c:pt idx="203">
                  <c:v>2.8074496253743852</c:v>
                </c:pt>
                <c:pt idx="204">
                  <c:v>2.8005601680560193</c:v>
                </c:pt>
                <c:pt idx="205">
                  <c:v>2.7937211830783126</c:v>
                </c:pt>
                <c:pt idx="206">
                  <c:v>2.7869320571664704</c:v>
                </c:pt>
                <c:pt idx="207">
                  <c:v>2.7801921874276636</c:v>
                </c:pt>
                <c:pt idx="208">
                  <c:v>2.773500981126146</c:v>
                </c:pt>
                <c:pt idx="209">
                  <c:v>2.7668578554642989</c:v>
                </c:pt>
                <c:pt idx="210">
                  <c:v>2.7602622373694174</c:v>
                </c:pt>
                <c:pt idx="211">
                  <c:v>2.7537135632860577</c:v>
                </c:pt>
                <c:pt idx="212">
                  <c:v>2.7472112789737815</c:v>
                </c:pt>
                <c:pt idx="213">
                  <c:v>2.7407548393101275</c:v>
                </c:pt>
                <c:pt idx="214">
                  <c:v>2.7343437080986539</c:v>
                </c:pt>
                <c:pt idx="215">
                  <c:v>2.7279773578818953</c:v>
                </c:pt>
                <c:pt idx="216">
                  <c:v>2.7216552697590881</c:v>
                </c:pt>
                <c:pt idx="217">
                  <c:v>2.7153769332085242</c:v>
                </c:pt>
                <c:pt idx="218">
                  <c:v>2.7091418459143872</c:v>
                </c:pt>
                <c:pt idx="219">
                  <c:v>2.7029495135979453</c:v>
                </c:pt>
                <c:pt idx="220">
                  <c:v>2.6967994498529704</c:v>
                </c:pt>
                <c:pt idx="221">
                  <c:v>2.6906911759852519</c:v>
                </c:pt>
                <c:pt idx="222">
                  <c:v>2.6846242208560991</c:v>
                </c:pt>
                <c:pt idx="223">
                  <c:v>2.6785981207297023</c:v>
                </c:pt>
                <c:pt idx="224">
                  <c:v>2.672612419124246</c:v>
                </c:pt>
                <c:pt idx="225">
                  <c:v>2.6666666666666692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93239168"/>
        <c:axId val="93240704"/>
      </c:scatterChart>
      <c:valAx>
        <c:axId val="93239168"/>
        <c:scaling>
          <c:orientation val="minMax"/>
        </c:scaling>
        <c:axPos val="b"/>
        <c:numFmt formatCode="General" sourceLinked="1"/>
        <c:tickLblPos val="nextTo"/>
        <c:crossAx val="93240704"/>
        <c:crosses val="autoZero"/>
        <c:crossBetween val="midCat"/>
      </c:valAx>
      <c:valAx>
        <c:axId val="93240704"/>
        <c:scaling>
          <c:orientation val="minMax"/>
        </c:scaling>
        <c:axPos val="l"/>
        <c:majorGridlines/>
        <c:numFmt formatCode="General" sourceLinked="1"/>
        <c:tickLblPos val="nextTo"/>
        <c:crossAx val="932391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89477120"/>
        <c:axId val="89478656"/>
      </c:scatterChart>
      <c:valAx>
        <c:axId val="89477120"/>
        <c:scaling>
          <c:orientation val="minMax"/>
        </c:scaling>
        <c:axPos val="b"/>
        <c:numFmt formatCode="General" sourceLinked="1"/>
        <c:tickLblPos val="nextTo"/>
        <c:crossAx val="89478656"/>
        <c:crosses val="autoZero"/>
        <c:crossBetween val="midCat"/>
      </c:valAx>
      <c:valAx>
        <c:axId val="89478656"/>
        <c:scaling>
          <c:orientation val="minMax"/>
        </c:scaling>
        <c:axPos val="l"/>
        <c:majorGridlines/>
        <c:numFmt formatCode="General" sourceLinked="1"/>
        <c:tickLblPos val="nextTo"/>
        <c:crossAx val="89477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91498368"/>
        <c:axId val="91499904"/>
      </c:lineChart>
      <c:catAx>
        <c:axId val="91498368"/>
        <c:scaling>
          <c:orientation val="minMax"/>
        </c:scaling>
        <c:axPos val="b"/>
        <c:numFmt formatCode="General" sourceLinked="1"/>
        <c:tickLblPos val="nextTo"/>
        <c:crossAx val="91499904"/>
        <c:crosses val="autoZero"/>
        <c:auto val="1"/>
        <c:lblAlgn val="ctr"/>
        <c:lblOffset val="100"/>
      </c:catAx>
      <c:valAx>
        <c:axId val="91499904"/>
        <c:scaling>
          <c:orientation val="minMax"/>
        </c:scaling>
        <c:axPos val="l"/>
        <c:majorGridlines/>
        <c:numFmt formatCode="General" sourceLinked="1"/>
        <c:tickLblPos val="nextTo"/>
        <c:crossAx val="91498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91168768"/>
        <c:axId val="91170304"/>
      </c:lineChart>
      <c:catAx>
        <c:axId val="91168768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1170304"/>
        <c:crosses val="autoZero"/>
        <c:auto val="1"/>
        <c:lblAlgn val="ctr"/>
        <c:lblOffset val="100"/>
      </c:catAx>
      <c:valAx>
        <c:axId val="9117030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9116876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axId val="93013888"/>
        <c:axId val="93015424"/>
      </c:scatterChart>
      <c:valAx>
        <c:axId val="93013888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3015424"/>
        <c:crosses val="autoZero"/>
        <c:crossBetween val="midCat"/>
      </c:valAx>
      <c:valAx>
        <c:axId val="93015424"/>
        <c:scaling>
          <c:orientation val="minMax"/>
        </c:scaling>
        <c:axPos val="l"/>
        <c:majorGridlines/>
        <c:numFmt formatCode="General" sourceLinked="1"/>
        <c:tickLblPos val="nextTo"/>
        <c:crossAx val="93013888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4086E-2"/>
          <c:y val="0.10794049215463787"/>
          <c:w val="0.88197300337457996"/>
          <c:h val="0.75905832731607403"/>
        </c:manualLayout>
      </c:layout>
      <c:scatterChart>
        <c:scatterStyle val="smoothMarker"/>
        <c:ser>
          <c:idx val="0"/>
          <c:order val="0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Лист9!$I$8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</c:trendline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Лист9!$I$9:$I$10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Лист9!$J$8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Лист9!$J$9:$J$10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axId val="98414976"/>
        <c:axId val="98416896"/>
      </c:scatterChart>
      <c:valAx>
        <c:axId val="98414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5941"/>
              <c:y val="0.92953409208128468"/>
            </c:manualLayout>
          </c:layout>
        </c:title>
        <c:numFmt formatCode="General" sourceLinked="1"/>
        <c:tickLblPos val="nextTo"/>
        <c:crossAx val="98416896"/>
        <c:crosses val="autoZero"/>
        <c:crossBetween val="midCat"/>
      </c:valAx>
      <c:valAx>
        <c:axId val="98416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71E-3"/>
              <c:y val="4.4667560659721155E-2"/>
            </c:manualLayout>
          </c:layout>
        </c:title>
        <c:numFmt formatCode="General" sourceLinked="1"/>
        <c:tickLblPos val="nextTo"/>
        <c:crossAx val="98414976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</c:ser>
        <c:axId val="98457472"/>
        <c:axId val="98459008"/>
      </c:scatterChart>
      <c:valAx>
        <c:axId val="98457472"/>
        <c:scaling>
          <c:orientation val="minMax"/>
        </c:scaling>
        <c:axPos val="b"/>
        <c:numFmt formatCode="General" sourceLinked="1"/>
        <c:tickLblPos val="nextTo"/>
        <c:crossAx val="98459008"/>
        <c:crosses val="autoZero"/>
        <c:crossBetween val="midCat"/>
      </c:valAx>
      <c:valAx>
        <c:axId val="98459008"/>
        <c:scaling>
          <c:orientation val="minMax"/>
        </c:scaling>
        <c:axPos val="l"/>
        <c:majorGridlines/>
        <c:numFmt formatCode="General" sourceLinked="1"/>
        <c:tickLblPos val="nextTo"/>
        <c:crossAx val="98457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Лист6!$G$5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Лист6!$H$5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axId val="76883072"/>
        <c:axId val="76884608"/>
      </c:scatterChart>
      <c:valAx>
        <c:axId val="76883072"/>
        <c:scaling>
          <c:orientation val="minMax"/>
        </c:scaling>
        <c:axPos val="b"/>
        <c:numFmt formatCode="General" sourceLinked="1"/>
        <c:tickLblPos val="nextTo"/>
        <c:crossAx val="76884608"/>
        <c:crosses val="autoZero"/>
        <c:crossBetween val="midCat"/>
      </c:valAx>
      <c:valAx>
        <c:axId val="76884608"/>
        <c:scaling>
          <c:orientation val="minMax"/>
        </c:scaling>
        <c:axPos val="l"/>
        <c:majorGridlines/>
        <c:numFmt formatCode="General" sourceLinked="1"/>
        <c:tickLblPos val="nextTo"/>
        <c:crossAx val="768830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2"/>
          <c:order val="0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93043328"/>
        <c:axId val="98488704"/>
      </c:scatterChart>
      <c:valAx>
        <c:axId val="93043328"/>
        <c:scaling>
          <c:orientation val="minMax"/>
        </c:scaling>
        <c:axPos val="b"/>
        <c:numFmt formatCode="General" sourceLinked="1"/>
        <c:tickLblPos val="nextTo"/>
        <c:crossAx val="98488704"/>
        <c:crosses val="autoZero"/>
        <c:crossBetween val="midCat"/>
      </c:valAx>
      <c:valAx>
        <c:axId val="98488704"/>
        <c:scaling>
          <c:orientation val="minMax"/>
        </c:scaling>
        <c:axPos val="l"/>
        <c:majorGridlines/>
        <c:numFmt formatCode="General" sourceLinked="1"/>
        <c:tickLblPos val="nextTo"/>
        <c:crossAx val="93043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123825</xdr:rowOff>
    </xdr:from>
    <xdr:to>
      <xdr:col>6</xdr:col>
      <xdr:colOff>400050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108858</xdr:colOff>
      <xdr:row>1</xdr:row>
      <xdr:rowOff>40822</xdr:rowOff>
    </xdr:from>
    <xdr:to>
      <xdr:col>26</xdr:col>
      <xdr:colOff>54429</xdr:colOff>
      <xdr:row>26</xdr:row>
      <xdr:rowOff>54429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0</xdr:row>
      <xdr:rowOff>180973</xdr:rowOff>
    </xdr:from>
    <xdr:to>
      <xdr:col>35</xdr:col>
      <xdr:colOff>68034</xdr:colOff>
      <xdr:row>18</xdr:row>
      <xdr:rowOff>108857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176893</xdr:colOff>
      <xdr:row>19</xdr:row>
      <xdr:rowOff>54428</xdr:rowOff>
    </xdr:from>
    <xdr:to>
      <xdr:col>35</xdr:col>
      <xdr:colOff>204108</xdr:colOff>
      <xdr:row>34</xdr:row>
      <xdr:rowOff>149678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190500</xdr:colOff>
      <xdr:row>36</xdr:row>
      <xdr:rowOff>136070</xdr:rowOff>
    </xdr:from>
    <xdr:to>
      <xdr:col>36</xdr:col>
      <xdr:colOff>544288</xdr:colOff>
      <xdr:row>58</xdr:row>
      <xdr:rowOff>27213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93" t="s">
        <v>5</v>
      </c>
      <c r="D2" s="93"/>
      <c r="E2" s="93"/>
      <c r="F2" s="93"/>
      <c r="G2" s="93"/>
      <c r="H2" s="93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J13" sqref="J13"/>
    </sheetView>
  </sheetViews>
  <sheetFormatPr defaultRowHeight="15"/>
  <cols>
    <col min="3" max="3" width="10.85546875" customWidth="1"/>
    <col min="4" max="4" width="11.7109375" customWidth="1"/>
    <col min="5" max="5" width="20" style="1" customWidth="1"/>
    <col min="6" max="6" width="23.140625" customWidth="1"/>
    <col min="7" max="7" width="18.28515625" customWidth="1"/>
    <col min="8" max="8" width="13.5703125" customWidth="1"/>
    <col min="9" max="9" width="14" customWidth="1"/>
  </cols>
  <sheetData>
    <row r="1" spans="1:14" ht="15.75" thickBot="1">
      <c r="F1" s="55" t="s">
        <v>214</v>
      </c>
      <c r="G1" s="68">
        <v>200</v>
      </c>
    </row>
    <row r="2" spans="1:14">
      <c r="F2" s="69" t="s">
        <v>207</v>
      </c>
      <c r="G2" s="46">
        <v>360</v>
      </c>
      <c r="K2">
        <f>LINEST(E8:E17,C8:C17,0,0)</f>
        <v>16.827270691902903</v>
      </c>
      <c r="L2" s="55"/>
      <c r="M2" s="55"/>
      <c r="N2" s="55"/>
    </row>
    <row r="3" spans="1:14">
      <c r="E3" s="1">
        <f>PI()</f>
        <v>3.1415926535897931</v>
      </c>
      <c r="F3" s="70" t="s">
        <v>206</v>
      </c>
      <c r="G3" s="72">
        <v>3</v>
      </c>
      <c r="K3" s="55"/>
    </row>
    <row r="4" spans="1:14">
      <c r="F4" s="70" t="s">
        <v>107</v>
      </c>
      <c r="G4" s="72">
        <v>0.5</v>
      </c>
      <c r="K4" s="55"/>
    </row>
    <row r="5" spans="1:14" ht="15.75" thickBot="1">
      <c r="F5" s="70" t="s">
        <v>106</v>
      </c>
      <c r="G5" s="72">
        <v>500</v>
      </c>
    </row>
    <row r="6" spans="1:14" ht="15.75" thickBot="1">
      <c r="C6" s="96" t="s">
        <v>129</v>
      </c>
      <c r="D6" s="97"/>
      <c r="F6" s="71" t="s">
        <v>205</v>
      </c>
      <c r="G6" s="73">
        <f>(G5*G4*G4/4+G5*G3*G3/12)/G2</f>
        <v>1.1284722222222223</v>
      </c>
      <c r="H6">
        <f>1/G6</f>
        <v>0.88615384615384607</v>
      </c>
    </row>
    <row r="7" spans="1:14" ht="15.75" thickBot="1">
      <c r="A7" s="85" t="s">
        <v>208</v>
      </c>
      <c r="B7" s="90" t="s">
        <v>209</v>
      </c>
      <c r="C7" s="60" t="s">
        <v>127</v>
      </c>
      <c r="D7" s="18" t="s">
        <v>128</v>
      </c>
      <c r="E7" s="86" t="s">
        <v>130</v>
      </c>
    </row>
    <row r="8" spans="1:14" ht="15.75" thickBot="1">
      <c r="A8" s="84">
        <v>0.83333333333333126</v>
      </c>
      <c r="B8" s="87">
        <v>0.85</v>
      </c>
      <c r="C8" s="64">
        <f t="shared" ref="C8:C9" si="0">A8/(200)</f>
        <v>4.1666666666666562E-3</v>
      </c>
      <c r="D8" s="91">
        <f>(B8/$G$6)*180/PI()</f>
        <v>43.156944076315547</v>
      </c>
      <c r="E8" s="49">
        <v>303.34285714285727</v>
      </c>
      <c r="F8" s="78" t="s">
        <v>212</v>
      </c>
      <c r="G8" s="18" t="s">
        <v>213</v>
      </c>
      <c r="H8" s="75" t="s">
        <v>40</v>
      </c>
      <c r="I8" s="18" t="s">
        <v>140</v>
      </c>
      <c r="J8" t="s">
        <v>72</v>
      </c>
    </row>
    <row r="9" spans="1:14">
      <c r="A9" s="84">
        <v>100</v>
      </c>
      <c r="B9" s="88">
        <v>0.76</v>
      </c>
      <c r="C9" s="64">
        <f t="shared" si="0"/>
        <v>0.5</v>
      </c>
      <c r="D9" s="91">
        <f>(B9/$G$6)*180/PI()</f>
        <v>38.587385291764484</v>
      </c>
      <c r="E9" s="77">
        <v>275.27142857142849</v>
      </c>
      <c r="F9" s="79">
        <f>A9</f>
        <v>100</v>
      </c>
      <c r="G9" s="80">
        <f>B9</f>
        <v>0.76</v>
      </c>
      <c r="H9" s="35">
        <f>F9/$G$1</f>
        <v>0.5</v>
      </c>
      <c r="I9" s="82">
        <f>(G9/$G$6)*180/PI()</f>
        <v>38.587385291764484</v>
      </c>
      <c r="J9">
        <f>H9*I13+J13</f>
        <v>38.587385291764484</v>
      </c>
    </row>
    <row r="10" spans="1:14" ht="15.75" thickBot="1">
      <c r="A10" s="84">
        <v>250</v>
      </c>
      <c r="B10" s="88">
        <v>0.67</v>
      </c>
      <c r="C10" s="64">
        <f>A10/(200)</f>
        <v>1.25</v>
      </c>
      <c r="D10" s="91">
        <f t="shared" ref="D10:D17" si="1">(B10/$G$6)*180/PI()</f>
        <v>34.017826507213428</v>
      </c>
      <c r="E10" s="77">
        <v>241.20000000000002</v>
      </c>
      <c r="F10" s="14">
        <f>A13</f>
        <v>1000</v>
      </c>
      <c r="G10" s="81">
        <f>B13</f>
        <v>0.46</v>
      </c>
      <c r="H10" s="83">
        <f>F10/$G$1</f>
        <v>5</v>
      </c>
      <c r="I10" s="15">
        <f>(G10/$G$6)*180/PI()</f>
        <v>23.355522676594294</v>
      </c>
      <c r="J10">
        <f>H10*I13+J13</f>
        <v>23.355522676594294</v>
      </c>
    </row>
    <row r="11" spans="1:14">
      <c r="A11" s="84">
        <v>500</v>
      </c>
      <c r="B11" s="88">
        <v>0.6</v>
      </c>
      <c r="C11" s="64">
        <f t="shared" ref="C11:C17" si="2">A11/(200)</f>
        <v>2.5</v>
      </c>
      <c r="D11" s="91">
        <f t="shared" si="1"/>
        <v>30.46372523034038</v>
      </c>
      <c r="E11" s="50">
        <v>216</v>
      </c>
    </row>
    <row r="12" spans="1:14" ht="15.75" thickBot="1">
      <c r="A12" s="84">
        <v>750</v>
      </c>
      <c r="B12" s="88">
        <v>0.54</v>
      </c>
      <c r="C12" s="64">
        <f t="shared" si="2"/>
        <v>3.75</v>
      </c>
      <c r="D12" s="91">
        <f t="shared" si="1"/>
        <v>27.41735270730635</v>
      </c>
      <c r="E12" s="50">
        <v>190.8</v>
      </c>
      <c r="I12" t="s">
        <v>138</v>
      </c>
      <c r="J12" t="s">
        <v>139</v>
      </c>
    </row>
    <row r="13" spans="1:14" ht="15.75" thickBot="1">
      <c r="A13" s="84">
        <v>1000</v>
      </c>
      <c r="B13" s="88">
        <v>0.46</v>
      </c>
      <c r="C13" s="64">
        <f t="shared" si="2"/>
        <v>5</v>
      </c>
      <c r="D13" s="91">
        <f t="shared" si="1"/>
        <v>23.355522676594294</v>
      </c>
      <c r="E13" s="50">
        <v>165.6</v>
      </c>
      <c r="G13">
        <f>H10-H9</f>
        <v>4.5</v>
      </c>
      <c r="H13">
        <f>I10-I9</f>
        <v>-15.23186261517019</v>
      </c>
      <c r="I13" s="62">
        <f>(I10-I9)/(H10-H9)</f>
        <v>-3.3848583589267087</v>
      </c>
      <c r="J13" s="63">
        <f>I9-H9*I13</f>
        <v>40.279814471227837</v>
      </c>
    </row>
    <row r="14" spans="1:14">
      <c r="A14" s="84">
        <v>1250</v>
      </c>
      <c r="B14" s="88">
        <v>0.4</v>
      </c>
      <c r="C14" s="64">
        <f t="shared" si="2"/>
        <v>6.25</v>
      </c>
      <c r="D14" s="91">
        <f t="shared" si="1"/>
        <v>20.309150153560257</v>
      </c>
      <c r="E14" s="50">
        <v>144</v>
      </c>
    </row>
    <row r="15" spans="1:14">
      <c r="A15" s="84">
        <v>1500</v>
      </c>
      <c r="B15" s="88">
        <v>0.32</v>
      </c>
      <c r="C15" s="64">
        <f t="shared" si="2"/>
        <v>7.5</v>
      </c>
      <c r="D15" s="91">
        <f t="shared" si="1"/>
        <v>16.247320122848205</v>
      </c>
      <c r="E15" s="50">
        <v>118.80000000000001</v>
      </c>
    </row>
    <row r="16" spans="1:14">
      <c r="A16" s="84">
        <v>1750</v>
      </c>
      <c r="B16" s="88">
        <v>0.23</v>
      </c>
      <c r="C16" s="64">
        <f t="shared" si="2"/>
        <v>8.75</v>
      </c>
      <c r="D16" s="91">
        <f t="shared" si="1"/>
        <v>11.677761338297147</v>
      </c>
      <c r="E16" s="50">
        <v>79.2</v>
      </c>
    </row>
    <row r="17" spans="1:5" ht="15.75" thickBot="1">
      <c r="A17" s="74">
        <v>2000</v>
      </c>
      <c r="B17" s="89">
        <v>0.1</v>
      </c>
      <c r="C17" s="76">
        <f t="shared" si="2"/>
        <v>10</v>
      </c>
      <c r="D17" s="92">
        <f t="shared" si="1"/>
        <v>5.0772875383900642</v>
      </c>
      <c r="E17" s="51">
        <v>36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3:O59"/>
  <sheetViews>
    <sheetView topLeftCell="A10" workbookViewId="0">
      <selection activeCell="H60" sqref="H60"/>
    </sheetView>
  </sheetViews>
  <sheetFormatPr defaultRowHeight="15"/>
  <cols>
    <col min="6" max="6" width="10.85546875" customWidth="1"/>
    <col min="7" max="7" width="10" customWidth="1"/>
  </cols>
  <sheetData>
    <row r="3" spans="3:12">
      <c r="C3" t="s">
        <v>141</v>
      </c>
      <c r="I3" t="s">
        <v>142</v>
      </c>
      <c r="J3" t="s">
        <v>144</v>
      </c>
      <c r="K3" t="s">
        <v>147</v>
      </c>
      <c r="L3" t="s">
        <v>148</v>
      </c>
    </row>
    <row r="4" spans="3:12">
      <c r="I4" t="s">
        <v>143</v>
      </c>
      <c r="J4" t="s">
        <v>145</v>
      </c>
      <c r="K4" t="s">
        <v>146</v>
      </c>
    </row>
    <row r="5" spans="3:12">
      <c r="C5" t="s">
        <v>22</v>
      </c>
      <c r="D5" t="s">
        <v>40</v>
      </c>
    </row>
    <row r="6" spans="3:12">
      <c r="C6">
        <f>D6*D6</f>
        <v>225</v>
      </c>
      <c r="D6">
        <v>-15</v>
      </c>
    </row>
    <row r="7" spans="3:12">
      <c r="C7">
        <f t="shared" ref="C7:C36" si="0">D7*D7</f>
        <v>196</v>
      </c>
      <c r="D7">
        <v>-14</v>
      </c>
    </row>
    <row r="8" spans="3:12">
      <c r="C8">
        <f t="shared" si="0"/>
        <v>169</v>
      </c>
      <c r="D8">
        <v>-13</v>
      </c>
    </row>
    <row r="9" spans="3:12">
      <c r="C9">
        <f t="shared" si="0"/>
        <v>144</v>
      </c>
      <c r="D9">
        <v>-12</v>
      </c>
    </row>
    <row r="10" spans="3:12">
      <c r="C10">
        <f t="shared" si="0"/>
        <v>121</v>
      </c>
      <c r="D10">
        <v>-11</v>
      </c>
    </row>
    <row r="11" spans="3:12">
      <c r="C11">
        <f t="shared" si="0"/>
        <v>100</v>
      </c>
      <c r="D11">
        <v>-10</v>
      </c>
    </row>
    <row r="12" spans="3:12">
      <c r="C12">
        <f t="shared" si="0"/>
        <v>81</v>
      </c>
      <c r="D12">
        <v>-9</v>
      </c>
    </row>
    <row r="13" spans="3:12">
      <c r="C13">
        <f t="shared" si="0"/>
        <v>64</v>
      </c>
      <c r="D13">
        <v>-8</v>
      </c>
    </row>
    <row r="14" spans="3:12">
      <c r="C14">
        <f t="shared" si="0"/>
        <v>49</v>
      </c>
      <c r="D14">
        <v>-7</v>
      </c>
    </row>
    <row r="15" spans="3:12">
      <c r="C15">
        <f t="shared" si="0"/>
        <v>36</v>
      </c>
      <c r="D15">
        <v>-6</v>
      </c>
    </row>
    <row r="16" spans="3:12">
      <c r="C16">
        <f t="shared" si="0"/>
        <v>25</v>
      </c>
      <c r="D16">
        <v>-5</v>
      </c>
    </row>
    <row r="17" spans="3:4">
      <c r="C17">
        <f t="shared" si="0"/>
        <v>16</v>
      </c>
      <c r="D17">
        <v>-4</v>
      </c>
    </row>
    <row r="18" spans="3:4">
      <c r="C18">
        <f t="shared" si="0"/>
        <v>9</v>
      </c>
      <c r="D18">
        <v>-3</v>
      </c>
    </row>
    <row r="19" spans="3:4">
      <c r="C19">
        <f t="shared" si="0"/>
        <v>4</v>
      </c>
      <c r="D19">
        <v>-2</v>
      </c>
    </row>
    <row r="20" spans="3:4">
      <c r="C20">
        <f t="shared" si="0"/>
        <v>1</v>
      </c>
      <c r="D20">
        <v>-1</v>
      </c>
    </row>
    <row r="21" spans="3:4">
      <c r="C21">
        <f t="shared" si="0"/>
        <v>0</v>
      </c>
      <c r="D21">
        <v>0</v>
      </c>
    </row>
    <row r="22" spans="3:4">
      <c r="C22">
        <f t="shared" si="0"/>
        <v>1</v>
      </c>
      <c r="D22">
        <v>1</v>
      </c>
    </row>
    <row r="23" spans="3:4">
      <c r="C23">
        <f t="shared" si="0"/>
        <v>4</v>
      </c>
      <c r="D23">
        <v>2</v>
      </c>
    </row>
    <row r="24" spans="3:4">
      <c r="C24">
        <f t="shared" si="0"/>
        <v>9</v>
      </c>
      <c r="D24">
        <v>3</v>
      </c>
    </row>
    <row r="25" spans="3:4">
      <c r="C25">
        <f t="shared" si="0"/>
        <v>16</v>
      </c>
      <c r="D25">
        <v>4</v>
      </c>
    </row>
    <row r="26" spans="3:4">
      <c r="C26">
        <f t="shared" si="0"/>
        <v>25</v>
      </c>
      <c r="D26">
        <v>5</v>
      </c>
    </row>
    <row r="27" spans="3:4">
      <c r="C27">
        <f t="shared" si="0"/>
        <v>36</v>
      </c>
      <c r="D27">
        <v>6</v>
      </c>
    </row>
    <row r="28" spans="3:4">
      <c r="C28">
        <f t="shared" si="0"/>
        <v>49</v>
      </c>
      <c r="D28">
        <v>7</v>
      </c>
    </row>
    <row r="29" spans="3:4">
      <c r="C29">
        <f t="shared" si="0"/>
        <v>64</v>
      </c>
      <c r="D29">
        <v>8</v>
      </c>
    </row>
    <row r="30" spans="3:4">
      <c r="C30">
        <f t="shared" si="0"/>
        <v>81</v>
      </c>
      <c r="D30">
        <v>9</v>
      </c>
    </row>
    <row r="31" spans="3:4">
      <c r="C31">
        <f t="shared" si="0"/>
        <v>100</v>
      </c>
      <c r="D31">
        <v>10</v>
      </c>
    </row>
    <row r="32" spans="3:4">
      <c r="C32">
        <f t="shared" si="0"/>
        <v>121</v>
      </c>
      <c r="D32">
        <v>11</v>
      </c>
    </row>
    <row r="33" spans="3:4">
      <c r="C33">
        <f t="shared" si="0"/>
        <v>144</v>
      </c>
      <c r="D33">
        <v>12</v>
      </c>
    </row>
    <row r="34" spans="3:4">
      <c r="C34">
        <f t="shared" si="0"/>
        <v>169</v>
      </c>
      <c r="D34">
        <v>13</v>
      </c>
    </row>
    <row r="35" spans="3:4">
      <c r="C35">
        <f t="shared" si="0"/>
        <v>196</v>
      </c>
      <c r="D35">
        <v>14</v>
      </c>
    </row>
    <row r="36" spans="3:4">
      <c r="C36">
        <f t="shared" si="0"/>
        <v>225</v>
      </c>
      <c r="D36">
        <v>15</v>
      </c>
    </row>
    <row r="41" spans="3:4">
      <c r="C41" t="s">
        <v>153</v>
      </c>
    </row>
    <row r="42" spans="3:4">
      <c r="C42" t="s">
        <v>152</v>
      </c>
    </row>
    <row r="43" spans="3:4">
      <c r="C43" t="s">
        <v>151</v>
      </c>
    </row>
    <row r="44" spans="3:4">
      <c r="C44" t="s">
        <v>150</v>
      </c>
    </row>
    <row r="45" spans="3:4">
      <c r="C45" t="s">
        <v>149</v>
      </c>
    </row>
    <row r="46" spans="3:4">
      <c r="C46" t="s">
        <v>154</v>
      </c>
    </row>
    <row r="47" spans="3:4">
      <c r="C47" s="52" t="s">
        <v>155</v>
      </c>
    </row>
    <row r="48" spans="3:4">
      <c r="C48" t="s">
        <v>156</v>
      </c>
    </row>
    <row r="49" spans="3:15">
      <c r="C49" t="s">
        <v>157</v>
      </c>
    </row>
    <row r="50" spans="3:15">
      <c r="C50" t="s">
        <v>158</v>
      </c>
    </row>
    <row r="51" spans="3:15">
      <c r="C51" t="s">
        <v>159</v>
      </c>
      <c r="H51" t="s">
        <v>161</v>
      </c>
      <c r="L51" t="s">
        <v>163</v>
      </c>
      <c r="O51" t="s">
        <v>164</v>
      </c>
    </row>
    <row r="52" spans="3:15">
      <c r="C52" t="s">
        <v>160</v>
      </c>
      <c r="H52" t="s">
        <v>162</v>
      </c>
    </row>
    <row r="54" spans="3:15">
      <c r="H54" t="s">
        <v>165</v>
      </c>
    </row>
    <row r="56" spans="3:15">
      <c r="H56" t="s">
        <v>166</v>
      </c>
    </row>
    <row r="57" spans="3:15">
      <c r="H57" t="s">
        <v>167</v>
      </c>
    </row>
    <row r="58" spans="3:15">
      <c r="H58" t="s">
        <v>168</v>
      </c>
    </row>
    <row r="59" spans="3:15">
      <c r="H59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31"/>
  <sheetViews>
    <sheetView zoomScale="70" zoomScaleNormal="70" workbookViewId="0">
      <selection activeCell="H81" sqref="H81"/>
    </sheetView>
  </sheetViews>
  <sheetFormatPr defaultRowHeight="15"/>
  <cols>
    <col min="2" max="2" width="12.5703125" bestFit="1" customWidth="1"/>
    <col min="3" max="3" width="9.140625" customWidth="1"/>
    <col min="4" max="4" width="12" bestFit="1" customWidth="1"/>
    <col min="6" max="6" width="7.85546875" customWidth="1"/>
    <col min="10" max="10" width="12.140625" customWidth="1"/>
    <col min="11" max="11" width="11" customWidth="1"/>
  </cols>
  <sheetData>
    <row r="1" spans="1:18" ht="15.75" thickBot="1">
      <c r="H1" s="55"/>
      <c r="I1" s="55"/>
    </row>
    <row r="2" spans="1:18" ht="15.75" thickBot="1">
      <c r="B2" t="s">
        <v>138</v>
      </c>
      <c r="C2" t="s">
        <v>139</v>
      </c>
      <c r="D2" t="s">
        <v>189</v>
      </c>
      <c r="E2" t="s">
        <v>190</v>
      </c>
      <c r="F2" t="s">
        <v>127</v>
      </c>
      <c r="G2" s="55" t="s">
        <v>210</v>
      </c>
      <c r="H2" s="55" t="s">
        <v>211</v>
      </c>
      <c r="J2" t="s">
        <v>200</v>
      </c>
      <c r="L2" t="s">
        <v>198</v>
      </c>
      <c r="M2" t="s">
        <v>199</v>
      </c>
      <c r="N2" s="55" t="s">
        <v>126</v>
      </c>
      <c r="O2" s="55" t="s">
        <v>174</v>
      </c>
      <c r="Q2" s="55"/>
      <c r="R2" s="4"/>
    </row>
    <row r="3" spans="1:18" ht="15.75" thickBot="1">
      <c r="B3" s="41">
        <f>Лист9!I13</f>
        <v>-3.3848583589267087</v>
      </c>
      <c r="C3" s="41">
        <f>Лист9!J13</f>
        <v>40.279814471227837</v>
      </c>
      <c r="D3">
        <f>C3/(B3*B3)</f>
        <v>3.5156567094208708</v>
      </c>
      <c r="E3">
        <v>10</v>
      </c>
      <c r="F3">
        <v>10</v>
      </c>
      <c r="G3" s="41">
        <f>B3/2</f>
        <v>-1.6924291794633544</v>
      </c>
      <c r="H3" s="41">
        <f>C3/2</f>
        <v>20.139907235613919</v>
      </c>
      <c r="J3">
        <f>-B3</f>
        <v>3.3848583589267087</v>
      </c>
      <c r="K3" s="55">
        <v>-1.3963799978474101</v>
      </c>
      <c r="L3">
        <f>C3/(B3*B3)</f>
        <v>3.5156567094208708</v>
      </c>
      <c r="M3">
        <f>-L3</f>
        <v>-3.5156567094208708</v>
      </c>
      <c r="N3">
        <v>8</v>
      </c>
      <c r="O3">
        <v>0</v>
      </c>
      <c r="Q3" s="55"/>
      <c r="R3" s="4"/>
    </row>
    <row r="4" spans="1:18" ht="15.75" thickBot="1">
      <c r="B4">
        <f>0.01</f>
        <v>0.01</v>
      </c>
      <c r="I4" t="s">
        <v>191</v>
      </c>
      <c r="M4" s="55" t="s">
        <v>201</v>
      </c>
      <c r="Q4" s="55"/>
      <c r="R4" s="55"/>
    </row>
    <row r="5" spans="1:18" ht="15.75" thickBot="1">
      <c r="A5" s="55" t="s">
        <v>187</v>
      </c>
      <c r="B5" s="4" t="s">
        <v>187</v>
      </c>
      <c r="C5" t="s">
        <v>188</v>
      </c>
      <c r="D5" t="s">
        <v>123</v>
      </c>
      <c r="E5" t="s">
        <v>126</v>
      </c>
      <c r="F5" s="4" t="s">
        <v>187</v>
      </c>
      <c r="G5" s="60" t="s">
        <v>193</v>
      </c>
      <c r="H5" s="67" t="s">
        <v>192</v>
      </c>
      <c r="I5" s="61" t="s">
        <v>194</v>
      </c>
      <c r="J5" t="s">
        <v>197</v>
      </c>
      <c r="K5" t="s">
        <v>196</v>
      </c>
      <c r="L5" t="s">
        <v>195</v>
      </c>
      <c r="M5" s="55" t="s">
        <v>202</v>
      </c>
      <c r="N5" s="55" t="s">
        <v>203</v>
      </c>
      <c r="O5" s="55" t="s">
        <v>204</v>
      </c>
      <c r="Q5" s="55"/>
      <c r="R5" s="55"/>
    </row>
    <row r="6" spans="1:18">
      <c r="A6" s="55">
        <v>-90</v>
      </c>
      <c r="B6" s="68">
        <f>0</f>
        <v>0</v>
      </c>
      <c r="C6">
        <f>-COS(B6)*$E$3</f>
        <v>-10</v>
      </c>
      <c r="D6">
        <f t="shared" ref="D6:D69" si="0">SIN(B6)*$F$3</f>
        <v>0</v>
      </c>
      <c r="E6">
        <f>COS(B6)*$E$3</f>
        <v>10</v>
      </c>
      <c r="F6" s="47">
        <f>(-$G$3*G6+SQRT($G$3*G6*$G$3*G6+4*$H$3*G6))/(2*$H$3)</f>
        <v>0</v>
      </c>
      <c r="G6" s="64">
        <f>($H$3*B6*B6)/(1-$G$3*B6)</f>
        <v>0</v>
      </c>
      <c r="H6" s="34">
        <f>$H$3*B6*(2-$G$3*B6)/((1-$G$3*B6)*(1-$G$3*B6))</f>
        <v>0</v>
      </c>
      <c r="I6" s="65">
        <f>$H$3*2/((1-$G$3*B6)*(1-$G$3*B6)*(1-$G$3*B6))</f>
        <v>40.279814471227837</v>
      </c>
      <c r="J6">
        <f t="shared" ref="J6:J69" si="1">$L$3*EXP(-$J$3*B6)+$M$3+$C$3*B6/$J$3</f>
        <v>0</v>
      </c>
      <c r="K6">
        <f t="shared" ref="K6:K69" si="2">-$J$3*$L$3*EXP(-$J$3*B6)+$C$3/$J$3</f>
        <v>0</v>
      </c>
      <c r="L6">
        <f t="shared" ref="L6:L69" si="3">$J$3*$J$3*$L$3*EXP(-$J$3*B6)</f>
        <v>40.279814471227837</v>
      </c>
      <c r="M6">
        <f t="shared" ref="M6:M69" si="4">$N$3*SQRT((B6+$O$3)*(B6+$O$3)*(B6+$O$3))/2</f>
        <v>0</v>
      </c>
      <c r="N6">
        <f t="shared" ref="N6:N69" si="5">$N$3*SQRT(B6+$O$3)</f>
        <v>0</v>
      </c>
      <c r="O6" s="55" t="e">
        <f t="shared" ref="O6:O69" si="6">$N$3/(2*SQRT(B6+$O$3))</f>
        <v>#DIV/0!</v>
      </c>
      <c r="Q6" s="55"/>
      <c r="R6" s="55"/>
    </row>
    <row r="7" spans="1:18">
      <c r="A7" s="55">
        <v>-88</v>
      </c>
      <c r="B7" s="47">
        <f>B6+$B$4</f>
        <v>0.01</v>
      </c>
      <c r="C7" s="55">
        <f t="shared" ref="C7:C70" si="7">-COS(B7)*$E$3</f>
        <v>-9.9995000041666522</v>
      </c>
      <c r="D7" s="55">
        <f t="shared" si="0"/>
        <v>9.9998333341666648E-2</v>
      </c>
      <c r="E7" s="55">
        <f t="shared" ref="E7:E70" si="8">COS(B7)*$E$3</f>
        <v>9.9995000041666522</v>
      </c>
      <c r="F7" s="47">
        <f t="shared" ref="F7:F70" si="9">(-$G$3*G7+SQRT($G$3*G7*$G$3*G7+4*$H$3*G7))/(2*$H$3)</f>
        <v>1.0000000000000002E-2</v>
      </c>
      <c r="G7" s="64">
        <f t="shared" ref="G7:G70" si="10">($H$3*B7*B7)/(1-$G$3*B7)</f>
        <v>1.9804726269319118E-3</v>
      </c>
      <c r="H7" s="34">
        <f t="shared" ref="H7:H70" si="11">$H$3*B7*(2-$G$3*B7)/((1-$G$3*B7)*(1-$G$3*B7))</f>
        <v>0.3927984986418222</v>
      </c>
      <c r="I7" s="65">
        <f t="shared" ref="I7:I70" si="12">$H$3*2/((1-$G$3*B7)*(1-$G$3*B7)*(1-$G$3*B7))</f>
        <v>38.302012749629696</v>
      </c>
      <c r="J7" s="55">
        <f t="shared" si="1"/>
        <v>1.9914581415652194E-3</v>
      </c>
      <c r="K7" s="55">
        <f t="shared" si="2"/>
        <v>0.39605734097534651</v>
      </c>
      <c r="L7" s="55">
        <f t="shared" si="3"/>
        <v>38.939216470013143</v>
      </c>
      <c r="M7" s="55">
        <f t="shared" si="4"/>
        <v>4.0000000000000001E-3</v>
      </c>
      <c r="N7" s="55">
        <f t="shared" si="5"/>
        <v>0.8</v>
      </c>
      <c r="O7" s="55">
        <f t="shared" si="6"/>
        <v>40</v>
      </c>
    </row>
    <row r="8" spans="1:18">
      <c r="A8" s="55">
        <v>-86</v>
      </c>
      <c r="B8" s="47">
        <f t="shared" ref="B8:B71" si="13">B7+$B$4</f>
        <v>0.02</v>
      </c>
      <c r="C8" s="55">
        <f t="shared" si="7"/>
        <v>-9.998000066665778</v>
      </c>
      <c r="D8" s="55">
        <f t="shared" si="0"/>
        <v>0.19998666693333081</v>
      </c>
      <c r="E8" s="55">
        <f t="shared" si="8"/>
        <v>9.998000066665778</v>
      </c>
      <c r="F8" s="47">
        <f t="shared" si="9"/>
        <v>2.0000000000000004E-2</v>
      </c>
      <c r="G8" s="64">
        <f t="shared" si="10"/>
        <v>7.792207700548618E-3</v>
      </c>
      <c r="H8" s="34">
        <f t="shared" si="11"/>
        <v>0.76646478248164984</v>
      </c>
      <c r="I8" s="65">
        <f t="shared" si="12"/>
        <v>36.451604561460393</v>
      </c>
      <c r="J8" s="55">
        <f t="shared" si="1"/>
        <v>7.8772097251347539E-3</v>
      </c>
      <c r="K8" s="55">
        <f t="shared" si="2"/>
        <v>0.77893305024141313</v>
      </c>
      <c r="L8" s="55">
        <f t="shared" si="3"/>
        <v>37.643236425073901</v>
      </c>
      <c r="M8" s="55">
        <f t="shared" si="4"/>
        <v>1.1313708498984762E-2</v>
      </c>
      <c r="N8" s="55">
        <f t="shared" si="5"/>
        <v>1.131370849898476</v>
      </c>
      <c r="O8" s="55">
        <f t="shared" si="6"/>
        <v>28.284271247461902</v>
      </c>
    </row>
    <row r="9" spans="1:18">
      <c r="A9" s="55">
        <v>-84</v>
      </c>
      <c r="B9" s="47">
        <f t="shared" si="13"/>
        <v>0.03</v>
      </c>
      <c r="C9" s="55">
        <f t="shared" si="7"/>
        <v>-9.9955003374898759</v>
      </c>
      <c r="D9" s="55">
        <f t="shared" si="0"/>
        <v>0.29995500202495662</v>
      </c>
      <c r="E9" s="55">
        <f t="shared" si="8"/>
        <v>9.9955003374898759</v>
      </c>
      <c r="F9" s="47">
        <f t="shared" si="9"/>
        <v>0.03</v>
      </c>
      <c r="G9" s="64">
        <f t="shared" si="10"/>
        <v>1.7250080332945603E-2</v>
      </c>
      <c r="H9" s="34">
        <f t="shared" si="11"/>
        <v>1.122221483308131</v>
      </c>
      <c r="I9" s="65">
        <f t="shared" si="12"/>
        <v>34.718495840080294</v>
      </c>
      <c r="J9" s="55">
        <f t="shared" si="1"/>
        <v>1.7527644372085593E-2</v>
      </c>
      <c r="K9" s="55">
        <f t="shared" si="2"/>
        <v>1.1490658405716854</v>
      </c>
      <c r="L9" s="55">
        <f t="shared" si="3"/>
        <v>36.390389355811621</v>
      </c>
      <c r="M9" s="55">
        <f t="shared" si="4"/>
        <v>2.0784609690826527E-2</v>
      </c>
      <c r="N9" s="55">
        <f t="shared" si="5"/>
        <v>1.3856406460551018</v>
      </c>
      <c r="O9" s="55">
        <f t="shared" si="6"/>
        <v>23.094010767585029</v>
      </c>
    </row>
    <row r="10" spans="1:18">
      <c r="A10" s="55">
        <v>-82</v>
      </c>
      <c r="B10" s="47">
        <f t="shared" si="13"/>
        <v>0.04</v>
      </c>
      <c r="C10" s="55">
        <f t="shared" si="7"/>
        <v>-9.9920010666097792</v>
      </c>
      <c r="D10" s="55">
        <f t="shared" si="0"/>
        <v>0.39989334186634162</v>
      </c>
      <c r="E10" s="55">
        <f t="shared" si="8"/>
        <v>9.9920010666097792</v>
      </c>
      <c r="F10" s="47">
        <f t="shared" si="9"/>
        <v>0.04</v>
      </c>
      <c r="G10" s="64">
        <f t="shared" si="10"/>
        <v>3.0180703449964274E-2</v>
      </c>
      <c r="H10" s="34">
        <f t="shared" si="11"/>
        <v>1.4611951062831565</v>
      </c>
      <c r="I10" s="65">
        <f t="shared" si="12"/>
        <v>33.093537276187377</v>
      </c>
      <c r="J10" s="55">
        <f t="shared" si="1"/>
        <v>3.0817465413199463E-2</v>
      </c>
      <c r="K10" s="55">
        <f t="shared" si="2"/>
        <v>1.5068798234443079</v>
      </c>
      <c r="L10" s="55">
        <f t="shared" si="3"/>
        <v>35.179239704944358</v>
      </c>
      <c r="M10" s="55">
        <f t="shared" si="4"/>
        <v>3.2000000000000001E-2</v>
      </c>
      <c r="N10" s="55">
        <f t="shared" si="5"/>
        <v>1.6</v>
      </c>
      <c r="O10" s="55">
        <f t="shared" si="6"/>
        <v>20</v>
      </c>
    </row>
    <row r="11" spans="1:18">
      <c r="A11" s="55">
        <v>-80</v>
      </c>
      <c r="B11" s="47">
        <f t="shared" si="13"/>
        <v>0.05</v>
      </c>
      <c r="C11" s="55">
        <f t="shared" si="7"/>
        <v>-9.9875026039496628</v>
      </c>
      <c r="D11" s="55">
        <f t="shared" si="0"/>
        <v>0.49979169270678331</v>
      </c>
      <c r="E11" s="55">
        <f t="shared" si="8"/>
        <v>9.9875026039496628</v>
      </c>
      <c r="F11" s="47">
        <f t="shared" si="9"/>
        <v>0.05</v>
      </c>
      <c r="G11" s="64">
        <f t="shared" si="10"/>
        <v>4.642151201461743E-2</v>
      </c>
      <c r="H11" s="34">
        <f t="shared" si="11"/>
        <v>1.7844249586444196</v>
      </c>
      <c r="I11" s="65">
        <f t="shared" si="12"/>
        <v>31.56842274400352</v>
      </c>
      <c r="J11" s="55">
        <f t="shared" si="1"/>
        <v>4.7625546319227996E-2</v>
      </c>
      <c r="K11" s="55">
        <f t="shared" si="2"/>
        <v>1.8527849950043009</v>
      </c>
      <c r="L11" s="55">
        <f t="shared" si="3"/>
        <v>34.008399693593546</v>
      </c>
      <c r="M11" s="55">
        <f t="shared" si="4"/>
        <v>4.4721359549995801E-2</v>
      </c>
      <c r="N11" s="55">
        <f t="shared" si="5"/>
        <v>1.7888543819998317</v>
      </c>
      <c r="O11" s="55">
        <f t="shared" si="6"/>
        <v>17.888543819998318</v>
      </c>
    </row>
    <row r="12" spans="1:18">
      <c r="A12" s="55">
        <v>-78</v>
      </c>
      <c r="B12" s="47">
        <f t="shared" si="13"/>
        <v>6.0000000000000005E-2</v>
      </c>
      <c r="C12" s="55">
        <f t="shared" si="7"/>
        <v>-9.9820053993520421</v>
      </c>
      <c r="D12" s="55">
        <f t="shared" si="0"/>
        <v>0.59964006479444598</v>
      </c>
      <c r="E12" s="55">
        <f t="shared" si="8"/>
        <v>9.9820053993520421</v>
      </c>
      <c r="F12" s="47">
        <f t="shared" si="9"/>
        <v>0.06</v>
      </c>
      <c r="G12" s="64">
        <f t="shared" si="10"/>
        <v>6.5819931671175239E-2</v>
      </c>
      <c r="H12" s="34">
        <f t="shared" si="11"/>
        <v>2.0928711256125134</v>
      </c>
      <c r="I12" s="65">
        <f t="shared" si="12"/>
        <v>30.135600018795248</v>
      </c>
      <c r="J12" s="55">
        <f t="shared" si="1"/>
        <v>6.7834791909754721E-2</v>
      </c>
      <c r="K12" s="55">
        <f t="shared" si="2"/>
        <v>2.187177705851882</v>
      </c>
      <c r="L12" s="55">
        <f t="shared" si="3"/>
        <v>32.876527731116944</v>
      </c>
      <c r="M12" s="55">
        <f t="shared" si="4"/>
        <v>5.8787753826796282E-2</v>
      </c>
      <c r="N12" s="55">
        <f t="shared" si="5"/>
        <v>1.9595917942265426</v>
      </c>
      <c r="O12" s="55">
        <f t="shared" si="6"/>
        <v>16.329931618554518</v>
      </c>
    </row>
    <row r="13" spans="1:18">
      <c r="A13" s="55">
        <v>-76</v>
      </c>
      <c r="B13" s="47">
        <f t="shared" si="13"/>
        <v>7.0000000000000007E-2</v>
      </c>
      <c r="C13" s="55">
        <f t="shared" si="7"/>
        <v>-9.9755100025327952</v>
      </c>
      <c r="D13" s="55">
        <f t="shared" si="0"/>
        <v>0.69942847337532765</v>
      </c>
      <c r="E13" s="55">
        <f t="shared" si="8"/>
        <v>9.9755100025327952</v>
      </c>
      <c r="F13" s="47">
        <f t="shared" si="9"/>
        <v>7.0000000000000007E-2</v>
      </c>
      <c r="G13" s="64">
        <f t="shared" si="10"/>
        <v>8.8232622867947252E-2</v>
      </c>
      <c r="H13" s="34">
        <f t="shared" si="11"/>
        <v>2.3874216079547712</v>
      </c>
      <c r="I13" s="65">
        <f t="shared" si="12"/>
        <v>28.78819213744163</v>
      </c>
      <c r="J13" s="55">
        <f t="shared" si="1"/>
        <v>9.1332004181319704E-2</v>
      </c>
      <c r="K13" s="55">
        <f t="shared" si="2"/>
        <v>2.5104411151952775</v>
      </c>
      <c r="L13" s="55">
        <f t="shared" si="3"/>
        <v>31.78232687786581</v>
      </c>
      <c r="M13" s="55">
        <f t="shared" si="4"/>
        <v>7.4081036709808548E-2</v>
      </c>
      <c r="N13" s="55">
        <f t="shared" si="5"/>
        <v>2.1166010488516727</v>
      </c>
      <c r="O13" s="55">
        <f t="shared" si="6"/>
        <v>15.118578920369087</v>
      </c>
    </row>
    <row r="14" spans="1:18">
      <c r="A14" s="55">
        <v>-74</v>
      </c>
      <c r="B14" s="47">
        <f t="shared" si="13"/>
        <v>0.08</v>
      </c>
      <c r="C14" s="55">
        <f t="shared" si="7"/>
        <v>-9.9680170630261937</v>
      </c>
      <c r="D14" s="55">
        <f t="shared" si="0"/>
        <v>0.79914693969172701</v>
      </c>
      <c r="E14" s="55">
        <f t="shared" si="8"/>
        <v>9.9680170630261937</v>
      </c>
      <c r="F14" s="47">
        <f t="shared" si="9"/>
        <v>8.0000000000000016E-2</v>
      </c>
      <c r="G14" s="64">
        <f t="shared" si="10"/>
        <v>0.11352479258311411</v>
      </c>
      <c r="H14" s="34">
        <f t="shared" si="11"/>
        <v>2.6688987204203021</v>
      </c>
      <c r="I14" s="65">
        <f t="shared" si="12"/>
        <v>27.51992799574592</v>
      </c>
      <c r="J14" s="55">
        <f t="shared" si="1"/>
        <v>0.11800775260107532</v>
      </c>
      <c r="K14" s="55">
        <f t="shared" si="2"/>
        <v>2.82294562988832</v>
      </c>
      <c r="L14" s="55">
        <f t="shared" si="3"/>
        <v>30.724543359104729</v>
      </c>
      <c r="M14" s="55">
        <f t="shared" si="4"/>
        <v>9.0509667991878096E-2</v>
      </c>
      <c r="N14" s="55">
        <f t="shared" si="5"/>
        <v>2.2627416997969521</v>
      </c>
      <c r="O14" s="55">
        <f t="shared" si="6"/>
        <v>14.142135623730951</v>
      </c>
    </row>
    <row r="15" spans="1:18">
      <c r="A15" s="55">
        <v>-72</v>
      </c>
      <c r="B15" s="47">
        <f t="shared" si="13"/>
        <v>0.09</v>
      </c>
      <c r="C15" s="55">
        <f t="shared" si="7"/>
        <v>-9.9595273301199434</v>
      </c>
      <c r="D15" s="55">
        <f t="shared" si="0"/>
        <v>0.89878549198011037</v>
      </c>
      <c r="E15" s="55">
        <f t="shared" si="8"/>
        <v>9.9595273301199434</v>
      </c>
      <c r="F15" s="47">
        <f t="shared" si="9"/>
        <v>0.09</v>
      </c>
      <c r="G15" s="64">
        <f t="shared" si="10"/>
        <v>0.14156956670332982</v>
      </c>
      <c r="H15" s="34">
        <f t="shared" si="11"/>
        <v>2.9380648372441533</v>
      </c>
      <c r="I15" s="65">
        <f t="shared" si="12"/>
        <v>26.325080979659326</v>
      </c>
      <c r="J15" s="55">
        <f t="shared" si="1"/>
        <v>0.14775624871733584</v>
      </c>
      <c r="K15" s="55">
        <f t="shared" si="2"/>
        <v>3.125049328855976</v>
      </c>
      <c r="L15" s="55">
        <f t="shared" si="3"/>
        <v>29.701965128391379</v>
      </c>
      <c r="M15" s="55">
        <f t="shared" si="4"/>
        <v>0.108</v>
      </c>
      <c r="N15" s="55">
        <f t="shared" si="5"/>
        <v>2.4</v>
      </c>
      <c r="O15" s="55">
        <f t="shared" si="6"/>
        <v>13.333333333333334</v>
      </c>
    </row>
    <row r="16" spans="1:18">
      <c r="A16" s="55">
        <v>-70</v>
      </c>
      <c r="B16" s="47">
        <f t="shared" si="13"/>
        <v>9.9999999999999992E-2</v>
      </c>
      <c r="C16" s="55">
        <f t="shared" si="7"/>
        <v>-9.9500416527802589</v>
      </c>
      <c r="D16" s="55">
        <f t="shared" si="0"/>
        <v>0.99833416646828144</v>
      </c>
      <c r="E16" s="55">
        <f t="shared" si="8"/>
        <v>9.9500416527802589</v>
      </c>
      <c r="F16" s="47">
        <f t="shared" si="9"/>
        <v>0.1</v>
      </c>
      <c r="G16" s="64">
        <f t="shared" si="10"/>
        <v>0.17224741690963377</v>
      </c>
      <c r="H16" s="34">
        <f t="shared" si="11"/>
        <v>3.1956275597721611</v>
      </c>
      <c r="I16" s="65">
        <f t="shared" si="12"/>
        <v>25.198414599136989</v>
      </c>
      <c r="J16" s="55">
        <f t="shared" si="1"/>
        <v>0.18047522494336454</v>
      </c>
      <c r="K16" s="55">
        <f t="shared" si="2"/>
        <v>3.4170983733940563</v>
      </c>
      <c r="L16" s="55">
        <f t="shared" si="3"/>
        <v>28.7134204787701</v>
      </c>
      <c r="M16" s="55">
        <f t="shared" si="4"/>
        <v>0.12649110640673517</v>
      </c>
      <c r="N16" s="55">
        <f t="shared" si="5"/>
        <v>2.5298221281347035</v>
      </c>
      <c r="O16" s="55">
        <f t="shared" si="6"/>
        <v>12.649110640673516</v>
      </c>
    </row>
    <row r="17" spans="1:15">
      <c r="A17" s="55">
        <v>-68</v>
      </c>
      <c r="B17" s="47">
        <f t="shared" si="13"/>
        <v>0.10999999999999999</v>
      </c>
      <c r="C17" s="55">
        <f t="shared" si="7"/>
        <v>-9.9395609795669682</v>
      </c>
      <c r="D17" s="55">
        <f t="shared" si="0"/>
        <v>1.0977830083717479</v>
      </c>
      <c r="E17" s="55">
        <f t="shared" si="8"/>
        <v>9.9395609795669682</v>
      </c>
      <c r="F17" s="47">
        <f t="shared" si="9"/>
        <v>0.10999999999999997</v>
      </c>
      <c r="G17" s="64">
        <f t="shared" si="10"/>
        <v>0.20544563662668194</v>
      </c>
      <c r="H17" s="34">
        <f t="shared" si="11"/>
        <v>3.4422443716904692</v>
      </c>
      <c r="I17" s="65">
        <f t="shared" si="12"/>
        <v>24.135134238363136</v>
      </c>
      <c r="J17" s="55">
        <f t="shared" si="1"/>
        <v>0.21606581737548969</v>
      </c>
      <c r="K17" s="55">
        <f t="shared" si="2"/>
        <v>3.699427403813301</v>
      </c>
      <c r="L17" s="55">
        <f t="shared" si="3"/>
        <v>27.757776700187847</v>
      </c>
      <c r="M17" s="55">
        <f t="shared" si="4"/>
        <v>0.14593149077563758</v>
      </c>
      <c r="N17" s="55">
        <f t="shared" si="5"/>
        <v>2.6532998322843198</v>
      </c>
      <c r="O17" s="55">
        <f t="shared" si="6"/>
        <v>12.060453783110546</v>
      </c>
    </row>
    <row r="18" spans="1:15">
      <c r="A18" s="55">
        <v>-66</v>
      </c>
      <c r="B18" s="47">
        <f t="shared" si="13"/>
        <v>0.11999999999999998</v>
      </c>
      <c r="C18" s="55">
        <f t="shared" si="7"/>
        <v>-9.9280863585386623</v>
      </c>
      <c r="D18" s="55">
        <f t="shared" si="0"/>
        <v>1.1971220728891936</v>
      </c>
      <c r="E18" s="55">
        <f t="shared" si="8"/>
        <v>9.9280863585386623</v>
      </c>
      <c r="F18" s="47">
        <f t="shared" si="9"/>
        <v>0.11999999999999998</v>
      </c>
      <c r="G18" s="64">
        <f t="shared" si="10"/>
        <v>0.24105786120396602</v>
      </c>
      <c r="H18" s="34">
        <f t="shared" si="11"/>
        <v>3.678526839112374</v>
      </c>
      <c r="I18" s="65">
        <f t="shared" si="12"/>
        <v>23.13084425897971</v>
      </c>
      <c r="J18" s="55">
        <f t="shared" si="1"/>
        <v>0.25443245251128443</v>
      </c>
      <c r="K18" s="55">
        <f t="shared" si="2"/>
        <v>3.9723599228822941</v>
      </c>
      <c r="L18" s="55">
        <f t="shared" si="3"/>
        <v>26.833938781594242</v>
      </c>
      <c r="M18" s="55">
        <f t="shared" si="4"/>
        <v>0.16627687752661219</v>
      </c>
      <c r="N18" s="55">
        <f t="shared" si="5"/>
        <v>2.7712812921102032</v>
      </c>
      <c r="O18" s="55">
        <f t="shared" si="6"/>
        <v>11.547005383792516</v>
      </c>
    </row>
    <row r="19" spans="1:15">
      <c r="A19" s="55">
        <v>-64</v>
      </c>
      <c r="B19" s="47">
        <f t="shared" si="13"/>
        <v>0.12999999999999998</v>
      </c>
      <c r="C19" s="55">
        <f t="shared" si="7"/>
        <v>-9.9156189371478813</v>
      </c>
      <c r="D19" s="55">
        <f t="shared" si="0"/>
        <v>1.2963414261969484</v>
      </c>
      <c r="E19" s="55">
        <f t="shared" si="8"/>
        <v>9.9156189371478813</v>
      </c>
      <c r="F19" s="47">
        <f t="shared" si="9"/>
        <v>0.12999999999999998</v>
      </c>
      <c r="G19" s="64">
        <f t="shared" si="10"/>
        <v>0.27898362803385834</v>
      </c>
      <c r="H19" s="34">
        <f t="shared" si="11"/>
        <v>3.9050444056776068</v>
      </c>
      <c r="I19" s="65">
        <f t="shared" si="12"/>
        <v>22.181509797361183</v>
      </c>
      <c r="J19" s="55">
        <f t="shared" si="1"/>
        <v>0.29548273773800449</v>
      </c>
      <c r="K19" s="55">
        <f t="shared" si="2"/>
        <v>4.2362086665085847</v>
      </c>
      <c r="L19" s="55">
        <f t="shared" si="3"/>
        <v>25.940848156238484</v>
      </c>
      <c r="M19" s="55">
        <f t="shared" si="4"/>
        <v>0.18748866632412739</v>
      </c>
      <c r="N19" s="55">
        <f t="shared" si="5"/>
        <v>2.8844410203711912</v>
      </c>
      <c r="O19" s="55">
        <f t="shared" si="6"/>
        <v>11.094003924504584</v>
      </c>
    </row>
    <row r="20" spans="1:15">
      <c r="A20" s="55">
        <v>-62</v>
      </c>
      <c r="B20" s="47">
        <f t="shared" si="13"/>
        <v>0.13999999999999999</v>
      </c>
      <c r="C20" s="55">
        <f t="shared" si="7"/>
        <v>-9.9021599621263725</v>
      </c>
      <c r="D20" s="55">
        <f t="shared" si="0"/>
        <v>1.3954311464423648</v>
      </c>
      <c r="E20" s="55">
        <f t="shared" si="8"/>
        <v>9.9021599621263725</v>
      </c>
      <c r="F20" s="47">
        <f t="shared" si="9"/>
        <v>0.14000000000000001</v>
      </c>
      <c r="G20" s="64">
        <f t="shared" si="10"/>
        <v>0.31912797278146532</v>
      </c>
      <c r="H20" s="34">
        <f t="shared" si="11"/>
        <v>4.1223278266859662</v>
      </c>
      <c r="I20" s="65">
        <f t="shared" si="12"/>
        <v>21.283422685890258</v>
      </c>
      <c r="J20" s="55">
        <f t="shared" si="1"/>
        <v>0.33912735546580741</v>
      </c>
      <c r="K20" s="55">
        <f t="shared" si="2"/>
        <v>4.4912759620827467</v>
      </c>
      <c r="L20" s="55">
        <f t="shared" si="3"/>
        <v>25.07748148872545</v>
      </c>
      <c r="M20" s="55">
        <f t="shared" si="4"/>
        <v>0.20953281365934068</v>
      </c>
      <c r="N20" s="55">
        <f t="shared" si="5"/>
        <v>2.9933259094191529</v>
      </c>
      <c r="O20" s="55">
        <f t="shared" si="6"/>
        <v>10.690449676496977</v>
      </c>
    </row>
    <row r="21" spans="1:15">
      <c r="A21" s="55">
        <v>-60</v>
      </c>
      <c r="B21" s="47">
        <f t="shared" si="13"/>
        <v>0.15</v>
      </c>
      <c r="C21" s="55">
        <f t="shared" si="7"/>
        <v>-9.8877107793604218</v>
      </c>
      <c r="D21" s="55">
        <f t="shared" si="0"/>
        <v>1.4943813247359921</v>
      </c>
      <c r="E21" s="55">
        <f t="shared" si="8"/>
        <v>9.8877107793604218</v>
      </c>
      <c r="F21" s="47">
        <f t="shared" si="9"/>
        <v>0.15</v>
      </c>
      <c r="G21" s="64">
        <f t="shared" si="10"/>
        <v>0.36140105831430347</v>
      </c>
      <c r="H21" s="34">
        <f t="shared" si="11"/>
        <v>4.330872280976152</v>
      </c>
      <c r="I21" s="65">
        <f t="shared" si="12"/>
        <v>20.433171004081029</v>
      </c>
      <c r="J21" s="55">
        <f t="shared" si="1"/>
        <v>0.38527996078444326</v>
      </c>
      <c r="K21" s="55">
        <f t="shared" si="2"/>
        <v>4.7378540748959965</v>
      </c>
      <c r="L21" s="55">
        <f t="shared" si="3"/>
        <v>24.24284950244115</v>
      </c>
      <c r="M21" s="55">
        <f t="shared" si="4"/>
        <v>0.232379000772445</v>
      </c>
      <c r="N21" s="55">
        <f t="shared" si="5"/>
        <v>3.0983866769659336</v>
      </c>
      <c r="O21" s="55">
        <f t="shared" si="6"/>
        <v>10.327955589886445</v>
      </c>
    </row>
    <row r="22" spans="1:15">
      <c r="A22" s="55">
        <v>-58</v>
      </c>
      <c r="B22" s="47">
        <f t="shared" si="13"/>
        <v>0.16</v>
      </c>
      <c r="C22" s="55">
        <f t="shared" si="7"/>
        <v>-9.87227283375627</v>
      </c>
      <c r="D22" s="55">
        <f t="shared" si="0"/>
        <v>1.5931820661424598</v>
      </c>
      <c r="E22" s="55">
        <f t="shared" si="8"/>
        <v>9.87227283375627</v>
      </c>
      <c r="F22" s="47">
        <f t="shared" si="9"/>
        <v>0.16</v>
      </c>
      <c r="G22" s="64">
        <f t="shared" si="10"/>
        <v>0.40571783328333733</v>
      </c>
      <c r="H22" s="34">
        <f t="shared" si="11"/>
        <v>4.5311401946521217</v>
      </c>
      <c r="I22" s="65">
        <f t="shared" si="12"/>
        <v>19.627611830320479</v>
      </c>
      <c r="J22" s="55">
        <f t="shared" si="1"/>
        <v>0.43385708252614497</v>
      </c>
      <c r="K22" s="55">
        <f t="shared" si="2"/>
        <v>4.976225543028276</v>
      </c>
      <c r="L22" s="55">
        <f t="shared" si="3"/>
        <v>23.435995846003973</v>
      </c>
      <c r="M22" s="55">
        <f t="shared" si="4"/>
        <v>0.25600000000000001</v>
      </c>
      <c r="N22" s="55">
        <f t="shared" si="5"/>
        <v>3.2</v>
      </c>
      <c r="O22" s="55">
        <f t="shared" si="6"/>
        <v>10</v>
      </c>
    </row>
    <row r="23" spans="1:15">
      <c r="A23" s="55">
        <v>-56</v>
      </c>
      <c r="B23" s="47">
        <f t="shared" si="13"/>
        <v>0.17</v>
      </c>
      <c r="C23" s="55">
        <f t="shared" si="7"/>
        <v>-9.8558476690956081</v>
      </c>
      <c r="D23" s="55">
        <f t="shared" si="0"/>
        <v>1.6918234906699603</v>
      </c>
      <c r="E23" s="55">
        <f t="shared" si="8"/>
        <v>9.8558476690956081</v>
      </c>
      <c r="F23" s="47">
        <f t="shared" si="9"/>
        <v>0.17</v>
      </c>
      <c r="G23" s="64">
        <f t="shared" si="10"/>
        <v>0.4519977176274434</v>
      </c>
      <c r="H23" s="34">
        <f t="shared" si="11"/>
        <v>4.7235638067524004</v>
      </c>
      <c r="I23" s="65">
        <f t="shared" si="12"/>
        <v>18.863846820661763</v>
      </c>
      <c r="J23" s="55">
        <f t="shared" si="1"/>
        <v>0.48477802762136046</v>
      </c>
      <c r="K23" s="55">
        <f t="shared" si="2"/>
        <v>5.2066635010905671</v>
      </c>
      <c r="L23" s="55">
        <f t="shared" si="3"/>
        <v>22.655995997442822</v>
      </c>
      <c r="M23" s="55">
        <f t="shared" si="4"/>
        <v>0.28037118254200094</v>
      </c>
      <c r="N23" s="55">
        <f t="shared" si="5"/>
        <v>3.2984845004941286</v>
      </c>
      <c r="O23" s="55">
        <f t="shared" si="6"/>
        <v>9.7014250014533179</v>
      </c>
    </row>
    <row r="24" spans="1:15">
      <c r="A24" s="55">
        <v>-54</v>
      </c>
      <c r="B24" s="47">
        <f t="shared" si="13"/>
        <v>0.18000000000000002</v>
      </c>
      <c r="C24" s="55">
        <f t="shared" si="7"/>
        <v>-9.8384369278812152</v>
      </c>
      <c r="D24" s="55">
        <f t="shared" si="0"/>
        <v>1.7902957342582422</v>
      </c>
      <c r="E24" s="55">
        <f t="shared" si="8"/>
        <v>9.8384369278812152</v>
      </c>
      <c r="F24" s="47">
        <f t="shared" si="9"/>
        <v>0.18000000000000002</v>
      </c>
      <c r="G24" s="64">
        <f t="shared" si="10"/>
        <v>0.50016431255646787</v>
      </c>
      <c r="H24" s="34">
        <f t="shared" si="11"/>
        <v>4.9085475034672275</v>
      </c>
      <c r="I24" s="65">
        <f t="shared" si="12"/>
        <v>18.139200288927874</v>
      </c>
      <c r="J24" s="55">
        <f t="shared" si="1"/>
        <v>0.53796478863772679</v>
      </c>
      <c r="K24" s="55">
        <f t="shared" si="2"/>
        <v>5.4294319931923596</v>
      </c>
      <c r="L24" s="55">
        <f t="shared" si="3"/>
        <v>21.901956204846574</v>
      </c>
      <c r="M24" s="55">
        <f t="shared" si="4"/>
        <v>0.30547012947258856</v>
      </c>
      <c r="N24" s="55">
        <f t="shared" si="5"/>
        <v>3.3941125496954285</v>
      </c>
      <c r="O24" s="55">
        <f t="shared" si="6"/>
        <v>9.4280904158206322</v>
      </c>
    </row>
    <row r="25" spans="1:15">
      <c r="A25" s="55">
        <v>-52</v>
      </c>
      <c r="B25" s="47">
        <f t="shared" si="13"/>
        <v>0.19000000000000003</v>
      </c>
      <c r="C25" s="55">
        <f t="shared" si="7"/>
        <v>-9.8200423511727024</v>
      </c>
      <c r="D25" s="55">
        <f t="shared" si="0"/>
        <v>1.8885889497650061</v>
      </c>
      <c r="E25" s="55">
        <f t="shared" si="8"/>
        <v>9.8200423511727024</v>
      </c>
      <c r="F25" s="47">
        <f t="shared" si="9"/>
        <v>0.19000000000000006</v>
      </c>
      <c r="G25" s="64">
        <f t="shared" si="10"/>
        <v>0.55014513281851973</v>
      </c>
      <c r="H25" s="34">
        <f t="shared" si="11"/>
        <v>5.0864699444620198</v>
      </c>
      <c r="I25" s="65">
        <f t="shared" si="12"/>
        <v>17.451199503558826</v>
      </c>
      <c r="J25" s="55">
        <f t="shared" si="1"/>
        <v>0.59334195439634874</v>
      </c>
      <c r="K25" s="55">
        <f t="shared" si="2"/>
        <v>5.6447862754928977</v>
      </c>
      <c r="L25" s="55">
        <f t="shared" si="3"/>
        <v>21.173012462270936</v>
      </c>
      <c r="M25" s="55">
        <f t="shared" si="4"/>
        <v>0.33127631970909127</v>
      </c>
      <c r="N25" s="55">
        <f t="shared" si="5"/>
        <v>3.4871191548325391</v>
      </c>
      <c r="O25" s="55">
        <f t="shared" si="6"/>
        <v>9.1766293548224702</v>
      </c>
    </row>
    <row r="26" spans="1:15">
      <c r="A26" s="55">
        <v>-50</v>
      </c>
      <c r="B26" s="47">
        <f t="shared" si="13"/>
        <v>0.20000000000000004</v>
      </c>
      <c r="C26" s="55">
        <f t="shared" si="7"/>
        <v>-9.8006657784124158</v>
      </c>
      <c r="D26" s="55">
        <f t="shared" si="0"/>
        <v>1.9866933079506124</v>
      </c>
      <c r="E26" s="55">
        <f t="shared" si="8"/>
        <v>9.8006657784124158</v>
      </c>
      <c r="F26" s="47">
        <f t="shared" si="9"/>
        <v>0.20000000000000004</v>
      </c>
      <c r="G26" s="64">
        <f t="shared" si="10"/>
        <v>0.60187135927910962</v>
      </c>
      <c r="H26" s="34">
        <f t="shared" si="11"/>
        <v>5.2576860022018446</v>
      </c>
      <c r="I26" s="65">
        <f t="shared" si="12"/>
        <v>16.797556952157269</v>
      </c>
      <c r="J26" s="55">
        <f t="shared" si="1"/>
        <v>0.65083662356295013</v>
      </c>
      <c r="K26" s="55">
        <f t="shared" si="2"/>
        <v>5.85297310868288</v>
      </c>
      <c r="L26" s="55">
        <f t="shared" si="3"/>
        <v>20.468329519729341</v>
      </c>
      <c r="M26" s="55">
        <f t="shared" si="4"/>
        <v>0.35777087639996641</v>
      </c>
      <c r="N26" s="55">
        <f t="shared" si="5"/>
        <v>3.5777087639996639</v>
      </c>
      <c r="O26" s="55">
        <f t="shared" si="6"/>
        <v>8.9442719099991574</v>
      </c>
    </row>
    <row r="27" spans="1:15">
      <c r="A27" s="55">
        <v>-48</v>
      </c>
      <c r="B27" s="47">
        <f t="shared" si="13"/>
        <v>0.21000000000000005</v>
      </c>
      <c r="C27" s="55">
        <f t="shared" si="7"/>
        <v>-9.780309147241482</v>
      </c>
      <c r="D27" s="55">
        <f t="shared" si="0"/>
        <v>2.0845989984609963</v>
      </c>
      <c r="E27" s="55">
        <f t="shared" si="8"/>
        <v>9.780309147241482</v>
      </c>
      <c r="F27" s="47">
        <f t="shared" si="9"/>
        <v>0.21000000000000005</v>
      </c>
      <c r="G27" s="64">
        <f t="shared" si="10"/>
        <v>0.65527761003677298</v>
      </c>
      <c r="H27" s="34">
        <f t="shared" si="11"/>
        <v>5.4225285328384407</v>
      </c>
      <c r="I27" s="65">
        <f t="shared" si="12"/>
        <v>16.176154355391731</v>
      </c>
      <c r="J27" s="55">
        <f t="shared" si="1"/>
        <v>0.71037832111490284</v>
      </c>
      <c r="K27" s="55">
        <f t="shared" si="2"/>
        <v>6.0542310407317448</v>
      </c>
      <c r="L27" s="55">
        <f t="shared" si="3"/>
        <v>19.78709992613344</v>
      </c>
      <c r="M27" s="55">
        <f t="shared" si="4"/>
        <v>0.3849363583762907</v>
      </c>
      <c r="N27" s="55">
        <f t="shared" si="5"/>
        <v>3.6660605559646724</v>
      </c>
      <c r="O27" s="55">
        <f t="shared" si="6"/>
        <v>8.7287156094396945</v>
      </c>
    </row>
    <row r="28" spans="1:15">
      <c r="A28" s="55">
        <v>-46</v>
      </c>
      <c r="B28" s="47">
        <f t="shared" si="13"/>
        <v>0.22000000000000006</v>
      </c>
      <c r="C28" s="55">
        <f t="shared" si="7"/>
        <v>-9.7589744933060558</v>
      </c>
      <c r="D28" s="55">
        <f t="shared" si="0"/>
        <v>2.1822962308086939</v>
      </c>
      <c r="E28" s="55">
        <f t="shared" si="8"/>
        <v>9.7589744933060558</v>
      </c>
      <c r="F28" s="47">
        <f t="shared" si="9"/>
        <v>0.22000000000000006</v>
      </c>
      <c r="G28" s="64">
        <f t="shared" si="10"/>
        <v>0.71030172847496931</v>
      </c>
      <c r="H28" s="34">
        <f t="shared" si="11"/>
        <v>5.5813099951739877</v>
      </c>
      <c r="I28" s="65">
        <f t="shared" si="12"/>
        <v>15.585028238507631</v>
      </c>
      <c r="J28" s="55">
        <f t="shared" si="1"/>
        <v>0.77189891758840878</v>
      </c>
      <c r="K28" s="55">
        <f t="shared" si="2"/>
        <v>6.2487906802245199</v>
      </c>
      <c r="L28" s="55">
        <f t="shared" si="3"/>
        <v>19.128543104086553</v>
      </c>
      <c r="M28" s="55">
        <f t="shared" si="4"/>
        <v>0.41275658686446198</v>
      </c>
      <c r="N28" s="55">
        <f t="shared" si="5"/>
        <v>3.7523326078587442</v>
      </c>
      <c r="O28" s="55">
        <f t="shared" si="6"/>
        <v>8.5280286542244159</v>
      </c>
    </row>
    <row r="29" spans="1:15">
      <c r="A29" s="55">
        <v>-44</v>
      </c>
      <c r="B29" s="47">
        <f t="shared" si="13"/>
        <v>0.23000000000000007</v>
      </c>
      <c r="C29" s="55">
        <f t="shared" si="7"/>
        <v>-9.7366639500537477</v>
      </c>
      <c r="D29" s="55">
        <f t="shared" si="0"/>
        <v>2.2797752353518845</v>
      </c>
      <c r="E29" s="55">
        <f t="shared" si="8"/>
        <v>9.7366639500537477</v>
      </c>
      <c r="F29" s="47">
        <f t="shared" si="9"/>
        <v>0.23</v>
      </c>
      <c r="G29" s="64">
        <f t="shared" si="10"/>
        <v>0.76688458680600502</v>
      </c>
      <c r="H29" s="34">
        <f t="shared" si="11"/>
        <v>5.7343239324164088</v>
      </c>
      <c r="I29" s="65">
        <f t="shared" si="12"/>
        <v>15.022356891768242</v>
      </c>
      <c r="J29" s="55">
        <f t="shared" si="1"/>
        <v>0.83533255101330539</v>
      </c>
      <c r="K29" s="55">
        <f t="shared" si="2"/>
        <v>6.4368749606014433</v>
      </c>
      <c r="L29" s="55">
        <f t="shared" si="3"/>
        <v>18.491904455470006</v>
      </c>
      <c r="M29" s="55">
        <f t="shared" si="4"/>
        <v>0.44121650014477037</v>
      </c>
      <c r="N29" s="55">
        <f t="shared" si="5"/>
        <v>3.8366652186501762</v>
      </c>
      <c r="O29" s="55">
        <f t="shared" si="6"/>
        <v>8.3405765622829886</v>
      </c>
    </row>
    <row r="30" spans="1:15">
      <c r="A30" s="55">
        <v>-42</v>
      </c>
      <c r="B30" s="47">
        <f t="shared" si="13"/>
        <v>0.24000000000000007</v>
      </c>
      <c r="C30" s="55">
        <f t="shared" si="7"/>
        <v>-9.7133797485202962</v>
      </c>
      <c r="D30" s="55">
        <f t="shared" si="0"/>
        <v>2.3770262642713464</v>
      </c>
      <c r="E30" s="55">
        <f t="shared" si="8"/>
        <v>9.7133797485202962</v>
      </c>
      <c r="F30" s="47">
        <f t="shared" si="9"/>
        <v>0.24000000000000005</v>
      </c>
      <c r="G30" s="64">
        <f t="shared" si="10"/>
        <v>0.82496990380178858</v>
      </c>
      <c r="H30" s="34">
        <f t="shared" si="11"/>
        <v>5.8818463298568551</v>
      </c>
      <c r="I30" s="65">
        <f t="shared" si="12"/>
        <v>14.486448571202052</v>
      </c>
      <c r="J30" s="55">
        <f t="shared" si="1"/>
        <v>0.90061555144605165</v>
      </c>
      <c r="K30" s="55">
        <f t="shared" si="2"/>
        <v>6.6186993956031275</v>
      </c>
      <c r="L30" s="55">
        <f t="shared" si="3"/>
        <v>17.876454496797432</v>
      </c>
      <c r="M30" s="55">
        <f t="shared" si="4"/>
        <v>0.47030203061437037</v>
      </c>
      <c r="N30" s="55">
        <f t="shared" si="5"/>
        <v>3.9191835884530857</v>
      </c>
      <c r="O30" s="55">
        <f t="shared" si="6"/>
        <v>8.164965809277259</v>
      </c>
    </row>
    <row r="31" spans="1:15">
      <c r="A31" s="55">
        <v>-40</v>
      </c>
      <c r="B31" s="47">
        <f t="shared" si="13"/>
        <v>0.25000000000000006</v>
      </c>
      <c r="C31" s="55">
        <f t="shared" si="7"/>
        <v>-9.689124217106448</v>
      </c>
      <c r="D31" s="55">
        <f t="shared" si="0"/>
        <v>2.4740395925452301</v>
      </c>
      <c r="E31" s="55">
        <f t="shared" si="8"/>
        <v>9.689124217106448</v>
      </c>
      <c r="F31" s="47">
        <f t="shared" si="9"/>
        <v>0.25000000000000006</v>
      </c>
      <c r="G31" s="64">
        <f t="shared" si="10"/>
        <v>0.88450407553039534</v>
      </c>
      <c r="H31" s="34">
        <f t="shared" si="11"/>
        <v>6.0241368602029874</v>
      </c>
      <c r="I31" s="65">
        <f t="shared" si="12"/>
        <v>13.975730808495543</v>
      </c>
      <c r="J31" s="55">
        <f t="shared" si="1"/>
        <v>0.96768636801440833</v>
      </c>
      <c r="K31" s="55">
        <f t="shared" si="2"/>
        <v>6.7944723262139624</v>
      </c>
      <c r="L31" s="55">
        <f t="shared" si="3"/>
        <v>17.281488023346306</v>
      </c>
      <c r="M31" s="55">
        <f t="shared" si="4"/>
        <v>0.50000000000000022</v>
      </c>
      <c r="N31" s="55">
        <f t="shared" si="5"/>
        <v>4</v>
      </c>
      <c r="O31" s="55">
        <f t="shared" si="6"/>
        <v>8</v>
      </c>
    </row>
    <row r="32" spans="1:15">
      <c r="A32" s="55">
        <v>-38</v>
      </c>
      <c r="B32" s="47">
        <f t="shared" si="13"/>
        <v>0.26000000000000006</v>
      </c>
      <c r="C32" s="55">
        <f t="shared" si="7"/>
        <v>-9.6638997813451315</v>
      </c>
      <c r="D32" s="55">
        <f t="shared" si="0"/>
        <v>2.570805518921552</v>
      </c>
      <c r="E32" s="55">
        <f t="shared" si="8"/>
        <v>9.6638997813451315</v>
      </c>
      <c r="F32" s="47">
        <f t="shared" si="9"/>
        <v>0.26000000000000006</v>
      </c>
      <c r="G32" s="64">
        <f t="shared" si="10"/>
        <v>0.94543601802847343</v>
      </c>
      <c r="H32" s="34">
        <f t="shared" si="11"/>
        <v>6.1614400270680934</v>
      </c>
      <c r="I32" s="65">
        <f t="shared" si="12"/>
        <v>13.488740714102539</v>
      </c>
      <c r="J32" s="55">
        <f t="shared" si="1"/>
        <v>1.036485498390241</v>
      </c>
      <c r="K32" s="55">
        <f t="shared" si="2"/>
        <v>6.9643951593867151</v>
      </c>
      <c r="L32" s="55">
        <f t="shared" si="3"/>
        <v>16.706323301109006</v>
      </c>
      <c r="M32" s="55">
        <f t="shared" si="4"/>
        <v>0.53029802941364979</v>
      </c>
      <c r="N32" s="55">
        <f t="shared" si="5"/>
        <v>4.0792156108742281</v>
      </c>
      <c r="O32" s="55">
        <f t="shared" si="6"/>
        <v>7.8446454055273609</v>
      </c>
    </row>
    <row r="33" spans="1:15">
      <c r="A33" s="55">
        <v>-36</v>
      </c>
      <c r="B33" s="47">
        <f t="shared" si="13"/>
        <v>0.27000000000000007</v>
      </c>
      <c r="C33" s="55">
        <f t="shared" si="7"/>
        <v>-9.6377089636589055</v>
      </c>
      <c r="D33" s="55">
        <f t="shared" si="0"/>
        <v>2.6673143668883119</v>
      </c>
      <c r="E33" s="55">
        <f t="shared" si="8"/>
        <v>9.6377089636589055</v>
      </c>
      <c r="F33" s="47">
        <f t="shared" si="9"/>
        <v>0.27000000000000013</v>
      </c>
      <c r="G33" s="64">
        <f t="shared" si="10"/>
        <v>1.0077170209389401</v>
      </c>
      <c r="H33" s="34">
        <f t="shared" si="11"/>
        <v>6.2939862160246864</v>
      </c>
      <c r="I33" s="65">
        <f t="shared" si="12"/>
        <v>13.024116170949581</v>
      </c>
      <c r="J33" s="55">
        <f t="shared" si="1"/>
        <v>1.1069554206096037</v>
      </c>
      <c r="K33" s="55">
        <f t="shared" si="2"/>
        <v>7.1286625988218715</v>
      </c>
      <c r="L33" s="55">
        <f t="shared" si="3"/>
        <v>16.150301285637426</v>
      </c>
      <c r="M33" s="55">
        <f t="shared" si="4"/>
        <v>0.56118446165231639</v>
      </c>
      <c r="N33" s="55">
        <f t="shared" si="5"/>
        <v>4.156921938165306</v>
      </c>
      <c r="O33" s="55">
        <f t="shared" si="6"/>
        <v>7.6980035891950092</v>
      </c>
    </row>
    <row r="34" spans="1:15">
      <c r="A34" s="55">
        <v>-34</v>
      </c>
      <c r="B34" s="47">
        <f t="shared" si="13"/>
        <v>0.28000000000000008</v>
      </c>
      <c r="C34" s="55">
        <f t="shared" si="7"/>
        <v>-9.6105543831077096</v>
      </c>
      <c r="D34" s="55">
        <f t="shared" si="0"/>
        <v>2.7635564856411383</v>
      </c>
      <c r="E34" s="55">
        <f t="shared" si="8"/>
        <v>9.6105543831077096</v>
      </c>
      <c r="F34" s="47">
        <f t="shared" si="9"/>
        <v>0.28000000000000008</v>
      </c>
      <c r="G34" s="64">
        <f t="shared" si="10"/>
        <v>1.0713006112325849</v>
      </c>
      <c r="H34" s="34">
        <f t="shared" si="11"/>
        <v>6.4219926616646301</v>
      </c>
      <c r="I34" s="65">
        <f t="shared" si="12"/>
        <v>12.580587827763807</v>
      </c>
      <c r="J34" s="55">
        <f t="shared" si="1"/>
        <v>1.1790405271620013</v>
      </c>
      <c r="K34" s="55">
        <f t="shared" si="2"/>
        <v>7.287462868066144</v>
      </c>
      <c r="L34" s="55">
        <f t="shared" si="3"/>
        <v>15.612784866886139</v>
      </c>
      <c r="M34" s="55">
        <f t="shared" si="4"/>
        <v>0.5926482936784685</v>
      </c>
      <c r="N34" s="55">
        <f t="shared" si="5"/>
        <v>4.2332020977033453</v>
      </c>
      <c r="O34" s="55">
        <f t="shared" si="6"/>
        <v>7.5592894601845435</v>
      </c>
    </row>
    <row r="35" spans="1:15">
      <c r="A35" s="55">
        <v>-32</v>
      </c>
      <c r="B35" s="47">
        <f t="shared" si="13"/>
        <v>0.29000000000000009</v>
      </c>
      <c r="C35" s="55">
        <f t="shared" si="7"/>
        <v>-9.5824387551269723</v>
      </c>
      <c r="D35" s="55">
        <f t="shared" si="0"/>
        <v>2.8595222510483564</v>
      </c>
      <c r="E35" s="55">
        <f t="shared" si="8"/>
        <v>9.5824387551269723</v>
      </c>
      <c r="F35" s="47">
        <f t="shared" si="9"/>
        <v>0.29000000000000009</v>
      </c>
      <c r="G35" s="64">
        <f t="shared" si="10"/>
        <v>1.136142426212243</v>
      </c>
      <c r="H35" s="34">
        <f t="shared" si="11"/>
        <v>6.5456643382502406</v>
      </c>
      <c r="I35" s="65">
        <f t="shared" si="12"/>
        <v>12.156971811259316</v>
      </c>
      <c r="J35" s="55">
        <f t="shared" si="1"/>
        <v>1.2526870612733063</v>
      </c>
      <c r="K35" s="55">
        <f t="shared" si="2"/>
        <v>7.4409779261857896</v>
      </c>
      <c r="L35" s="55">
        <f t="shared" si="3"/>
        <v>15.093158139188738</v>
      </c>
      <c r="M35" s="55">
        <f t="shared" si="4"/>
        <v>0.62467911762760275</v>
      </c>
      <c r="N35" s="55">
        <f t="shared" si="5"/>
        <v>4.3081318457076039</v>
      </c>
      <c r="O35" s="55">
        <f t="shared" si="6"/>
        <v>7.4278135270820735</v>
      </c>
    </row>
    <row r="36" spans="1:15">
      <c r="A36" s="55">
        <v>-30</v>
      </c>
      <c r="B36" s="47">
        <f t="shared" si="13"/>
        <v>0.3000000000000001</v>
      </c>
      <c r="C36" s="55">
        <f t="shared" si="7"/>
        <v>-9.5533648912560594</v>
      </c>
      <c r="D36" s="55">
        <f t="shared" si="0"/>
        <v>2.9552020666133965</v>
      </c>
      <c r="E36" s="55">
        <f t="shared" si="8"/>
        <v>9.5533648912560594</v>
      </c>
      <c r="F36" s="47">
        <f t="shared" si="9"/>
        <v>0.3000000000000001</v>
      </c>
      <c r="G36" s="64">
        <f t="shared" si="10"/>
        <v>1.202200095070151</v>
      </c>
      <c r="H36" s="34">
        <f t="shared" si="11"/>
        <v>6.6651947807788945</v>
      </c>
      <c r="I36" s="65">
        <f t="shared" si="12"/>
        <v>11.752163085380639</v>
      </c>
      <c r="J36" s="55">
        <f t="shared" si="1"/>
        <v>1.3278430553093079</v>
      </c>
      <c r="K36" s="55">
        <f t="shared" si="2"/>
        <v>7.5893836762618614</v>
      </c>
      <c r="L36" s="55">
        <f t="shared" si="3"/>
        <v>14.590825695530958</v>
      </c>
      <c r="M36" s="55">
        <f t="shared" si="4"/>
        <v>0.65726706900619969</v>
      </c>
      <c r="N36" s="55">
        <f t="shared" si="5"/>
        <v>4.3817804600413295</v>
      </c>
      <c r="O36" s="55">
        <f t="shared" si="6"/>
        <v>7.3029674334022143</v>
      </c>
    </row>
    <row r="37" spans="1:15">
      <c r="A37" s="55">
        <v>-28</v>
      </c>
      <c r="B37" s="47">
        <f t="shared" si="13"/>
        <v>0.31000000000000011</v>
      </c>
      <c r="C37" s="55">
        <f t="shared" si="7"/>
        <v>-9.5233356988571334</v>
      </c>
      <c r="D37" s="55">
        <f t="shared" si="0"/>
        <v>3.050586364434436</v>
      </c>
      <c r="E37" s="55">
        <f t="shared" si="8"/>
        <v>9.5233356988571334</v>
      </c>
      <c r="F37" s="47">
        <f t="shared" si="9"/>
        <v>0.31000000000000011</v>
      </c>
      <c r="G37" s="64">
        <f t="shared" si="10"/>
        <v>1.269433128333886</v>
      </c>
      <c r="H37" s="34">
        <f t="shared" si="11"/>
        <v>6.7807668426060497</v>
      </c>
      <c r="I37" s="65">
        <f t="shared" si="12"/>
        <v>11.365129393683322</v>
      </c>
      <c r="J37" s="55">
        <f t="shared" si="1"/>
        <v>1.4044582712293283</v>
      </c>
      <c r="K37" s="55">
        <f t="shared" si="2"/>
        <v>7.7328501669462861</v>
      </c>
      <c r="L37" s="55">
        <f t="shared" si="3"/>
        <v>14.105211945311902</v>
      </c>
      <c r="M37" s="55">
        <f t="shared" si="4"/>
        <v>0.69040278099092312</v>
      </c>
      <c r="N37" s="55">
        <f t="shared" si="5"/>
        <v>4.4542114902640186</v>
      </c>
      <c r="O37" s="55">
        <f t="shared" si="6"/>
        <v>7.184212081070994</v>
      </c>
    </row>
    <row r="38" spans="1:15">
      <c r="A38" s="55">
        <v>-26</v>
      </c>
      <c r="B38" s="47">
        <f t="shared" si="13"/>
        <v>0.32000000000000012</v>
      </c>
      <c r="C38" s="55">
        <f t="shared" si="7"/>
        <v>-9.4923541808244085</v>
      </c>
      <c r="D38" s="55">
        <f t="shared" si="0"/>
        <v>3.1456656061611787</v>
      </c>
      <c r="E38" s="55">
        <f t="shared" si="8"/>
        <v>9.4923541808244085</v>
      </c>
      <c r="F38" s="47">
        <f t="shared" si="9"/>
        <v>0.32000000000000012</v>
      </c>
      <c r="G38" s="64">
        <f t="shared" si="10"/>
        <v>1.3378028145946474</v>
      </c>
      <c r="H38" s="34">
        <f t="shared" si="11"/>
        <v>6.8925533951676341</v>
      </c>
      <c r="I38" s="65">
        <f t="shared" si="12"/>
        <v>10.994905727870844</v>
      </c>
      <c r="J38" s="55">
        <f t="shared" si="1"/>
        <v>1.482484143021662</v>
      </c>
      <c r="K38" s="55">
        <f t="shared" si="2"/>
        <v>7.8715417873097424</v>
      </c>
      <c r="L38" s="55">
        <f t="shared" si="3"/>
        <v>13.635760454811567</v>
      </c>
      <c r="M38" s="55">
        <f t="shared" si="4"/>
        <v>0.72407734393502499</v>
      </c>
      <c r="N38" s="55">
        <f t="shared" si="5"/>
        <v>4.525483399593905</v>
      </c>
      <c r="O38" s="55">
        <f t="shared" si="6"/>
        <v>7.0710678118654737</v>
      </c>
    </row>
    <row r="39" spans="1:15">
      <c r="A39" s="55">
        <v>-24</v>
      </c>
      <c r="B39" s="47">
        <f t="shared" si="13"/>
        <v>0.33000000000000013</v>
      </c>
      <c r="C39" s="55">
        <f t="shared" si="7"/>
        <v>-9.4604234352838681</v>
      </c>
      <c r="D39" s="55">
        <f t="shared" si="0"/>
        <v>3.2404302839486849</v>
      </c>
      <c r="E39" s="55">
        <f t="shared" si="8"/>
        <v>9.4604234352838681</v>
      </c>
      <c r="F39" s="47">
        <f t="shared" si="9"/>
        <v>0.33000000000000013</v>
      </c>
      <c r="G39" s="64">
        <f t="shared" si="10"/>
        <v>1.4072721239643096</v>
      </c>
      <c r="H39" s="34">
        <f t="shared" si="11"/>
        <v>7.0007179748043189</v>
      </c>
      <c r="I39" s="65">
        <f t="shared" si="12"/>
        <v>10.640589271627325</v>
      </c>
      <c r="J39" s="55">
        <f t="shared" si="1"/>
        <v>1.5618737210548947</v>
      </c>
      <c r="K39" s="55">
        <f t="shared" si="2"/>
        <v>8.0056174552045665</v>
      </c>
      <c r="L39" s="55">
        <f t="shared" si="3"/>
        <v>13.181933309609089</v>
      </c>
      <c r="M39" s="55">
        <f t="shared" si="4"/>
        <v>0.75828226934302023</v>
      </c>
      <c r="N39" s="55">
        <f t="shared" si="5"/>
        <v>4.5956501172304236</v>
      </c>
      <c r="O39" s="55">
        <f t="shared" si="6"/>
        <v>6.9631062382279127</v>
      </c>
    </row>
    <row r="40" spans="1:15">
      <c r="A40" s="55">
        <v>-22</v>
      </c>
      <c r="B40" s="47">
        <f t="shared" si="13"/>
        <v>0.34000000000000014</v>
      </c>
      <c r="C40" s="55">
        <f t="shared" si="7"/>
        <v>-9.4275466552834626</v>
      </c>
      <c r="D40" s="55">
        <f t="shared" si="0"/>
        <v>3.3348709214081449</v>
      </c>
      <c r="E40" s="55">
        <f t="shared" si="8"/>
        <v>9.4275466552834626</v>
      </c>
      <c r="F40" s="47">
        <f t="shared" si="9"/>
        <v>0.34000000000000008</v>
      </c>
      <c r="G40" s="64">
        <f t="shared" si="10"/>
        <v>1.4778056177552565</v>
      </c>
      <c r="H40" s="34">
        <f t="shared" si="11"/>
        <v>7.105415381209137</v>
      </c>
      <c r="I40" s="65">
        <f t="shared" si="12"/>
        <v>10.301334774289897</v>
      </c>
      <c r="J40" s="55">
        <f t="shared" si="1"/>
        <v>1.6425816182813273</v>
      </c>
      <c r="K40" s="55">
        <f t="shared" si="2"/>
        <v>8.135230799358558</v>
      </c>
      <c r="L40" s="55">
        <f t="shared" si="3"/>
        <v>12.743210498221007</v>
      </c>
      <c r="M40" s="55">
        <f t="shared" si="4"/>
        <v>0.79300945769896136</v>
      </c>
      <c r="N40" s="55">
        <f t="shared" si="5"/>
        <v>4.6647615158762417</v>
      </c>
      <c r="O40" s="55">
        <f t="shared" si="6"/>
        <v>6.8599434057003519</v>
      </c>
    </row>
    <row r="41" spans="1:15">
      <c r="A41" s="55">
        <v>-20</v>
      </c>
      <c r="B41" s="47">
        <f t="shared" si="13"/>
        <v>0.35000000000000014</v>
      </c>
      <c r="C41" s="55">
        <f t="shared" si="7"/>
        <v>-9.3937271284737882</v>
      </c>
      <c r="D41" s="55">
        <f t="shared" si="0"/>
        <v>3.4289780745545153</v>
      </c>
      <c r="E41" s="55">
        <f t="shared" si="8"/>
        <v>9.3937271284737882</v>
      </c>
      <c r="F41" s="47">
        <f t="shared" si="9"/>
        <v>0.35000000000000014</v>
      </c>
      <c r="G41" s="64">
        <f t="shared" si="10"/>
        <v>1.5493693639200199</v>
      </c>
      <c r="H41" s="34">
        <f t="shared" si="11"/>
        <v>7.2067922315896666</v>
      </c>
      <c r="I41" s="65">
        <f t="shared" si="12"/>
        <v>9.9763503136839802</v>
      </c>
      <c r="J41" s="55">
        <f t="shared" si="1"/>
        <v>1.7245639582308563</v>
      </c>
      <c r="K41" s="55">
        <f t="shared" si="2"/>
        <v>8.2605303354083013</v>
      </c>
      <c r="L41" s="55">
        <f t="shared" si="3"/>
        <v>12.319089316253399</v>
      </c>
      <c r="M41" s="55">
        <f t="shared" si="4"/>
        <v>0.82825116963394674</v>
      </c>
      <c r="N41" s="55">
        <f t="shared" si="5"/>
        <v>4.7328638264796936</v>
      </c>
      <c r="O41" s="55">
        <f t="shared" si="6"/>
        <v>6.7612340378281317</v>
      </c>
    </row>
    <row r="42" spans="1:15">
      <c r="A42" s="55">
        <v>-18</v>
      </c>
      <c r="B42" s="47">
        <f t="shared" si="13"/>
        <v>0.36000000000000015</v>
      </c>
      <c r="C42" s="55">
        <f t="shared" si="7"/>
        <v>-9.3589682367793472</v>
      </c>
      <c r="D42" s="55">
        <f t="shared" si="0"/>
        <v>3.5227423327509011</v>
      </c>
      <c r="E42" s="55">
        <f t="shared" si="8"/>
        <v>9.3589682367793472</v>
      </c>
      <c r="F42" s="47">
        <f t="shared" si="9"/>
        <v>0.36000000000000015</v>
      </c>
      <c r="G42" s="64">
        <f t="shared" si="10"/>
        <v>1.6219308578267051</v>
      </c>
      <c r="H42" s="34">
        <f t="shared" si="11"/>
        <v>7.3049874742509173</v>
      </c>
      <c r="I42" s="65">
        <f t="shared" si="12"/>
        <v>9.6648934116773759</v>
      </c>
      <c r="J42" s="55">
        <f t="shared" si="1"/>
        <v>1.8077783247357395</v>
      </c>
      <c r="K42" s="55">
        <f t="shared" si="2"/>
        <v>8.3816596360737332</v>
      </c>
      <c r="L42" s="55">
        <f t="shared" si="3"/>
        <v>11.909083790385063</v>
      </c>
      <c r="M42" s="55">
        <f t="shared" si="4"/>
        <v>0.86400000000000055</v>
      </c>
      <c r="N42" s="55">
        <f t="shared" si="5"/>
        <v>4.8000000000000007</v>
      </c>
      <c r="O42" s="55">
        <f t="shared" si="6"/>
        <v>6.6666666666666661</v>
      </c>
    </row>
    <row r="43" spans="1:15">
      <c r="A43" s="55">
        <v>-16</v>
      </c>
      <c r="B43" s="47">
        <f t="shared" si="13"/>
        <v>0.37000000000000016</v>
      </c>
      <c r="C43" s="55">
        <f t="shared" si="7"/>
        <v>-9.3232734560603436</v>
      </c>
      <c r="D43" s="55">
        <f t="shared" si="0"/>
        <v>3.6161543196496213</v>
      </c>
      <c r="E43" s="55">
        <f t="shared" si="8"/>
        <v>9.3232734560603436</v>
      </c>
      <c r="F43" s="47">
        <f t="shared" si="9"/>
        <v>0.37000000000000022</v>
      </c>
      <c r="G43" s="64">
        <f t="shared" si="10"/>
        <v>1.6954589479814872</v>
      </c>
      <c r="H43" s="34">
        <f t="shared" si="11"/>
        <v>7.4001328649596889</v>
      </c>
      <c r="I43" s="65">
        <f t="shared" si="12"/>
        <v>9.3662674697619046</v>
      </c>
      <c r="J43" s="55">
        <f t="shared" si="1"/>
        <v>1.8921837133286239</v>
      </c>
      <c r="K43" s="55">
        <f t="shared" si="2"/>
        <v>8.4987574956689329</v>
      </c>
      <c r="L43" s="55">
        <f t="shared" si="3"/>
        <v>11.512724121521826</v>
      </c>
      <c r="M43" s="55">
        <f t="shared" si="4"/>
        <v>0.90024885448413716</v>
      </c>
      <c r="N43" s="55">
        <f t="shared" si="5"/>
        <v>4.8662100242385771</v>
      </c>
      <c r="O43" s="55">
        <f t="shared" si="6"/>
        <v>6.5759594922142899</v>
      </c>
    </row>
    <row r="44" spans="1:15">
      <c r="A44" s="55">
        <v>-14</v>
      </c>
      <c r="B44" s="47">
        <f t="shared" si="13"/>
        <v>0.38000000000000017</v>
      </c>
      <c r="C44" s="55">
        <f t="shared" si="7"/>
        <v>-9.286646355765102</v>
      </c>
      <c r="D44" s="55">
        <f t="shared" si="0"/>
        <v>3.7092046941298285</v>
      </c>
      <c r="E44" s="55">
        <f t="shared" si="8"/>
        <v>9.286646355765102</v>
      </c>
      <c r="F44" s="47">
        <f t="shared" si="9"/>
        <v>0.38000000000000012</v>
      </c>
      <c r="G44" s="64">
        <f t="shared" si="10"/>
        <v>1.7699237663414871</v>
      </c>
      <c r="H44" s="34">
        <f t="shared" si="11"/>
        <v>7.4923534091412565</v>
      </c>
      <c r="I44" s="65">
        <f t="shared" si="12"/>
        <v>9.079818495303563</v>
      </c>
      <c r="J44" s="55">
        <f t="shared" si="1"/>
        <v>1.9777404842581445</v>
      </c>
      <c r="K44" s="55">
        <f t="shared" si="2"/>
        <v>8.6119580891376479</v>
      </c>
      <c r="L44" s="55">
        <f t="shared" si="3"/>
        <v>11.129556146483784</v>
      </c>
      <c r="M44" s="55">
        <f t="shared" si="4"/>
        <v>0.93699092845128507</v>
      </c>
      <c r="N44" s="55">
        <f t="shared" si="5"/>
        <v>4.9315312023751821</v>
      </c>
      <c r="O44" s="55">
        <f t="shared" si="6"/>
        <v>6.4888568452305</v>
      </c>
    </row>
    <row r="45" spans="1:15">
      <c r="A45" s="55">
        <v>-12</v>
      </c>
      <c r="B45" s="47">
        <f t="shared" si="13"/>
        <v>0.39000000000000018</v>
      </c>
      <c r="C45" s="55">
        <f t="shared" si="7"/>
        <v>-9.2490905985731295</v>
      </c>
      <c r="D45" s="55">
        <f t="shared" si="0"/>
        <v>3.8018841512316159</v>
      </c>
      <c r="E45" s="55">
        <f t="shared" si="8"/>
        <v>9.2490905985731295</v>
      </c>
      <c r="F45" s="47">
        <f t="shared" si="9"/>
        <v>0.39000000000000018</v>
      </c>
      <c r="G45" s="64">
        <f t="shared" si="10"/>
        <v>1.8452966628904444</v>
      </c>
      <c r="H45" s="34">
        <f t="shared" si="11"/>
        <v>7.5817677726807835</v>
      </c>
      <c r="I45" s="65">
        <f t="shared" si="12"/>
        <v>8.8049320920647247</v>
      </c>
      <c r="J45" s="55">
        <f t="shared" si="1"/>
        <v>2.0644103170682766</v>
      </c>
      <c r="K45" s="55">
        <f t="shared" si="2"/>
        <v>8.721391125795769</v>
      </c>
      <c r="L45" s="55">
        <f t="shared" si="3"/>
        <v>10.759140817608806</v>
      </c>
      <c r="M45" s="55">
        <f t="shared" si="4"/>
        <v>0.97421968775015089</v>
      </c>
      <c r="N45" s="55">
        <f t="shared" si="5"/>
        <v>4.9959983987187195</v>
      </c>
      <c r="O45" s="55">
        <f t="shared" si="6"/>
        <v>6.4051261522034837</v>
      </c>
    </row>
    <row r="46" spans="1:15">
      <c r="A46" s="55">
        <v>-10</v>
      </c>
      <c r="B46" s="47">
        <f t="shared" si="13"/>
        <v>0.40000000000000019</v>
      </c>
      <c r="C46" s="55">
        <f t="shared" si="7"/>
        <v>-9.2106099400288493</v>
      </c>
      <c r="D46" s="55">
        <f t="shared" si="0"/>
        <v>3.8941834230865071</v>
      </c>
      <c r="E46" s="55">
        <f t="shared" si="8"/>
        <v>9.2106099400288493</v>
      </c>
      <c r="F46" s="47">
        <f t="shared" si="9"/>
        <v>0.40000000000000024</v>
      </c>
      <c r="G46" s="64">
        <f t="shared" si="10"/>
        <v>1.921550144176023</v>
      </c>
      <c r="H46" s="34">
        <f t="shared" si="11"/>
        <v>7.6684886638512797</v>
      </c>
      <c r="I46" s="65">
        <f t="shared" si="12"/>
        <v>8.5410306912384897</v>
      </c>
      <c r="J46" s="55">
        <f t="shared" si="1"/>
        <v>2.1521561666893758</v>
      </c>
      <c r="K46" s="55">
        <f t="shared" si="2"/>
        <v>8.8271819979569432</v>
      </c>
      <c r="L46" s="55">
        <f t="shared" si="3"/>
        <v>10.401053699675909</v>
      </c>
      <c r="M46" s="55">
        <f t="shared" si="4"/>
        <v>1.011928851253882</v>
      </c>
      <c r="N46" s="55">
        <f t="shared" si="5"/>
        <v>5.0596442562694079</v>
      </c>
      <c r="O46" s="55">
        <f t="shared" si="6"/>
        <v>6.3245553203367573</v>
      </c>
    </row>
    <row r="47" spans="1:15">
      <c r="A47" s="55">
        <v>-8</v>
      </c>
      <c r="B47" s="47">
        <f t="shared" si="13"/>
        <v>0.4100000000000002</v>
      </c>
      <c r="C47" s="55">
        <f t="shared" si="7"/>
        <v>-9.1712082281660496</v>
      </c>
      <c r="D47" s="55">
        <f t="shared" si="0"/>
        <v>3.9860932798442308</v>
      </c>
      <c r="E47" s="55">
        <f t="shared" si="8"/>
        <v>9.1712082281660496</v>
      </c>
      <c r="F47" s="47">
        <f t="shared" si="9"/>
        <v>0.4100000000000002</v>
      </c>
      <c r="G47" s="64">
        <f t="shared" si="10"/>
        <v>1.9986578155316908</v>
      </c>
      <c r="H47" s="34">
        <f t="shared" si="11"/>
        <v>7.7526231886643719</v>
      </c>
      <c r="I47" s="65">
        <f t="shared" si="12"/>
        <v>8.2875710015855386</v>
      </c>
      <c r="J47" s="55">
        <f t="shared" si="1"/>
        <v>2.2409422209906018</v>
      </c>
      <c r="K47" s="55">
        <f t="shared" si="2"/>
        <v>8.9294519246115946</v>
      </c>
      <c r="L47" s="55">
        <f t="shared" si="3"/>
        <v>10.054884483572089</v>
      </c>
      <c r="M47" s="55">
        <f t="shared" si="4"/>
        <v>1.050112374938988</v>
      </c>
      <c r="N47" s="55">
        <f t="shared" si="5"/>
        <v>5.1224993899462801</v>
      </c>
      <c r="O47" s="55">
        <f t="shared" si="6"/>
        <v>6.2469504755442413</v>
      </c>
    </row>
    <row r="48" spans="1:15">
      <c r="A48" s="55">
        <v>-6</v>
      </c>
      <c r="B48" s="47">
        <f t="shared" si="13"/>
        <v>0.42000000000000021</v>
      </c>
      <c r="C48" s="55">
        <f t="shared" si="7"/>
        <v>-9.1308894031230814</v>
      </c>
      <c r="D48" s="55">
        <f t="shared" si="0"/>
        <v>4.0776045305957034</v>
      </c>
      <c r="E48" s="55">
        <f t="shared" si="8"/>
        <v>9.1308894031230814</v>
      </c>
      <c r="F48" s="47">
        <f t="shared" si="9"/>
        <v>0.42000000000000015</v>
      </c>
      <c r="G48" s="64">
        <f t="shared" si="10"/>
        <v>2.0765943267280216</v>
      </c>
      <c r="H48" s="34">
        <f t="shared" si="11"/>
        <v>7.834273181736644</v>
      </c>
      <c r="I48" s="65">
        <f t="shared" si="12"/>
        <v>8.0440416593605555</v>
      </c>
      <c r="J48" s="55">
        <f t="shared" si="1"/>
        <v>2.330733859745092</v>
      </c>
      <c r="K48" s="55">
        <f t="shared" si="2"/>
        <v>9.0283180903240137</v>
      </c>
      <c r="L48" s="55">
        <f t="shared" si="3"/>
        <v>9.7202365161453788</v>
      </c>
      <c r="M48" s="55">
        <f t="shared" si="4"/>
        <v>1.0887644373325214</v>
      </c>
      <c r="N48" s="55">
        <f t="shared" si="5"/>
        <v>5.1845925587262895</v>
      </c>
      <c r="O48" s="55">
        <f t="shared" si="6"/>
        <v>6.1721339984836749</v>
      </c>
    </row>
    <row r="49" spans="1:15">
      <c r="A49" s="55">
        <v>-4</v>
      </c>
      <c r="B49" s="47">
        <f t="shared" si="13"/>
        <v>0.43000000000000022</v>
      </c>
      <c r="C49" s="55">
        <f t="shared" si="7"/>
        <v>-9.0896574967488508</v>
      </c>
      <c r="D49" s="55">
        <f t="shared" si="0"/>
        <v>4.1687080242921102</v>
      </c>
      <c r="E49" s="55">
        <f t="shared" si="8"/>
        <v>9.0896574967488508</v>
      </c>
      <c r="F49" s="47">
        <f t="shared" si="9"/>
        <v>0.43000000000000016</v>
      </c>
      <c r="G49" s="64">
        <f t="shared" si="10"/>
        <v>2.1553353208182586</v>
      </c>
      <c r="H49" s="34">
        <f t="shared" si="11"/>
        <v>7.9135355145808122</v>
      </c>
      <c r="I49" s="65">
        <f t="shared" si="12"/>
        <v>7.8099610605883276</v>
      </c>
      <c r="J49" s="55">
        <f t="shared" si="1"/>
        <v>2.4214976149608534</v>
      </c>
      <c r="K49" s="55">
        <f t="shared" si="2"/>
        <v>9.123893779506643</v>
      </c>
      <c r="L49" s="55">
        <f t="shared" si="3"/>
        <v>9.3967263457053747</v>
      </c>
      <c r="M49" s="55">
        <f t="shared" si="4"/>
        <v>1.127879426179945</v>
      </c>
      <c r="N49" s="55">
        <f t="shared" si="5"/>
        <v>5.2459508194416022</v>
      </c>
      <c r="O49" s="55">
        <f t="shared" si="6"/>
        <v>6.0999428133041844</v>
      </c>
    </row>
    <row r="50" spans="1:15">
      <c r="A50" s="55">
        <v>-2</v>
      </c>
      <c r="B50" s="47">
        <f t="shared" si="13"/>
        <v>0.44000000000000022</v>
      </c>
      <c r="C50" s="55">
        <f t="shared" si="7"/>
        <v>-9.047516632199633</v>
      </c>
      <c r="D50" s="55">
        <f t="shared" si="0"/>
        <v>4.2593946506599973</v>
      </c>
      <c r="E50" s="55">
        <f t="shared" si="8"/>
        <v>9.047516632199633</v>
      </c>
      <c r="F50" s="47">
        <f t="shared" si="9"/>
        <v>0.44000000000000028</v>
      </c>
      <c r="G50" s="64">
        <f t="shared" si="10"/>
        <v>2.2348573859612508</v>
      </c>
      <c r="H50" s="34">
        <f t="shared" si="11"/>
        <v>7.9905023830650812</v>
      </c>
      <c r="I50" s="65">
        <f t="shared" si="12"/>
        <v>7.5848753599250864</v>
      </c>
      <c r="J50" s="55">
        <f t="shared" si="1"/>
        <v>2.5132011325319414</v>
      </c>
      <c r="K50" s="55">
        <f t="shared" si="2"/>
        <v>9.2162885062254425</v>
      </c>
      <c r="L50" s="55">
        <f t="shared" si="3"/>
        <v>9.0839832826504949</v>
      </c>
      <c r="M50" s="55">
        <f t="shared" si="4"/>
        <v>1.1674519262051015</v>
      </c>
      <c r="N50" s="55">
        <f t="shared" si="5"/>
        <v>5.3065996645686413</v>
      </c>
      <c r="O50" s="55">
        <f t="shared" si="6"/>
        <v>6.0302268915552704</v>
      </c>
    </row>
    <row r="51" spans="1:15">
      <c r="A51" s="55">
        <v>0</v>
      </c>
      <c r="B51" s="47">
        <f t="shared" si="13"/>
        <v>0.45000000000000023</v>
      </c>
      <c r="C51" s="55">
        <f t="shared" si="7"/>
        <v>-9.0044710235267686</v>
      </c>
      <c r="D51" s="55">
        <f t="shared" si="0"/>
        <v>4.349655341112304</v>
      </c>
      <c r="E51" s="55">
        <f t="shared" si="8"/>
        <v>9.0044710235267686</v>
      </c>
      <c r="F51" s="47">
        <f t="shared" si="9"/>
        <v>0.45000000000000029</v>
      </c>
      <c r="G51" s="64">
        <f t="shared" si="10"/>
        <v>2.3151380100215126</v>
      </c>
      <c r="H51" s="34">
        <f t="shared" si="11"/>
        <v>8.0652615756339969</v>
      </c>
      <c r="I51" s="65">
        <f t="shared" si="12"/>
        <v>7.3683566218402188</v>
      </c>
      <c r="J51" s="55">
        <f t="shared" si="1"/>
        <v>2.6058131351659521</v>
      </c>
      <c r="K51" s="55">
        <f t="shared" si="2"/>
        <v>9.3056081396850505</v>
      </c>
      <c r="L51" s="55">
        <f t="shared" si="3"/>
        <v>8.7816489747184683</v>
      </c>
      <c r="M51" s="55">
        <f t="shared" si="4"/>
        <v>1.2074767078498874</v>
      </c>
      <c r="N51" s="55">
        <f t="shared" si="5"/>
        <v>5.3665631459994962</v>
      </c>
      <c r="O51" s="55">
        <f t="shared" si="6"/>
        <v>5.9628479399994383</v>
      </c>
    </row>
    <row r="52" spans="1:15">
      <c r="A52" s="55">
        <v>1</v>
      </c>
      <c r="B52" s="47">
        <f t="shared" si="13"/>
        <v>0.46000000000000024</v>
      </c>
      <c r="C52" s="55">
        <f t="shared" si="7"/>
        <v>-8.960524975255252</v>
      </c>
      <c r="D52" s="55">
        <f t="shared" si="0"/>
        <v>4.4394810696551996</v>
      </c>
      <c r="E52" s="55">
        <f t="shared" si="8"/>
        <v>8.960524975255252</v>
      </c>
      <c r="F52" s="47">
        <f t="shared" si="9"/>
        <v>0.46000000000000019</v>
      </c>
      <c r="G52" s="64">
        <f t="shared" si="10"/>
        <v>2.3961555377614356</v>
      </c>
      <c r="H52" s="34">
        <f t="shared" si="11"/>
        <v>8.1378967237483888</v>
      </c>
      <c r="I52" s="65">
        <f t="shared" si="12"/>
        <v>7.1600011111981763</v>
      </c>
      <c r="J52" s="55">
        <f t="shared" si="1"/>
        <v>2.6993033865453766</v>
      </c>
      <c r="K52" s="55">
        <f t="shared" si="2"/>
        <v>9.3919550255375235</v>
      </c>
      <c r="L52" s="55">
        <f t="shared" si="3"/>
        <v>8.4893769963734371</v>
      </c>
      <c r="M52" s="55">
        <f t="shared" si="4"/>
        <v>1.2479487168950503</v>
      </c>
      <c r="N52" s="55">
        <f t="shared" si="5"/>
        <v>5.4258639865002163</v>
      </c>
      <c r="O52" s="55">
        <f t="shared" si="6"/>
        <v>5.8976782461958832</v>
      </c>
    </row>
    <row r="53" spans="1:15">
      <c r="A53" s="55">
        <v>2</v>
      </c>
      <c r="B53" s="47">
        <f t="shared" si="13"/>
        <v>0.47000000000000025</v>
      </c>
      <c r="C53" s="55">
        <f t="shared" si="7"/>
        <v>-8.9156828819532876</v>
      </c>
      <c r="D53" s="55">
        <f t="shared" si="0"/>
        <v>4.5288628537906845</v>
      </c>
      <c r="E53" s="55">
        <f t="shared" si="8"/>
        <v>8.9156828819532876</v>
      </c>
      <c r="F53" s="47">
        <f t="shared" si="9"/>
        <v>0.47000000000000025</v>
      </c>
      <c r="G53" s="64">
        <f t="shared" si="10"/>
        <v>2.4778891304545945</v>
      </c>
      <c r="H53" s="34">
        <f t="shared" si="11"/>
        <v>8.2084875358788363</v>
      </c>
      <c r="I53" s="65">
        <f t="shared" si="12"/>
        <v>6.9594277115265468</v>
      </c>
      <c r="J53" s="55">
        <f t="shared" si="1"/>
        <v>2.7936426566817434</v>
      </c>
      <c r="K53" s="55">
        <f t="shared" si="2"/>
        <v>9.4754281031536749</v>
      </c>
      <c r="L53" s="55">
        <f t="shared" si="3"/>
        <v>8.2068324518590678</v>
      </c>
      <c r="M53" s="55">
        <f t="shared" si="4"/>
        <v>1.2888630648753974</v>
      </c>
      <c r="N53" s="55">
        <f t="shared" si="5"/>
        <v>5.4845236803208364</v>
      </c>
      <c r="O53" s="55">
        <f t="shared" si="6"/>
        <v>5.8345996599157814</v>
      </c>
    </row>
    <row r="54" spans="1:15">
      <c r="A54" s="55">
        <v>3</v>
      </c>
      <c r="B54" s="47">
        <f t="shared" si="13"/>
        <v>0.48000000000000026</v>
      </c>
      <c r="C54" s="55">
        <f t="shared" si="7"/>
        <v>-8.8699492277928407</v>
      </c>
      <c r="D54" s="55">
        <f t="shared" si="0"/>
        <v>4.6177917554148316</v>
      </c>
      <c r="E54" s="55">
        <f t="shared" si="8"/>
        <v>8.8699492277928407</v>
      </c>
      <c r="F54" s="47">
        <f t="shared" si="9"/>
        <v>0.48000000000000026</v>
      </c>
      <c r="G54" s="64">
        <f t="shared" si="10"/>
        <v>2.5603187277618997</v>
      </c>
      <c r="H54" s="34">
        <f t="shared" si="11"/>
        <v>8.2771100162755378</v>
      </c>
      <c r="I54" s="65">
        <f t="shared" si="12"/>
        <v>6.7662764603398795</v>
      </c>
      <c r="J54" s="55">
        <f t="shared" si="1"/>
        <v>2.8888026884228419</v>
      </c>
      <c r="K54" s="55">
        <f t="shared" si="2"/>
        <v>9.5561230189913644</v>
      </c>
      <c r="L54" s="55">
        <f t="shared" si="3"/>
        <v>7.9336915914629769</v>
      </c>
      <c r="M54" s="55">
        <f t="shared" si="4"/>
        <v>1.3302150202128988</v>
      </c>
      <c r="N54" s="55">
        <f t="shared" si="5"/>
        <v>5.5425625842204091</v>
      </c>
      <c r="O54" s="55">
        <f t="shared" si="6"/>
        <v>5.7735026918962555</v>
      </c>
    </row>
    <row r="55" spans="1:15">
      <c r="A55" s="55">
        <v>4</v>
      </c>
      <c r="B55" s="47">
        <f t="shared" si="13"/>
        <v>0.49000000000000027</v>
      </c>
      <c r="C55" s="55">
        <f t="shared" si="7"/>
        <v>-8.8233285861012138</v>
      </c>
      <c r="D55" s="55">
        <f t="shared" si="0"/>
        <v>4.706258881711582</v>
      </c>
      <c r="E55" s="55">
        <f t="shared" si="8"/>
        <v>8.8233285861012138</v>
      </c>
      <c r="F55" s="47">
        <f t="shared" si="9"/>
        <v>0.49000000000000027</v>
      </c>
      <c r="G55" s="64">
        <f t="shared" si="10"/>
        <v>2.6434250117240419</v>
      </c>
      <c r="H55" s="34">
        <f t="shared" si="11"/>
        <v>8.3438366696360813</v>
      </c>
      <c r="I55" s="65">
        <f t="shared" si="12"/>
        <v>6.5802071918632192</v>
      </c>
      <c r="J55" s="55">
        <f t="shared" si="1"/>
        <v>2.9847561650746601</v>
      </c>
      <c r="K55" s="55">
        <f t="shared" si="2"/>
        <v>9.6341322361906609</v>
      </c>
      <c r="L55" s="55">
        <f t="shared" si="3"/>
        <v>7.6696414405526134</v>
      </c>
      <c r="M55" s="55">
        <f t="shared" si="4"/>
        <v>1.372000000000001</v>
      </c>
      <c r="N55" s="55">
        <f t="shared" si="5"/>
        <v>5.6000000000000014</v>
      </c>
      <c r="O55" s="55">
        <f t="shared" si="6"/>
        <v>5.7142857142857126</v>
      </c>
    </row>
    <row r="56" spans="1:15">
      <c r="A56" s="55">
        <v>5</v>
      </c>
      <c r="B56" s="47">
        <f t="shared" si="13"/>
        <v>0.50000000000000022</v>
      </c>
      <c r="C56" s="55">
        <f t="shared" si="7"/>
        <v>-8.7758256189037258</v>
      </c>
      <c r="D56" s="55">
        <f t="shared" si="0"/>
        <v>4.7942553860420318</v>
      </c>
      <c r="E56" s="55">
        <f t="shared" si="8"/>
        <v>8.7758256189037258</v>
      </c>
      <c r="F56" s="47">
        <f t="shared" si="9"/>
        <v>0.50000000000000033</v>
      </c>
      <c r="G56" s="64">
        <f t="shared" si="10"/>
        <v>2.7271893727344292</v>
      </c>
      <c r="H56" s="34">
        <f t="shared" si="11"/>
        <v>8.4087366927005345</v>
      </c>
      <c r="I56" s="65">
        <f t="shared" si="12"/>
        <v>6.400898278376304</v>
      </c>
      <c r="J56" s="55">
        <f t="shared" si="1"/>
        <v>3.0814766791009318</v>
      </c>
      <c r="K56" s="55">
        <f t="shared" si="2"/>
        <v>9.7095451405214241</v>
      </c>
      <c r="L56" s="55">
        <f t="shared" si="3"/>
        <v>7.4143794409576893</v>
      </c>
      <c r="M56" s="55">
        <f t="shared" si="4"/>
        <v>1.414213562373096</v>
      </c>
      <c r="N56" s="55">
        <f t="shared" si="5"/>
        <v>5.6568542494923815</v>
      </c>
      <c r="O56" s="55">
        <f t="shared" si="6"/>
        <v>5.6568542494923788</v>
      </c>
    </row>
    <row r="57" spans="1:15">
      <c r="A57" s="55">
        <v>6</v>
      </c>
      <c r="B57" s="47">
        <f t="shared" si="13"/>
        <v>0.51000000000000023</v>
      </c>
      <c r="C57" s="55">
        <f t="shared" si="7"/>
        <v>-8.7274450764575118</v>
      </c>
      <c r="D57" s="55">
        <f t="shared" si="0"/>
        <v>4.8817724688290767</v>
      </c>
      <c r="E57" s="55">
        <f t="shared" si="8"/>
        <v>8.7274450764575118</v>
      </c>
      <c r="F57" s="47">
        <f t="shared" si="9"/>
        <v>0.51000000000000023</v>
      </c>
      <c r="G57" s="64">
        <f t="shared" si="10"/>
        <v>2.8115938773666822</v>
      </c>
      <c r="H57" s="34">
        <f t="shared" si="11"/>
        <v>8.4718761537194709</v>
      </c>
      <c r="I57" s="65">
        <f t="shared" si="12"/>
        <v>6.2280454621894297</v>
      </c>
      <c r="J57" s="55">
        <f t="shared" si="1"/>
        <v>3.1789387018644346</v>
      </c>
      <c r="K57" s="55">
        <f t="shared" si="2"/>
        <v>9.7824481428047534</v>
      </c>
      <c r="L57" s="55">
        <f t="shared" si="3"/>
        <v>7.1676131042881082</v>
      </c>
      <c r="M57" s="55">
        <f t="shared" si="4"/>
        <v>1.4568513994227423</v>
      </c>
      <c r="N57" s="55">
        <f t="shared" si="5"/>
        <v>5.7131427428342816</v>
      </c>
      <c r="O57" s="55">
        <f t="shared" si="6"/>
        <v>5.6011203361120376</v>
      </c>
    </row>
    <row r="58" spans="1:15">
      <c r="A58" s="55">
        <v>7</v>
      </c>
      <c r="B58" s="47">
        <f t="shared" si="13"/>
        <v>0.52000000000000024</v>
      </c>
      <c r="C58" s="55">
        <f t="shared" si="7"/>
        <v>-8.6781917967764972</v>
      </c>
      <c r="D58" s="55">
        <f t="shared" si="0"/>
        <v>4.9688013784373695</v>
      </c>
      <c r="E58" s="55">
        <f t="shared" si="8"/>
        <v>8.6781917967764972</v>
      </c>
      <c r="F58" s="47">
        <f t="shared" si="9"/>
        <v>0.52000000000000024</v>
      </c>
      <c r="G58" s="64">
        <f t="shared" si="10"/>
        <v>2.8966212379398351</v>
      </c>
      <c r="H58" s="34">
        <f t="shared" si="11"/>
        <v>8.53331816066434</v>
      </c>
      <c r="I58" s="65">
        <f t="shared" si="12"/>
        <v>6.0613607709748489</v>
      </c>
      <c r="J58" s="55">
        <f t="shared" si="1"/>
        <v>3.2771175543753559</v>
      </c>
      <c r="K58" s="55">
        <f t="shared" si="2"/>
        <v>9.8529247779256064</v>
      </c>
      <c r="L58" s="55">
        <f t="shared" si="3"/>
        <v>6.9290596767902599</v>
      </c>
      <c r="M58" s="55">
        <f t="shared" si="4"/>
        <v>1.4999093305930207</v>
      </c>
      <c r="N58" s="55">
        <f t="shared" si="5"/>
        <v>5.7688820407423842</v>
      </c>
      <c r="O58" s="55">
        <f t="shared" si="6"/>
        <v>5.5470019622522901</v>
      </c>
    </row>
    <row r="59" spans="1:15">
      <c r="A59" s="55">
        <v>8</v>
      </c>
      <c r="B59" s="47">
        <f t="shared" si="13"/>
        <v>0.53000000000000025</v>
      </c>
      <c r="C59" s="55">
        <f t="shared" si="7"/>
        <v>-8.6280707051476089</v>
      </c>
      <c r="D59" s="55">
        <f t="shared" si="0"/>
        <v>5.0553334120484719</v>
      </c>
      <c r="E59" s="55">
        <f t="shared" si="8"/>
        <v>8.6280707051476089</v>
      </c>
      <c r="F59" s="47">
        <f t="shared" si="9"/>
        <v>0.53000000000000025</v>
      </c>
      <c r="G59" s="64">
        <f t="shared" si="10"/>
        <v>2.9822547837126963</v>
      </c>
      <c r="H59" s="34">
        <f t="shared" si="11"/>
        <v>8.5931230189800125</v>
      </c>
      <c r="I59" s="65">
        <f t="shared" si="12"/>
        <v>5.9005715098206215</v>
      </c>
      <c r="J59" s="55">
        <f t="shared" si="1"/>
        <v>3.3759893790132174</v>
      </c>
      <c r="K59" s="55">
        <f t="shared" si="2"/>
        <v>9.9210558005500857</v>
      </c>
      <c r="L59" s="55">
        <f t="shared" si="3"/>
        <v>6.6984458153575641</v>
      </c>
      <c r="M59" s="55">
        <f t="shared" si="4"/>
        <v>1.543383296527471</v>
      </c>
      <c r="N59" s="55">
        <f t="shared" si="5"/>
        <v>5.8240879114244164</v>
      </c>
      <c r="O59" s="55">
        <f t="shared" si="6"/>
        <v>5.4944225579475594</v>
      </c>
    </row>
    <row r="60" spans="1:15">
      <c r="A60" s="55">
        <v>9</v>
      </c>
      <c r="B60" s="47">
        <f t="shared" si="13"/>
        <v>0.54000000000000026</v>
      </c>
      <c r="C60" s="55">
        <f t="shared" si="7"/>
        <v>-8.5770868136382408</v>
      </c>
      <c r="D60" s="55">
        <f t="shared" si="0"/>
        <v>5.1413599165311332</v>
      </c>
      <c r="E60" s="55">
        <f t="shared" si="8"/>
        <v>8.5770868136382408</v>
      </c>
      <c r="F60" s="47">
        <f t="shared" si="9"/>
        <v>0.54000000000000026</v>
      </c>
      <c r="G60" s="64">
        <f t="shared" si="10"/>
        <v>3.0684784336065589</v>
      </c>
      <c r="H60" s="34">
        <f t="shared" si="11"/>
        <v>8.6513483796160635</v>
      </c>
      <c r="I60" s="65">
        <f t="shared" si="12"/>
        <v>5.745419323955403</v>
      </c>
      <c r="J60" s="55">
        <f t="shared" si="1"/>
        <v>3.475531112189953</v>
      </c>
      <c r="K60" s="55">
        <f t="shared" si="2"/>
        <v>9.9869192776570372</v>
      </c>
      <c r="L60" s="55">
        <f t="shared" si="3"/>
        <v>6.4755072743241211</v>
      </c>
      <c r="M60" s="55">
        <f t="shared" si="4"/>
        <v>1.5872693533235007</v>
      </c>
      <c r="N60" s="55">
        <f t="shared" si="5"/>
        <v>5.8787753826796285</v>
      </c>
      <c r="O60" s="55">
        <f t="shared" si="6"/>
        <v>5.4433105395181727</v>
      </c>
    </row>
    <row r="61" spans="1:15">
      <c r="A61" s="55">
        <v>10</v>
      </c>
      <c r="B61" s="47">
        <f t="shared" si="13"/>
        <v>0.55000000000000027</v>
      </c>
      <c r="C61" s="55">
        <f t="shared" si="7"/>
        <v>-8.5252452205950551</v>
      </c>
      <c r="D61" s="55">
        <f t="shared" si="0"/>
        <v>5.2268722893065949</v>
      </c>
      <c r="E61" s="55">
        <f t="shared" si="8"/>
        <v>8.5252452205950551</v>
      </c>
      <c r="F61" s="47">
        <f t="shared" si="9"/>
        <v>0.55000000000000027</v>
      </c>
      <c r="G61" s="64">
        <f t="shared" si="10"/>
        <v>3.1552766703624515</v>
      </c>
      <c r="H61" s="34">
        <f t="shared" si="11"/>
        <v>8.7080493780153958</v>
      </c>
      <c r="I61" s="65">
        <f t="shared" si="12"/>
        <v>5.5956593266181986</v>
      </c>
      <c r="J61" s="55">
        <f t="shared" si="1"/>
        <v>3.5757204579228241</v>
      </c>
      <c r="K61" s="55">
        <f t="shared" si="2"/>
        <v>10.050590677990009</v>
      </c>
      <c r="L61" s="55">
        <f t="shared" si="3"/>
        <v>6.2599886026824949</v>
      </c>
      <c r="M61" s="55">
        <f t="shared" si="4"/>
        <v>1.6315636671610469</v>
      </c>
      <c r="N61" s="55">
        <f t="shared" si="5"/>
        <v>5.9329587896765315</v>
      </c>
      <c r="O61" s="55">
        <f t="shared" si="6"/>
        <v>5.3935988997059354</v>
      </c>
    </row>
    <row r="62" spans="1:15">
      <c r="A62" s="55">
        <v>11</v>
      </c>
      <c r="B62" s="47">
        <f t="shared" si="13"/>
        <v>0.56000000000000028</v>
      </c>
      <c r="C62" s="55">
        <f t="shared" si="7"/>
        <v>-8.4725511101341606</v>
      </c>
      <c r="D62" s="55">
        <f t="shared" si="0"/>
        <v>5.3118619792088362</v>
      </c>
      <c r="E62" s="55">
        <f t="shared" si="8"/>
        <v>8.4725511101341606</v>
      </c>
      <c r="F62" s="47">
        <f t="shared" si="9"/>
        <v>0.56000000000000028</v>
      </c>
      <c r="G62" s="64">
        <f t="shared" si="10"/>
        <v>3.2426345160456975</v>
      </c>
      <c r="H62" s="34">
        <f t="shared" si="11"/>
        <v>8.7632787646860884</v>
      </c>
      <c r="I62" s="65">
        <f t="shared" si="12"/>
        <v>5.4510592870232273</v>
      </c>
      <c r="J62" s="55">
        <f t="shared" si="1"/>
        <v>3.6765358622868765</v>
      </c>
      <c r="K62" s="55">
        <f t="shared" si="2"/>
        <v>10.112142958532051</v>
      </c>
      <c r="L62" s="55">
        <f t="shared" si="3"/>
        <v>6.0516428513787632</v>
      </c>
      <c r="M62" s="55">
        <f t="shared" si="4"/>
        <v>1.676262509274727</v>
      </c>
      <c r="N62" s="55">
        <f t="shared" si="5"/>
        <v>5.9866518188383075</v>
      </c>
      <c r="O62" s="55">
        <f t="shared" si="6"/>
        <v>5.3452248382484866</v>
      </c>
    </row>
    <row r="63" spans="1:15">
      <c r="A63" s="55">
        <v>12</v>
      </c>
      <c r="B63" s="47">
        <f t="shared" si="13"/>
        <v>0.57000000000000028</v>
      </c>
      <c r="C63" s="55">
        <f t="shared" si="7"/>
        <v>-8.4190097516226849</v>
      </c>
      <c r="D63" s="55">
        <f t="shared" si="0"/>
        <v>5.396320487339695</v>
      </c>
      <c r="E63" s="55">
        <f t="shared" si="8"/>
        <v>8.4190097516226849</v>
      </c>
      <c r="F63" s="47">
        <f t="shared" si="9"/>
        <v>0.57000000000000017</v>
      </c>
      <c r="G63" s="64">
        <f t="shared" si="10"/>
        <v>3.3305375088165374</v>
      </c>
      <c r="H63" s="34">
        <f t="shared" si="11"/>
        <v>8.8170870279339386</v>
      </c>
      <c r="I63" s="65">
        <f t="shared" si="12"/>
        <v>5.3113988738011573</v>
      </c>
      <c r="J63" s="55">
        <f t="shared" si="1"/>
        <v>3.7779564887176744</v>
      </c>
      <c r="K63" s="55">
        <f t="shared" si="2"/>
        <v>10.17164664810246</v>
      </c>
      <c r="L63" s="55">
        <f t="shared" si="3"/>
        <v>5.850231290349388</v>
      </c>
      <c r="M63" s="55">
        <f t="shared" si="4"/>
        <v>1.7213622512417321</v>
      </c>
      <c r="N63" s="55">
        <f t="shared" si="5"/>
        <v>6.0398675482166011</v>
      </c>
      <c r="O63" s="55">
        <f t="shared" si="6"/>
        <v>5.2981294282601743</v>
      </c>
    </row>
    <row r="64" spans="1:15">
      <c r="A64" s="55">
        <v>13</v>
      </c>
      <c r="B64" s="47">
        <f t="shared" si="13"/>
        <v>0.58000000000000029</v>
      </c>
      <c r="C64" s="55">
        <f t="shared" si="7"/>
        <v>-8.3646264991518677</v>
      </c>
      <c r="D64" s="55">
        <f t="shared" si="0"/>
        <v>5.4802393679187382</v>
      </c>
      <c r="E64" s="55">
        <f t="shared" si="8"/>
        <v>8.3646264991518677</v>
      </c>
      <c r="F64" s="47">
        <f t="shared" si="9"/>
        <v>0.5800000000000004</v>
      </c>
      <c r="G64" s="64">
        <f t="shared" si="10"/>
        <v>3.4189716808911124</v>
      </c>
      <c r="H64" s="34">
        <f t="shared" si="11"/>
        <v>8.8695225092890375</v>
      </c>
      <c r="I64" s="65">
        <f t="shared" si="12"/>
        <v>5.1764689496891103</v>
      </c>
      <c r="J64" s="55">
        <f t="shared" si="1"/>
        <v>3.8799621941360214</v>
      </c>
      <c r="K64" s="55">
        <f t="shared" si="2"/>
        <v>10.229169928171229</v>
      </c>
      <c r="L64" s="55">
        <f t="shared" si="3"/>
        <v>5.6555231349757271</v>
      </c>
      <c r="M64" s="55">
        <f t="shared" si="4"/>
        <v>1.7668593605604281</v>
      </c>
      <c r="N64" s="55">
        <f t="shared" si="5"/>
        <v>6.092618484691128</v>
      </c>
      <c r="O64" s="55">
        <f t="shared" si="6"/>
        <v>5.2522573143889009</v>
      </c>
    </row>
    <row r="65" spans="1:15">
      <c r="A65" s="55">
        <v>14</v>
      </c>
      <c r="B65" s="47">
        <f t="shared" si="13"/>
        <v>0.5900000000000003</v>
      </c>
      <c r="C65" s="55">
        <f t="shared" si="7"/>
        <v>-8.3094067910016332</v>
      </c>
      <c r="D65" s="55">
        <f t="shared" si="0"/>
        <v>5.56361022912784</v>
      </c>
      <c r="E65" s="55">
        <f t="shared" si="8"/>
        <v>8.3094067910016332</v>
      </c>
      <c r="F65" s="47">
        <f t="shared" si="9"/>
        <v>0.5900000000000003</v>
      </c>
      <c r="G65" s="64">
        <f t="shared" si="10"/>
        <v>3.5079235376222573</v>
      </c>
      <c r="H65" s="34">
        <f t="shared" si="11"/>
        <v>8.9206315121192041</v>
      </c>
      <c r="I65" s="65">
        <f t="shared" si="12"/>
        <v>5.0460709135967701</v>
      </c>
      <c r="J65" s="55">
        <f t="shared" si="1"/>
        <v>3.982533505867289</v>
      </c>
      <c r="K65" s="55">
        <f t="shared" si="2"/>
        <v>10.284778710983847</v>
      </c>
      <c r="L65" s="55">
        <f t="shared" si="3"/>
        <v>5.4672952816426967</v>
      </c>
      <c r="M65" s="55">
        <f t="shared" si="4"/>
        <v>1.8127503964969929</v>
      </c>
      <c r="N65" s="55">
        <f t="shared" si="5"/>
        <v>6.1449165982948877</v>
      </c>
      <c r="O65" s="55">
        <f t="shared" si="6"/>
        <v>5.2075564392329534</v>
      </c>
    </row>
    <row r="66" spans="1:15">
      <c r="A66" s="55">
        <v>15</v>
      </c>
      <c r="B66" s="47">
        <f t="shared" si="13"/>
        <v>0.60000000000000031</v>
      </c>
      <c r="C66" s="55">
        <f t="shared" si="7"/>
        <v>-8.2533561490967813</v>
      </c>
      <c r="D66" s="55">
        <f t="shared" si="0"/>
        <v>5.6464247339503562</v>
      </c>
      <c r="E66" s="55">
        <f t="shared" si="8"/>
        <v>8.2533561490967813</v>
      </c>
      <c r="F66" s="47">
        <f t="shared" si="9"/>
        <v>0.60000000000000031</v>
      </c>
      <c r="G66" s="64">
        <f t="shared" si="10"/>
        <v>3.5973800376342782</v>
      </c>
      <c r="H66" s="34">
        <f t="shared" si="11"/>
        <v>8.9704584038860595</v>
      </c>
      <c r="I66" s="65">
        <f t="shared" si="12"/>
        <v>4.9200160864983866</v>
      </c>
      <c r="J66" s="55">
        <f t="shared" si="1"/>
        <v>4.0856515993289308</v>
      </c>
      <c r="K66" s="55">
        <f t="shared" si="2"/>
        <v>10.338536715085908</v>
      </c>
      <c r="L66" s="55">
        <f t="shared" si="3"/>
        <v>5.2853320520986218</v>
      </c>
      <c r="M66" s="55">
        <f t="shared" si="4"/>
        <v>1.8590320061795615</v>
      </c>
      <c r="N66" s="55">
        <f t="shared" si="5"/>
        <v>6.196773353931869</v>
      </c>
      <c r="O66" s="55">
        <f t="shared" si="6"/>
        <v>5.1639777949432206</v>
      </c>
    </row>
    <row r="67" spans="1:15">
      <c r="A67" s="55">
        <v>16</v>
      </c>
      <c r="B67" s="47">
        <f t="shared" si="13"/>
        <v>0.61000000000000032</v>
      </c>
      <c r="C67" s="55">
        <f t="shared" si="7"/>
        <v>-8.1964801784547934</v>
      </c>
      <c r="D67" s="55">
        <f t="shared" si="0"/>
        <v>5.7286746010048155</v>
      </c>
      <c r="E67" s="55">
        <f t="shared" si="8"/>
        <v>8.1964801784547934</v>
      </c>
      <c r="F67" s="47">
        <f t="shared" si="9"/>
        <v>0.61000000000000032</v>
      </c>
      <c r="G67" s="64">
        <f t="shared" si="10"/>
        <v>3.687328573950265</v>
      </c>
      <c r="H67" s="34">
        <f t="shared" si="11"/>
        <v>9.0190457124654397</v>
      </c>
      <c r="I67" s="65">
        <f t="shared" si="12"/>
        <v>4.7981251378935843</v>
      </c>
      <c r="J67" s="55">
        <f t="shared" si="1"/>
        <v>4.1892982764605877</v>
      </c>
      <c r="K67" s="55">
        <f t="shared" si="2"/>
        <v>10.390505538334118</v>
      </c>
      <c r="L67" s="55">
        <f t="shared" si="3"/>
        <v>5.1094249463233314</v>
      </c>
      <c r="M67" s="55">
        <f t="shared" si="4"/>
        <v>1.9057009209212252</v>
      </c>
      <c r="N67" s="55">
        <f t="shared" si="5"/>
        <v>6.2481997407253251</v>
      </c>
      <c r="O67" s="55">
        <f t="shared" si="6"/>
        <v>5.1214751973158377</v>
      </c>
    </row>
    <row r="68" spans="1:15">
      <c r="A68" s="55">
        <v>17</v>
      </c>
      <c r="B68" s="47">
        <f t="shared" si="13"/>
        <v>0.62000000000000033</v>
      </c>
      <c r="C68" s="55">
        <f t="shared" si="7"/>
        <v>-8.138784566625338</v>
      </c>
      <c r="D68" s="55">
        <f t="shared" si="0"/>
        <v>5.8103516053730528</v>
      </c>
      <c r="E68" s="55">
        <f t="shared" si="8"/>
        <v>8.138784566625338</v>
      </c>
      <c r="F68" s="47">
        <f t="shared" si="9"/>
        <v>0.62000000000000022</v>
      </c>
      <c r="G68" s="64">
        <f t="shared" si="10"/>
        <v>3.7777569560545841</v>
      </c>
      <c r="H68" s="34">
        <f t="shared" si="11"/>
        <v>9.0664342169227226</v>
      </c>
      <c r="I68" s="65">
        <f t="shared" si="12"/>
        <v>4.6802275498467205</v>
      </c>
      <c r="J68" s="55">
        <f t="shared" si="1"/>
        <v>4.2934559448721075</v>
      </c>
      <c r="K68" s="55">
        <f t="shared" si="2"/>
        <v>10.440744728477346</v>
      </c>
      <c r="L68" s="55">
        <f t="shared" si="3"/>
        <v>4.93937240362132</v>
      </c>
      <c r="M68" s="55">
        <f t="shared" si="4"/>
        <v>1.9527539527549307</v>
      </c>
      <c r="N68" s="55">
        <f t="shared" si="5"/>
        <v>6.2992062992094509</v>
      </c>
      <c r="O68" s="55">
        <f t="shared" si="6"/>
        <v>5.0800050800076182</v>
      </c>
    </row>
    <row r="69" spans="1:15">
      <c r="A69" s="55">
        <v>18</v>
      </c>
      <c r="B69" s="47">
        <f t="shared" si="13"/>
        <v>0.63000000000000034</v>
      </c>
      <c r="C69" s="55">
        <f t="shared" si="7"/>
        <v>-8.0802750831215171</v>
      </c>
      <c r="D69" s="55">
        <f t="shared" si="0"/>
        <v>5.8914475794226986</v>
      </c>
      <c r="E69" s="55">
        <f t="shared" si="8"/>
        <v>8.0802750831215171</v>
      </c>
      <c r="F69" s="47">
        <f t="shared" si="9"/>
        <v>0.63000000000000034</v>
      </c>
      <c r="G69" s="64">
        <f t="shared" si="10"/>
        <v>3.8686533928369062</v>
      </c>
      <c r="H69" s="34">
        <f t="shared" si="11"/>
        <v>9.1126630331048943</v>
      </c>
      <c r="I69" s="65">
        <f t="shared" si="12"/>
        <v>4.566161115857339</v>
      </c>
      <c r="J69" s="55">
        <f t="shared" si="1"/>
        <v>4.398107597685545</v>
      </c>
      <c r="K69" s="55">
        <f t="shared" si="2"/>
        <v>10.489311851388566</v>
      </c>
      <c r="L69" s="55">
        <f t="shared" si="3"/>
        <v>4.7749795716662549</v>
      </c>
      <c r="M69" s="55">
        <f t="shared" si="4"/>
        <v>2.0001879911648319</v>
      </c>
      <c r="N69" s="55">
        <f t="shared" si="5"/>
        <v>6.3498031465550193</v>
      </c>
      <c r="O69" s="55">
        <f t="shared" si="6"/>
        <v>5.0395263067896945</v>
      </c>
    </row>
    <row r="70" spans="1:15">
      <c r="A70" s="55">
        <v>19</v>
      </c>
      <c r="B70" s="47">
        <f t="shared" si="13"/>
        <v>0.64000000000000035</v>
      </c>
      <c r="C70" s="55">
        <f t="shared" si="7"/>
        <v>-8.0209575788429248</v>
      </c>
      <c r="D70" s="55">
        <f t="shared" ref="D70:D133" si="14">SIN(B70)*$F$3</f>
        <v>5.9719544136239229</v>
      </c>
      <c r="E70" s="55">
        <f t="shared" si="8"/>
        <v>8.0209575788429248</v>
      </c>
      <c r="F70" s="47">
        <f t="shared" si="9"/>
        <v>0.64000000000000035</v>
      </c>
      <c r="G70" s="64">
        <f t="shared" si="10"/>
        <v>3.9600064763676484</v>
      </c>
      <c r="H70" s="34">
        <f t="shared" si="11"/>
        <v>9.1577696943848217</v>
      </c>
      <c r="I70" s="65">
        <f t="shared" si="12"/>
        <v>4.4557714720357309</v>
      </c>
      <c r="J70" s="55">
        <f t="shared" ref="J70:J133" si="15">$L$3*EXP(-$J$3*B70)+$M$3+$C$3*B70/$J$3</f>
        <v>4.5032367940480658</v>
      </c>
      <c r="K70" s="55">
        <f t="shared" ref="K70:K133" si="16">-$J$3*$L$3*EXP(-$J$3*B70)+$C$3/$J$3</f>
        <v>10.536262557025918</v>
      </c>
      <c r="L70" s="55">
        <f t="shared" ref="L70:L133" si="17">$J$3*$J$3*$L$3*EXP(-$J$3*B70)</f>
        <v>4.6160580832321569</v>
      </c>
      <c r="M70" s="55">
        <f t="shared" ref="M70:M133" si="18">$N$3*SQRT((B70+$O$3)*(B70+$O$3)*(B70+$O$3))/2</f>
        <v>2.0480000000000018</v>
      </c>
      <c r="N70" s="55">
        <f t="shared" ref="N70:N133" si="19">$N$3*SQRT(B70+$O$3)</f>
        <v>6.4000000000000021</v>
      </c>
      <c r="O70" s="55">
        <f t="shared" ref="O70:O133" si="20">$N$3/(2*SQRT(B70+$O$3))</f>
        <v>4.9999999999999982</v>
      </c>
    </row>
    <row r="71" spans="1:15">
      <c r="A71" s="55">
        <v>20</v>
      </c>
      <c r="B71" s="47">
        <f t="shared" si="13"/>
        <v>0.65000000000000036</v>
      </c>
      <c r="C71" s="55">
        <f t="shared" ref="C71:C134" si="21">-COS(B71)*$E$3</f>
        <v>-7.9608379854905564</v>
      </c>
      <c r="D71" s="55">
        <f t="shared" si="14"/>
        <v>6.0518640573603992</v>
      </c>
      <c r="E71" s="55">
        <f t="shared" ref="E71:E134" si="22">COS(B71)*$E$3</f>
        <v>7.9608379854905564</v>
      </c>
      <c r="F71" s="47">
        <f t="shared" ref="F71:F134" si="23">(-$G$3*G71+SQRT($G$3*G71*$G$3*G71+4*$H$3*G71))/(2*$H$3)</f>
        <v>0.65000000000000013</v>
      </c>
      <c r="G71" s="64">
        <f t="shared" ref="G71:G134" si="24">($H$3*B71*B71)/(1-$G$3*B71)</f>
        <v>4.0518051664579309</v>
      </c>
      <c r="H71" s="34">
        <f t="shared" ref="H71:H134" si="25">$H$3*B71*(2-$G$3*B71)/((1-$G$3*B71)*(1-$G$3*B71))</f>
        <v>9.2017902278691253</v>
      </c>
      <c r="I71" s="65">
        <f t="shared" ref="I71:I134" si="26">$H$3*2/((1-$G$3*B71)*(1-$G$3*B71)*(1-$G$3*B71))</f>
        <v>4.3489116582595146</v>
      </c>
      <c r="J71" s="55">
        <f t="shared" si="15"/>
        <v>4.6088276402934323</v>
      </c>
      <c r="K71" s="55">
        <f t="shared" si="16"/>
        <v>10.581650643198426</v>
      </c>
      <c r="L71" s="55">
        <f t="shared" si="17"/>
        <v>4.4624258403554604</v>
      </c>
      <c r="M71" s="55">
        <f t="shared" si="18"/>
        <v>2.0961870145576245</v>
      </c>
      <c r="N71" s="55">
        <f t="shared" si="19"/>
        <v>6.4498061986388411</v>
      </c>
      <c r="O71" s="55">
        <f t="shared" si="20"/>
        <v>4.9613893835683376</v>
      </c>
    </row>
    <row r="72" spans="1:15">
      <c r="A72" s="55">
        <v>21</v>
      </c>
      <c r="B72" s="47">
        <f t="shared" ref="B72:B135" si="27">B71+$B$4</f>
        <v>0.66000000000000036</v>
      </c>
      <c r="C72" s="55">
        <f t="shared" si="21"/>
        <v>-7.8999223149736491</v>
      </c>
      <c r="D72" s="55">
        <f t="shared" si="14"/>
        <v>6.1311685197343415</v>
      </c>
      <c r="E72" s="55">
        <f t="shared" si="22"/>
        <v>7.8999223149736491</v>
      </c>
      <c r="F72" s="47">
        <f t="shared" si="23"/>
        <v>0.66000000000000036</v>
      </c>
      <c r="G72" s="64">
        <f t="shared" si="24"/>
        <v>4.1440387759601451</v>
      </c>
      <c r="H72" s="34">
        <f t="shared" si="25"/>
        <v>9.244759226358445</v>
      </c>
      <c r="I72" s="65">
        <f t="shared" si="26"/>
        <v>4.2454417071714126</v>
      </c>
      <c r="J72" s="55">
        <f t="shared" si="15"/>
        <v>4.7148647717304604</v>
      </c>
      <c r="K72" s="55">
        <f t="shared" si="16"/>
        <v>10.625528117209466</v>
      </c>
      <c r="L72" s="55">
        <f t="shared" si="17"/>
        <v>4.3139068056805971</v>
      </c>
      <c r="M72" s="55">
        <f t="shared" si="18"/>
        <v>2.1447461388238951</v>
      </c>
      <c r="N72" s="55">
        <f t="shared" si="19"/>
        <v>6.4992307237087701</v>
      </c>
      <c r="O72" s="55">
        <f t="shared" si="20"/>
        <v>4.9236596391733078</v>
      </c>
    </row>
    <row r="73" spans="1:15">
      <c r="A73" s="55">
        <v>22</v>
      </c>
      <c r="B73" s="47">
        <f t="shared" si="27"/>
        <v>0.67000000000000037</v>
      </c>
      <c r="C73" s="55">
        <f t="shared" si="21"/>
        <v>-7.8382166588084896</v>
      </c>
      <c r="D73" s="55">
        <f t="shared" si="14"/>
        <v>6.2098598703655998</v>
      </c>
      <c r="E73" s="55">
        <f t="shared" si="22"/>
        <v>7.8382166588084896</v>
      </c>
      <c r="F73" s="47">
        <f t="shared" si="23"/>
        <v>0.67000000000000037</v>
      </c>
      <c r="G73" s="64">
        <f t="shared" si="24"/>
        <v>4.2366969567679993</v>
      </c>
      <c r="H73" s="34">
        <f t="shared" si="25"/>
        <v>9.2867099163286699</v>
      </c>
      <c r="I73" s="65">
        <f t="shared" si="26"/>
        <v>4.1452282590467897</v>
      </c>
      <c r="J73" s="55">
        <f t="shared" si="15"/>
        <v>4.8213333350376129</v>
      </c>
      <c r="K73" s="55">
        <f t="shared" si="16"/>
        <v>10.667945255448615</v>
      </c>
      <c r="L73" s="55">
        <f t="shared" si="17"/>
        <v>4.170330800750067</v>
      </c>
      <c r="M73" s="55">
        <f t="shared" si="18"/>
        <v>2.1936745428618183</v>
      </c>
      <c r="N73" s="55">
        <f t="shared" si="19"/>
        <v>6.5482822174979614</v>
      </c>
      <c r="O73" s="55">
        <f t="shared" si="20"/>
        <v>4.8867777742522076</v>
      </c>
    </row>
    <row r="74" spans="1:15">
      <c r="A74" s="55">
        <v>23</v>
      </c>
      <c r="B74" s="47">
        <f t="shared" si="27"/>
        <v>0.68000000000000038</v>
      </c>
      <c r="C74" s="55">
        <f t="shared" si="21"/>
        <v>-7.7757271875092773</v>
      </c>
      <c r="D74" s="55">
        <f t="shared" si="14"/>
        <v>6.2879302401846884</v>
      </c>
      <c r="E74" s="55">
        <f t="shared" si="22"/>
        <v>7.7757271875092773</v>
      </c>
      <c r="F74" s="47">
        <f t="shared" si="23"/>
        <v>0.68000000000000038</v>
      </c>
      <c r="G74" s="64">
        <f t="shared" si="24"/>
        <v>4.3297696864775457</v>
      </c>
      <c r="H74" s="34">
        <f t="shared" si="25"/>
        <v>9.3276742221825319</v>
      </c>
      <c r="I74" s="65">
        <f t="shared" si="26"/>
        <v>4.048144200713427</v>
      </c>
      <c r="J74" s="55">
        <f t="shared" si="15"/>
        <v>4.9282189712435169</v>
      </c>
      <c r="K74" s="55">
        <f t="shared" si="16"/>
        <v>10.708950661000134</v>
      </c>
      <c r="L74" s="55">
        <f t="shared" si="17"/>
        <v>4.0315333110078262</v>
      </c>
      <c r="M74" s="55">
        <f t="shared" si="18"/>
        <v>2.2429694603360093</v>
      </c>
      <c r="N74" s="55">
        <f t="shared" si="19"/>
        <v>6.5969690009882589</v>
      </c>
      <c r="O74" s="55">
        <f t="shared" si="20"/>
        <v>4.850712500726658</v>
      </c>
    </row>
    <row r="75" spans="1:15">
      <c r="A75" s="55">
        <v>24</v>
      </c>
      <c r="B75" s="47">
        <f t="shared" si="27"/>
        <v>0.69000000000000039</v>
      </c>
      <c r="C75" s="55">
        <f t="shared" si="21"/>
        <v>-7.7124601499710632</v>
      </c>
      <c r="D75" s="55">
        <f t="shared" si="14"/>
        <v>6.3653718222196822</v>
      </c>
      <c r="E75" s="55">
        <f t="shared" si="22"/>
        <v>7.7124601499710632</v>
      </c>
      <c r="F75" s="47">
        <f t="shared" si="23"/>
        <v>0.69000000000000039</v>
      </c>
      <c r="G75" s="64">
        <f t="shared" si="24"/>
        <v>4.4232472556730382</v>
      </c>
      <c r="H75" s="34">
        <f t="shared" si="25"/>
        <v>9.3676828270036392</v>
      </c>
      <c r="I75" s="65">
        <f t="shared" si="26"/>
        <v>3.9540683268467518</v>
      </c>
      <c r="J75" s="55">
        <f t="shared" si="15"/>
        <v>5.0355077992739536</v>
      </c>
      <c r="K75" s="55">
        <f t="shared" si="16"/>
        <v>10.748591319334146</v>
      </c>
      <c r="L75" s="55">
        <f t="shared" si="17"/>
        <v>3.8973552972925889</v>
      </c>
      <c r="M75" s="55">
        <f t="shared" si="18"/>
        <v>2.2926281861653908</v>
      </c>
      <c r="N75" s="55">
        <f t="shared" si="19"/>
        <v>6.6452990903344622</v>
      </c>
      <c r="O75" s="55">
        <f t="shared" si="20"/>
        <v>4.8154341234307667</v>
      </c>
    </row>
    <row r="76" spans="1:15">
      <c r="A76" s="55">
        <v>25</v>
      </c>
      <c r="B76" s="47">
        <f t="shared" si="27"/>
        <v>0.7000000000000004</v>
      </c>
      <c r="C76" s="55">
        <f t="shared" si="21"/>
        <v>-7.6484218728448816</v>
      </c>
      <c r="D76" s="55">
        <f t="shared" si="14"/>
        <v>6.4421768723769137</v>
      </c>
      <c r="E76" s="55">
        <f t="shared" si="22"/>
        <v>7.6484218728448816</v>
      </c>
      <c r="F76" s="47">
        <f t="shared" si="23"/>
        <v>0.70000000000000051</v>
      </c>
      <c r="G76" s="64">
        <f t="shared" si="24"/>
        <v>4.5171202558037562</v>
      </c>
      <c r="H76" s="34">
        <f t="shared" si="25"/>
        <v>9.4067652300288067</v>
      </c>
      <c r="I76" s="65">
        <f t="shared" si="26"/>
        <v>3.862885022092641</v>
      </c>
      <c r="J76" s="55">
        <f t="shared" si="15"/>
        <v>5.1431864000464023</v>
      </c>
      <c r="K76" s="55">
        <f t="shared" si="16"/>
        <v>10.786912652144268</v>
      </c>
      <c r="L76" s="55">
        <f t="shared" si="17"/>
        <v>3.767643013605035</v>
      </c>
      <c r="M76" s="55">
        <f t="shared" si="18"/>
        <v>2.3426480742954134</v>
      </c>
      <c r="N76" s="55">
        <f t="shared" si="19"/>
        <v>6.6932802122726063</v>
      </c>
      <c r="O76" s="55">
        <f t="shared" si="20"/>
        <v>4.7809144373375734</v>
      </c>
    </row>
    <row r="77" spans="1:15">
      <c r="A77" s="55">
        <v>26</v>
      </c>
      <c r="B77" s="47">
        <f t="shared" si="27"/>
        <v>0.71000000000000041</v>
      </c>
      <c r="C77" s="55">
        <f t="shared" si="21"/>
        <v>-7.5836187599050788</v>
      </c>
      <c r="D77" s="55">
        <f t="shared" si="14"/>
        <v>6.5183377102153699</v>
      </c>
      <c r="E77" s="55">
        <f t="shared" si="22"/>
        <v>7.5836187599050788</v>
      </c>
      <c r="F77" s="47">
        <f t="shared" si="23"/>
        <v>0.7100000000000003</v>
      </c>
      <c r="G77" s="64">
        <f t="shared" si="24"/>
        <v>4.6113795676199718</v>
      </c>
      <c r="H77" s="34">
        <f t="shared" si="25"/>
        <v>9.4449498010397601</v>
      </c>
      <c r="I77" s="65">
        <f t="shared" si="26"/>
        <v>3.774483962587984</v>
      </c>
      <c r="J77" s="55">
        <f t="shared" si="15"/>
        <v>5.2512418010939932</v>
      </c>
      <c r="K77" s="55">
        <f t="shared" si="16"/>
        <v>10.823958569393431</v>
      </c>
      <c r="L77" s="55">
        <f t="shared" si="17"/>
        <v>3.642247830940097</v>
      </c>
      <c r="M77" s="55">
        <f t="shared" si="18"/>
        <v>2.3930265355820879</v>
      </c>
      <c r="N77" s="55">
        <f t="shared" si="19"/>
        <v>6.740919818541089</v>
      </c>
      <c r="O77" s="55">
        <f t="shared" si="20"/>
        <v>4.7471266327754122</v>
      </c>
    </row>
    <row r="78" spans="1:15">
      <c r="A78" s="55">
        <v>27</v>
      </c>
      <c r="B78" s="47">
        <f t="shared" si="27"/>
        <v>0.72000000000000042</v>
      </c>
      <c r="C78" s="55">
        <f t="shared" si="21"/>
        <v>-7.5180572914089474</v>
      </c>
      <c r="D78" s="55">
        <f t="shared" si="14"/>
        <v>6.5938467197147341</v>
      </c>
      <c r="E78" s="55">
        <f t="shared" si="22"/>
        <v>7.5180572914089474</v>
      </c>
      <c r="F78" s="47">
        <f t="shared" si="23"/>
        <v>0.72000000000000031</v>
      </c>
      <c r="G78" s="64">
        <f t="shared" si="24"/>
        <v>4.7060163501382393</v>
      </c>
      <c r="H78" s="34">
        <f t="shared" si="25"/>
        <v>9.4822638318615144</v>
      </c>
      <c r="I78" s="65">
        <f t="shared" si="26"/>
        <v>3.6887598355574598</v>
      </c>
      <c r="J78" s="55">
        <f t="shared" si="15"/>
        <v>5.359661461701176</v>
      </c>
      <c r="K78" s="55">
        <f t="shared" si="16"/>
        <v>10.859771519627495</v>
      </c>
      <c r="L78" s="55">
        <f t="shared" si="17"/>
        <v>3.5210260669825035</v>
      </c>
      <c r="M78" s="55">
        <f t="shared" si="18"/>
        <v>2.4437610357807107</v>
      </c>
      <c r="N78" s="55">
        <f t="shared" si="19"/>
        <v>6.7882250993908579</v>
      </c>
      <c r="O78" s="55">
        <f t="shared" si="20"/>
        <v>4.7140452079103152</v>
      </c>
    </row>
    <row r="79" spans="1:15">
      <c r="A79" s="55">
        <v>28</v>
      </c>
      <c r="B79" s="47">
        <f t="shared" si="27"/>
        <v>0.73000000000000043</v>
      </c>
      <c r="C79" s="55">
        <f t="shared" si="21"/>
        <v>-7.4517440234487005</v>
      </c>
      <c r="D79" s="55">
        <f t="shared" si="14"/>
        <v>6.6686963500369822</v>
      </c>
      <c r="E79" s="55">
        <f t="shared" si="22"/>
        <v>7.4517440234487005</v>
      </c>
      <c r="F79" s="47">
        <f t="shared" si="23"/>
        <v>0.73000000000000054</v>
      </c>
      <c r="G79" s="64">
        <f t="shared" si="24"/>
        <v>4.8010220301079167</v>
      </c>
      <c r="H79" s="34">
        <f t="shared" si="25"/>
        <v>9.518733585141927</v>
      </c>
      <c r="I79" s="65">
        <f t="shared" si="26"/>
        <v>3.6056120757641947</v>
      </c>
      <c r="J79" s="55">
        <f t="shared" si="15"/>
        <v>5.468433258534116</v>
      </c>
      <c r="K79" s="55">
        <f t="shared" si="16"/>
        <v>10.894392538614316</v>
      </c>
      <c r="L79" s="55">
        <f t="shared" si="17"/>
        <v>3.4038388214704027</v>
      </c>
      <c r="M79" s="55">
        <f t="shared" si="18"/>
        <v>2.4948490936327214</v>
      </c>
      <c r="N79" s="55">
        <f t="shared" si="19"/>
        <v>6.8352029962540266</v>
      </c>
      <c r="O79" s="55">
        <f t="shared" si="20"/>
        <v>4.6816458878452218</v>
      </c>
    </row>
    <row r="80" spans="1:15">
      <c r="A80" s="55">
        <v>29</v>
      </c>
      <c r="B80" s="47">
        <f t="shared" si="27"/>
        <v>0.74000000000000044</v>
      </c>
      <c r="C80" s="55">
        <f t="shared" si="21"/>
        <v>-7.3846855872958761</v>
      </c>
      <c r="D80" s="55">
        <f t="shared" si="14"/>
        <v>6.7428791162814541</v>
      </c>
      <c r="E80" s="55">
        <f t="shared" si="22"/>
        <v>7.3846855872958761</v>
      </c>
      <c r="F80" s="47">
        <f t="shared" si="23"/>
        <v>0.74000000000000032</v>
      </c>
      <c r="G80" s="64">
        <f t="shared" si="24"/>
        <v>4.8963882919525723</v>
      </c>
      <c r="H80" s="34">
        <f t="shared" si="25"/>
        <v>9.5543843405752931</v>
      </c>
      <c r="I80" s="65">
        <f t="shared" si="26"/>
        <v>3.5249446176831958</v>
      </c>
      <c r="J80" s="55">
        <f t="shared" si="15"/>
        <v>5.5775454717493513</v>
      </c>
      <c r="K80" s="55">
        <f t="shared" si="16"/>
        <v>10.927861296364011</v>
      </c>
      <c r="L80" s="55">
        <f t="shared" si="17"/>
        <v>3.2905518170384509</v>
      </c>
      <c r="M80" s="55">
        <f t="shared" si="18"/>
        <v>2.5462882790446195</v>
      </c>
      <c r="N80" s="55">
        <f t="shared" si="19"/>
        <v>6.8818602136341038</v>
      </c>
      <c r="O80" s="55">
        <f t="shared" si="20"/>
        <v>4.6499055497527699</v>
      </c>
    </row>
    <row r="81" spans="1:15">
      <c r="A81" s="55">
        <v>30</v>
      </c>
      <c r="B81" s="47">
        <f t="shared" si="27"/>
        <v>0.75000000000000044</v>
      </c>
      <c r="C81" s="55">
        <f t="shared" si="21"/>
        <v>-7.3168886887382056</v>
      </c>
      <c r="D81" s="55">
        <f t="shared" si="14"/>
        <v>6.8163876002333446</v>
      </c>
      <c r="E81" s="55">
        <f t="shared" si="22"/>
        <v>7.3168886887382056</v>
      </c>
      <c r="F81" s="47">
        <f t="shared" si="23"/>
        <v>0.75000000000000056</v>
      </c>
      <c r="G81" s="64">
        <f t="shared" si="24"/>
        <v>4.9921070681615021</v>
      </c>
      <c r="H81" s="34">
        <f t="shared" si="25"/>
        <v>9.5892404387219052</v>
      </c>
      <c r="I81" s="65">
        <f t="shared" si="26"/>
        <v>3.4466656623501408</v>
      </c>
      <c r="J81" s="55">
        <f t="shared" si="15"/>
        <v>5.6869867715647633</v>
      </c>
      <c r="K81" s="55">
        <f t="shared" si="16"/>
        <v>10.960216142584288</v>
      </c>
      <c r="L81" s="55">
        <f t="shared" si="17"/>
        <v>3.1810352453579589</v>
      </c>
      <c r="M81" s="55">
        <f t="shared" si="18"/>
        <v>2.5980762113533182</v>
      </c>
      <c r="N81" s="55">
        <f t="shared" si="19"/>
        <v>6.9282032302755114</v>
      </c>
      <c r="O81" s="55">
        <f t="shared" si="20"/>
        <v>4.618802153517005</v>
      </c>
    </row>
    <row r="82" spans="1:15">
      <c r="A82" s="55">
        <v>31</v>
      </c>
      <c r="B82" s="47">
        <f t="shared" si="27"/>
        <v>0.76000000000000045</v>
      </c>
      <c r="C82" s="55">
        <f t="shared" si="21"/>
        <v>-7.2483601074090487</v>
      </c>
      <c r="D82" s="55">
        <f t="shared" si="14"/>
        <v>6.8892144511055164</v>
      </c>
      <c r="E82" s="55">
        <f t="shared" si="22"/>
        <v>7.2483601074090487</v>
      </c>
      <c r="F82" s="47">
        <f t="shared" si="23"/>
        <v>0.76000000000000045</v>
      </c>
      <c r="G82" s="64">
        <f t="shared" si="24"/>
        <v>5.0881705301079911</v>
      </c>
      <c r="H82" s="34">
        <f t="shared" si="25"/>
        <v>9.6233253225653943</v>
      </c>
      <c r="I82" s="65">
        <f t="shared" si="26"/>
        <v>3.370687457915067</v>
      </c>
      <c r="J82" s="55">
        <f t="shared" si="15"/>
        <v>5.7967462052775103</v>
      </c>
      <c r="K82" s="55">
        <f t="shared" si="16"/>
        <v>10.991494150622913</v>
      </c>
      <c r="L82" s="55">
        <f t="shared" si="17"/>
        <v>3.075163618397847</v>
      </c>
      <c r="M82" s="55">
        <f t="shared" si="18"/>
        <v>2.6502105576727319</v>
      </c>
      <c r="N82" s="55">
        <f t="shared" si="19"/>
        <v>6.97423830966508</v>
      </c>
      <c r="O82" s="55">
        <f t="shared" si="20"/>
        <v>4.5883146774112342</v>
      </c>
    </row>
    <row r="83" spans="1:15">
      <c r="A83" s="55">
        <v>32</v>
      </c>
      <c r="B83" s="47">
        <f t="shared" si="27"/>
        <v>0.77000000000000046</v>
      </c>
      <c r="C83" s="55">
        <f t="shared" si="21"/>
        <v>-7.1791066961094305</v>
      </c>
      <c r="D83" s="55">
        <f t="shared" si="14"/>
        <v>6.9613523862735702</v>
      </c>
      <c r="E83" s="55">
        <f t="shared" si="22"/>
        <v>7.1791066961094305</v>
      </c>
      <c r="F83" s="47">
        <f t="shared" si="23"/>
        <v>0.77000000000000035</v>
      </c>
      <c r="G83" s="64">
        <f t="shared" si="24"/>
        <v>5.1845710792724145</v>
      </c>
      <c r="H83" s="34">
        <f t="shared" si="25"/>
        <v>9.656661576940337</v>
      </c>
      <c r="I83" s="65">
        <f t="shared" si="26"/>
        <v>3.2969260930012712</v>
      </c>
      <c r="J83" s="55">
        <f t="shared" si="15"/>
        <v>5.9068131847140251</v>
      </c>
      <c r="K83" s="55">
        <f t="shared" si="16"/>
        <v>11.02173115994769</v>
      </c>
      <c r="L83" s="55">
        <f t="shared" si="17"/>
        <v>2.9728156246359307</v>
      </c>
      <c r="M83" s="55">
        <f t="shared" si="18"/>
        <v>2.7026890313167762</v>
      </c>
      <c r="N83" s="55">
        <f t="shared" si="19"/>
        <v>7.0199715099136997</v>
      </c>
      <c r="O83" s="55">
        <f t="shared" si="20"/>
        <v>4.5584230583855163</v>
      </c>
    </row>
    <row r="84" spans="1:15">
      <c r="A84" s="55">
        <v>33</v>
      </c>
      <c r="B84" s="47">
        <f t="shared" si="27"/>
        <v>0.78000000000000047</v>
      </c>
      <c r="C84" s="55">
        <f t="shared" si="21"/>
        <v>-7.1091353801227708</v>
      </c>
      <c r="D84" s="55">
        <f t="shared" si="14"/>
        <v>7.032794192004105</v>
      </c>
      <c r="E84" s="55">
        <f t="shared" si="22"/>
        <v>7.1091353801227708</v>
      </c>
      <c r="F84" s="47">
        <f t="shared" si="23"/>
        <v>0.78000000000000036</v>
      </c>
      <c r="G84" s="64">
        <f t="shared" si="24"/>
        <v>5.2813013388494801</v>
      </c>
      <c r="H84" s="34">
        <f t="shared" si="25"/>
        <v>9.6892709659540124</v>
      </c>
      <c r="I84" s="65">
        <f t="shared" si="26"/>
        <v>3.2253013020349495</v>
      </c>
      <c r="J84" s="55">
        <f t="shared" si="15"/>
        <v>6.0171774740977035</v>
      </c>
      <c r="K84" s="55">
        <f t="shared" si="16"/>
        <v>11.050961817212615</v>
      </c>
      <c r="L84" s="55">
        <f t="shared" si="17"/>
        <v>2.8738739900558241</v>
      </c>
      <c r="M84" s="55">
        <f t="shared" si="18"/>
        <v>2.7555093902942907</v>
      </c>
      <c r="N84" s="55">
        <f t="shared" si="19"/>
        <v>7.0654086930622793</v>
      </c>
      <c r="O84" s="55">
        <f t="shared" si="20"/>
        <v>4.5291081365783823</v>
      </c>
    </row>
    <row r="85" spans="1:15">
      <c r="A85" s="55">
        <v>34</v>
      </c>
      <c r="B85" s="47">
        <f t="shared" si="27"/>
        <v>0.79000000000000048</v>
      </c>
      <c r="C85" s="55">
        <f t="shared" si="21"/>
        <v>-7.0384531565223574</v>
      </c>
      <c r="D85" s="55">
        <f t="shared" si="14"/>
        <v>7.1035327241760813</v>
      </c>
      <c r="E85" s="55">
        <f t="shared" si="22"/>
        <v>7.0384531565223574</v>
      </c>
      <c r="F85" s="47">
        <f t="shared" si="23"/>
        <v>0.79000000000000048</v>
      </c>
      <c r="G85" s="64">
        <f t="shared" si="24"/>
        <v>5.3783541457201354</v>
      </c>
      <c r="H85" s="34">
        <f t="shared" si="25"/>
        <v>9.7211744685180257</v>
      </c>
      <c r="I85" s="65">
        <f t="shared" si="26"/>
        <v>3.1557362817709778</v>
      </c>
      <c r="J85" s="55">
        <f t="shared" si="15"/>
        <v>6.1278291783203871</v>
      </c>
      <c r="K85" s="55">
        <f t="shared" si="16"/>
        <v>11.079219615957264</v>
      </c>
      <c r="L85" s="55">
        <f t="shared" si="17"/>
        <v>2.7782253437701323</v>
      </c>
      <c r="M85" s="55">
        <f t="shared" si="18"/>
        <v>2.8086694358717286</v>
      </c>
      <c r="N85" s="55">
        <f t="shared" si="19"/>
        <v>7.1105555338524731</v>
      </c>
      <c r="O85" s="55">
        <f t="shared" si="20"/>
        <v>4.500351603704094</v>
      </c>
    </row>
    <row r="86" spans="1:15">
      <c r="A86" s="55">
        <v>35</v>
      </c>
      <c r="B86" s="47">
        <f t="shared" si="27"/>
        <v>0.80000000000000049</v>
      </c>
      <c r="C86" s="55">
        <f t="shared" si="21"/>
        <v>-6.9670670934716501</v>
      </c>
      <c r="D86" s="55">
        <f t="shared" si="14"/>
        <v>7.1735609089952312</v>
      </c>
      <c r="E86" s="55">
        <f t="shared" si="22"/>
        <v>6.9670670934716501</v>
      </c>
      <c r="F86" s="47">
        <f t="shared" si="23"/>
        <v>0.80000000000000049</v>
      </c>
      <c r="G86" s="64">
        <f t="shared" si="24"/>
        <v>5.4757225427698053</v>
      </c>
      <c r="H86" s="34">
        <f t="shared" si="25"/>
        <v>9.7523923120981681</v>
      </c>
      <c r="I86" s="65">
        <f t="shared" si="26"/>
        <v>3.0881575182956404</v>
      </c>
      <c r="J86" s="55">
        <f t="shared" si="15"/>
        <v>6.2387587316041815</v>
      </c>
      <c r="K86" s="55">
        <f t="shared" si="16"/>
        <v>11.106536934984884</v>
      </c>
      <c r="L86" s="55">
        <f t="shared" si="17"/>
        <v>2.6857600881160217</v>
      </c>
      <c r="M86" s="55">
        <f t="shared" si="18"/>
        <v>2.8621670111997335</v>
      </c>
      <c r="N86" s="55">
        <f t="shared" si="19"/>
        <v>7.1554175279993295</v>
      </c>
      <c r="O86" s="55">
        <f t="shared" si="20"/>
        <v>4.4721359549995778</v>
      </c>
    </row>
    <row r="87" spans="1:15">
      <c r="A87" s="55">
        <v>36</v>
      </c>
      <c r="B87" s="47">
        <f t="shared" si="27"/>
        <v>0.8100000000000005</v>
      </c>
      <c r="C87" s="55">
        <f t="shared" si="21"/>
        <v>-6.8949843295174666</v>
      </c>
      <c r="D87" s="55">
        <f t="shared" si="14"/>
        <v>7.2428717437014285</v>
      </c>
      <c r="E87" s="55">
        <f t="shared" si="22"/>
        <v>6.8949843295174666</v>
      </c>
      <c r="F87" s="47">
        <f t="shared" si="23"/>
        <v>0.81000000000000039</v>
      </c>
      <c r="G87" s="64">
        <f t="shared" si="24"/>
        <v>5.5733997715356409</v>
      </c>
      <c r="H87" s="34">
        <f t="shared" si="25"/>
        <v>9.7829440047838716</v>
      </c>
      <c r="I87" s="65">
        <f t="shared" si="26"/>
        <v>3.0224946238380093</v>
      </c>
      <c r="J87" s="55">
        <f t="shared" si="15"/>
        <v>6.3499568865406566</v>
      </c>
      <c r="K87" s="55">
        <f t="shared" si="16"/>
        <v>11.132945075463207</v>
      </c>
      <c r="L87" s="55">
        <f t="shared" si="17"/>
        <v>2.5963722730742602</v>
      </c>
      <c r="M87" s="55">
        <f t="shared" si="18"/>
        <v>2.9160000000000026</v>
      </c>
      <c r="N87" s="55">
        <f t="shared" si="19"/>
        <v>7.200000000000002</v>
      </c>
      <c r="O87" s="55">
        <f t="shared" si="20"/>
        <v>4.4444444444444429</v>
      </c>
    </row>
    <row r="88" spans="1:15">
      <c r="A88" s="55">
        <v>37</v>
      </c>
      <c r="B88" s="47">
        <f t="shared" si="27"/>
        <v>0.82000000000000051</v>
      </c>
      <c r="C88" s="55">
        <f t="shared" si="21"/>
        <v>-6.8222120728761313</v>
      </c>
      <c r="D88" s="55">
        <f t="shared" si="14"/>
        <v>7.3114582972689623</v>
      </c>
      <c r="E88" s="55">
        <f t="shared" si="22"/>
        <v>6.8222120728761313</v>
      </c>
      <c r="F88" s="47">
        <f t="shared" si="23"/>
        <v>0.82000000000000051</v>
      </c>
      <c r="G88" s="64">
        <f t="shared" si="24"/>
        <v>5.6713792651664621</v>
      </c>
      <c r="H88" s="34">
        <f t="shared" si="25"/>
        <v>9.8128483657722452</v>
      </c>
      <c r="I88" s="65">
        <f t="shared" si="26"/>
        <v>2.9586801827687528</v>
      </c>
      <c r="J88" s="55">
        <f t="shared" si="15"/>
        <v>6.4614147034948273</v>
      </c>
      <c r="K88" s="55">
        <f t="shared" si="16"/>
        <v>11.158474296790441</v>
      </c>
      <c r="L88" s="55">
        <f t="shared" si="17"/>
        <v>2.5099594748678808</v>
      </c>
      <c r="M88" s="55">
        <f t="shared" si="18"/>
        <v>2.9701663253090751</v>
      </c>
      <c r="N88" s="55">
        <f t="shared" si="19"/>
        <v>7.2443081105099356</v>
      </c>
      <c r="O88" s="55">
        <f t="shared" si="20"/>
        <v>4.4172610429938608</v>
      </c>
    </row>
    <row r="89" spans="1:15">
      <c r="A89" s="55">
        <v>38</v>
      </c>
      <c r="B89" s="47">
        <f t="shared" si="27"/>
        <v>0.83000000000000052</v>
      </c>
      <c r="C89" s="55">
        <f t="shared" si="21"/>
        <v>-6.7487576007126666</v>
      </c>
      <c r="D89" s="55">
        <f t="shared" si="14"/>
        <v>7.3793137110996305</v>
      </c>
      <c r="E89" s="55">
        <f t="shared" si="22"/>
        <v>6.7487576007126666</v>
      </c>
      <c r="F89" s="47">
        <f t="shared" si="23"/>
        <v>0.83000000000000074</v>
      </c>
      <c r="G89" s="64">
        <f t="shared" si="24"/>
        <v>5.7696546416799785</v>
      </c>
      <c r="H89" s="34">
        <f t="shared" si="25"/>
        <v>9.8421235543555561</v>
      </c>
      <c r="I89" s="65">
        <f t="shared" si="26"/>
        <v>2.8966496062085012</v>
      </c>
      <c r="J89" s="55">
        <f t="shared" si="15"/>
        <v>6.5731235403617934</v>
      </c>
      <c r="K89" s="55">
        <f t="shared" si="16"/>
        <v>11.183153851267589</v>
      </c>
      <c r="L89" s="55">
        <f t="shared" si="17"/>
        <v>2.4264226786013219</v>
      </c>
      <c r="M89" s="55">
        <f t="shared" si="18"/>
        <v>3.0246639482759101</v>
      </c>
      <c r="N89" s="55">
        <f t="shared" si="19"/>
        <v>7.2883468633154411</v>
      </c>
      <c r="O89" s="55">
        <f t="shared" si="20"/>
        <v>4.3905703995876131</v>
      </c>
    </row>
    <row r="90" spans="1:15">
      <c r="A90" s="55">
        <v>39</v>
      </c>
      <c r="B90" s="47">
        <f t="shared" si="27"/>
        <v>0.84000000000000052</v>
      </c>
      <c r="C90" s="55">
        <f t="shared" si="21"/>
        <v>-6.6746282584130778</v>
      </c>
      <c r="D90" s="55">
        <f t="shared" si="14"/>
        <v>7.4464311997085968</v>
      </c>
      <c r="E90" s="55">
        <f t="shared" si="22"/>
        <v>6.6746282584130778</v>
      </c>
      <c r="F90" s="47">
        <f t="shared" si="23"/>
        <v>0.84000000000000052</v>
      </c>
      <c r="G90" s="64">
        <f t="shared" si="24"/>
        <v>5.8682196975027558</v>
      </c>
      <c r="H90" s="34">
        <f t="shared" si="25"/>
        <v>9.8707870974956329</v>
      </c>
      <c r="I90" s="65">
        <f t="shared" si="26"/>
        <v>2.8363409947080869</v>
      </c>
      <c r="J90" s="55">
        <f t="shared" si="15"/>
        <v>6.6850750426643133</v>
      </c>
      <c r="K90" s="55">
        <f t="shared" si="16"/>
        <v>11.20701201761678</v>
      </c>
      <c r="L90" s="55">
        <f t="shared" si="17"/>
        <v>2.3456661648055972</v>
      </c>
      <c r="M90" s="55">
        <f t="shared" si="18"/>
        <v>3.0794908670103274</v>
      </c>
      <c r="N90" s="55">
        <f t="shared" si="19"/>
        <v>7.3321211119293466</v>
      </c>
      <c r="O90" s="55">
        <f t="shared" si="20"/>
        <v>4.3643578047198464</v>
      </c>
    </row>
    <row r="91" spans="1:15">
      <c r="A91" s="55">
        <v>40</v>
      </c>
      <c r="B91" s="47">
        <f t="shared" si="27"/>
        <v>0.85000000000000053</v>
      </c>
      <c r="C91" s="55">
        <f t="shared" si="21"/>
        <v>-6.5998314588498177</v>
      </c>
      <c r="D91" s="55">
        <f t="shared" si="14"/>
        <v>7.5128040514029308</v>
      </c>
      <c r="E91" s="55">
        <f t="shared" si="22"/>
        <v>6.5998314588498177</v>
      </c>
      <c r="F91" s="47">
        <f t="shared" si="23"/>
        <v>0.85000000000000031</v>
      </c>
      <c r="G91" s="64">
        <f t="shared" si="24"/>
        <v>5.9670684012792004</v>
      </c>
      <c r="H91" s="34">
        <f t="shared" si="25"/>
        <v>9.8988559160633294</v>
      </c>
      <c r="I91" s="65">
        <f t="shared" si="26"/>
        <v>2.7776950084999701</v>
      </c>
      <c r="J91" s="55">
        <f t="shared" si="15"/>
        <v>6.7972611339799363</v>
      </c>
      <c r="K91" s="55">
        <f t="shared" si="16"/>
        <v>11.230076133384056</v>
      </c>
      <c r="L91" s="55">
        <f t="shared" si="17"/>
        <v>2.2675973997594827</v>
      </c>
      <c r="M91" s="55">
        <f t="shared" si="18"/>
        <v>3.1346451154795845</v>
      </c>
      <c r="N91" s="55">
        <f t="shared" si="19"/>
        <v>7.3756355658343118</v>
      </c>
      <c r="O91" s="55">
        <f t="shared" si="20"/>
        <v>4.3386091563731224</v>
      </c>
    </row>
    <row r="92" spans="1:15">
      <c r="A92" s="55">
        <v>41</v>
      </c>
      <c r="B92" s="47">
        <f t="shared" si="27"/>
        <v>0.86000000000000054</v>
      </c>
      <c r="C92" s="55">
        <f t="shared" si="21"/>
        <v>-6.5243746816405146</v>
      </c>
      <c r="D92" s="55">
        <f t="shared" si="14"/>
        <v>7.5784256289527727</v>
      </c>
      <c r="E92" s="55">
        <f t="shared" si="22"/>
        <v>6.5243746816405146</v>
      </c>
      <c r="F92" s="47">
        <f t="shared" si="23"/>
        <v>0.86000000000000054</v>
      </c>
      <c r="G92" s="64">
        <f t="shared" si="24"/>
        <v>6.0661948879365513</v>
      </c>
      <c r="H92" s="34">
        <f t="shared" si="25"/>
        <v>9.9263463498163631</v>
      </c>
      <c r="I92" s="65">
        <f t="shared" si="26"/>
        <v>2.7206547448544285</v>
      </c>
      <c r="J92" s="55">
        <f t="shared" si="15"/>
        <v>6.9096740066867515</v>
      </c>
      <c r="K92" s="55">
        <f t="shared" si="16"/>
        <v>11.252372626263705</v>
      </c>
      <c r="L92" s="55">
        <f t="shared" si="17"/>
        <v>2.1921269294610495</v>
      </c>
      <c r="M92" s="55">
        <f t="shared" si="18"/>
        <v>3.1901247624505249</v>
      </c>
      <c r="N92" s="55">
        <f t="shared" si="19"/>
        <v>7.4188947963965655</v>
      </c>
      <c r="O92" s="55">
        <f t="shared" si="20"/>
        <v>4.3133109281375352</v>
      </c>
    </row>
    <row r="93" spans="1:15">
      <c r="A93" s="55">
        <v>42</v>
      </c>
      <c r="B93" s="47">
        <f t="shared" si="27"/>
        <v>0.87000000000000055</v>
      </c>
      <c r="C93" s="55">
        <f t="shared" si="21"/>
        <v>-6.4482654724000081</v>
      </c>
      <c r="D93" s="55">
        <f t="shared" si="14"/>
        <v>7.6432893702550544</v>
      </c>
      <c r="E93" s="55">
        <f t="shared" si="22"/>
        <v>6.4482654724000081</v>
      </c>
      <c r="F93" s="47">
        <f t="shared" si="23"/>
        <v>0.87000000000000055</v>
      </c>
      <c r="G93" s="64">
        <f t="shared" si="24"/>
        <v>6.1655934529936394</v>
      </c>
      <c r="H93" s="34">
        <f t="shared" si="25"/>
        <v>9.9532741811844474</v>
      </c>
      <c r="I93" s="65">
        <f t="shared" si="26"/>
        <v>2.6651656221058366</v>
      </c>
      <c r="J93" s="55">
        <f t="shared" si="15"/>
        <v>7.0223061130171303</v>
      </c>
      <c r="K93" s="55">
        <f t="shared" si="16"/>
        <v>11.273927044380079</v>
      </c>
      <c r="L93" s="55">
        <f t="shared" si="17"/>
        <v>2.1191682771280416</v>
      </c>
      <c r="M93" s="55">
        <f t="shared" si="18"/>
        <v>3.2459279104749106</v>
      </c>
      <c r="N93" s="55">
        <f t="shared" si="19"/>
        <v>7.4619032424710543</v>
      </c>
      <c r="O93" s="55">
        <f t="shared" si="20"/>
        <v>4.2884501393511778</v>
      </c>
    </row>
    <row r="94" spans="1:15">
      <c r="A94" s="55">
        <v>43</v>
      </c>
      <c r="B94" s="47">
        <f t="shared" si="27"/>
        <v>0.88000000000000056</v>
      </c>
      <c r="C94" s="55">
        <f t="shared" si="21"/>
        <v>-6.3715114419857972</v>
      </c>
      <c r="D94" s="55">
        <f t="shared" si="14"/>
        <v>7.7073887889896966</v>
      </c>
      <c r="E94" s="55">
        <f t="shared" si="22"/>
        <v>6.3715114419857972</v>
      </c>
      <c r="F94" s="47">
        <f t="shared" si="23"/>
        <v>0.88000000000000056</v>
      </c>
      <c r="G94" s="64">
        <f t="shared" si="24"/>
        <v>6.2652585471018147</v>
      </c>
      <c r="H94" s="34">
        <f t="shared" si="25"/>
        <v>9.9796546579263339</v>
      </c>
      <c r="I94" s="65">
        <f t="shared" si="26"/>
        <v>2.6111752699436965</v>
      </c>
      <c r="J94" s="55">
        <f t="shared" si="15"/>
        <v>7.1351501564092237</v>
      </c>
      <c r="K94" s="55">
        <f t="shared" si="16"/>
        <v>11.294764085561541</v>
      </c>
      <c r="L94" s="55">
        <f t="shared" si="17"/>
        <v>2.0486378441096682</v>
      </c>
      <c r="M94" s="55">
        <f t="shared" si="18"/>
        <v>3.3020526949156976</v>
      </c>
      <c r="N94" s="55">
        <f t="shared" si="19"/>
        <v>7.5046652157174893</v>
      </c>
      <c r="O94" s="55">
        <f t="shared" si="20"/>
        <v>4.264014327112208</v>
      </c>
    </row>
    <row r="95" spans="1:15">
      <c r="A95" s="55">
        <v>44</v>
      </c>
      <c r="B95" s="47">
        <f t="shared" si="27"/>
        <v>0.89000000000000057</v>
      </c>
      <c r="C95" s="55">
        <f t="shared" si="21"/>
        <v>-6.2941202657369644</v>
      </c>
      <c r="D95" s="55">
        <f t="shared" si="14"/>
        <v>7.770717475268242</v>
      </c>
      <c r="E95" s="55">
        <f t="shared" si="22"/>
        <v>6.2941202657369644</v>
      </c>
      <c r="F95" s="47">
        <f t="shared" si="23"/>
        <v>0.89000000000000068</v>
      </c>
      <c r="G95" s="64">
        <f t="shared" si="24"/>
        <v>6.3651847708070468</v>
      </c>
      <c r="H95" s="34">
        <f t="shared" si="25"/>
        <v>10.005502514719502</v>
      </c>
      <c r="I95" s="65">
        <f t="shared" si="26"/>
        <v>2.5586334255902385</v>
      </c>
      <c r="J95" s="55">
        <f t="shared" si="15"/>
        <v>7.2481990831462983</v>
      </c>
      <c r="K95" s="55">
        <f t="shared" si="16"/>
        <v>11.314907625640137</v>
      </c>
      <c r="L95" s="55">
        <f t="shared" si="17"/>
        <v>1.9804548140962612</v>
      </c>
      <c r="M95" s="55">
        <f t="shared" si="18"/>
        <v>3.3584972830121544</v>
      </c>
      <c r="N95" s="55">
        <f t="shared" si="19"/>
        <v>7.5471849056452855</v>
      </c>
      <c r="O95" s="55">
        <f t="shared" si="20"/>
        <v>4.2399915200254386</v>
      </c>
    </row>
    <row r="96" spans="1:15">
      <c r="A96" s="55">
        <v>45</v>
      </c>
      <c r="B96" s="47">
        <f t="shared" si="27"/>
        <v>0.90000000000000058</v>
      </c>
      <c r="C96" s="55">
        <f t="shared" si="21"/>
        <v>-6.2160996827066404</v>
      </c>
      <c r="D96" s="55">
        <f t="shared" si="14"/>
        <v>7.8332690962748375</v>
      </c>
      <c r="E96" s="55">
        <f t="shared" si="22"/>
        <v>6.2160996827066404</v>
      </c>
      <c r="F96" s="47">
        <f t="shared" si="23"/>
        <v>0.90000000000000058</v>
      </c>
      <c r="G96" s="64">
        <f t="shared" si="24"/>
        <v>6.4653668695228248</v>
      </c>
      <c r="H96" s="34">
        <f t="shared" si="25"/>
        <v>10.030831993739548</v>
      </c>
      <c r="I96" s="65">
        <f t="shared" si="26"/>
        <v>2.5074918355116398</v>
      </c>
      <c r="J96" s="55">
        <f t="shared" si="15"/>
        <v>7.3614460742743395</v>
      </c>
      <c r="K96" s="55">
        <f t="shared" si="16"/>
        <v>11.334380745809373</v>
      </c>
      <c r="L96" s="55">
        <f t="shared" si="17"/>
        <v>1.9145410605170341</v>
      </c>
      <c r="M96" s="55">
        <f t="shared" si="18"/>
        <v>3.4152598729818529</v>
      </c>
      <c r="N96" s="55">
        <f t="shared" si="19"/>
        <v>7.5894663844041128</v>
      </c>
      <c r="O96" s="55">
        <f t="shared" si="20"/>
        <v>4.2163702135578376</v>
      </c>
    </row>
    <row r="97" spans="1:15">
      <c r="A97" s="55">
        <v>46</v>
      </c>
      <c r="B97" s="47">
        <f t="shared" si="27"/>
        <v>0.91000000000000059</v>
      </c>
      <c r="C97" s="55">
        <f t="shared" si="21"/>
        <v>-6.1374574948881113</v>
      </c>
      <c r="D97" s="55">
        <f t="shared" si="14"/>
        <v>7.8950373968995082</v>
      </c>
      <c r="E97" s="55">
        <f t="shared" si="22"/>
        <v>6.1374574948881113</v>
      </c>
      <c r="F97" s="47">
        <f t="shared" si="23"/>
        <v>0.91000000000000036</v>
      </c>
      <c r="G97" s="64">
        <f t="shared" si="24"/>
        <v>6.5657997287040324</v>
      </c>
      <c r="H97" s="34">
        <f t="shared" si="25"/>
        <v>10.055656864283021</v>
      </c>
      <c r="I97" s="65">
        <f t="shared" si="26"/>
        <v>2.4577041623332687</v>
      </c>
      <c r="J97" s="55">
        <f t="shared" si="15"/>
        <v>7.4748845377886326</v>
      </c>
      <c r="K97" s="55">
        <f t="shared" si="16"/>
        <v>11.353205759071491</v>
      </c>
      <c r="L97" s="55">
        <f t="shared" si="17"/>
        <v>1.8508210570198489</v>
      </c>
      <c r="M97" s="55">
        <f t="shared" si="18"/>
        <v>3.4723386931576856</v>
      </c>
      <c r="N97" s="55">
        <f t="shared" si="19"/>
        <v>7.6315136113355679</v>
      </c>
      <c r="O97" s="55">
        <f t="shared" si="20"/>
        <v>4.1931393468876719</v>
      </c>
    </row>
    <row r="98" spans="1:15">
      <c r="A98" s="55">
        <v>47</v>
      </c>
      <c r="B98" s="47">
        <f t="shared" si="27"/>
        <v>0.9200000000000006</v>
      </c>
      <c r="C98" s="55">
        <f t="shared" si="21"/>
        <v>-6.0582015664346232</v>
      </c>
      <c r="D98" s="55">
        <f t="shared" si="14"/>
        <v>7.9560162003636634</v>
      </c>
      <c r="E98" s="55">
        <f t="shared" si="22"/>
        <v>6.0582015664346232</v>
      </c>
      <c r="F98" s="47">
        <f t="shared" si="23"/>
        <v>0.92000000000000071</v>
      </c>
      <c r="G98" s="64">
        <f t="shared" si="24"/>
        <v>6.6664783692124781</v>
      </c>
      <c r="H98" s="34">
        <f t="shared" si="25"/>
        <v>10.079990441484101</v>
      </c>
      <c r="I98" s="65">
        <f t="shared" si="26"/>
        <v>2.4092258966509998</v>
      </c>
      <c r="J98" s="55">
        <f t="shared" si="15"/>
        <v>7.5885081010804285</v>
      </c>
      <c r="K98" s="55">
        <f t="shared" si="16"/>
        <v>11.371404235804498</v>
      </c>
      <c r="L98" s="55">
        <f t="shared" si="17"/>
        <v>1.789221790930398</v>
      </c>
      <c r="M98" s="55">
        <f t="shared" si="18"/>
        <v>3.5297320011581648</v>
      </c>
      <c r="N98" s="55">
        <f t="shared" si="19"/>
        <v>7.6733304373003541</v>
      </c>
      <c r="O98" s="55">
        <f t="shared" si="20"/>
        <v>4.1702882811414934</v>
      </c>
    </row>
    <row r="99" spans="1:15">
      <c r="A99" s="55">
        <v>48</v>
      </c>
      <c r="B99" s="47">
        <f t="shared" si="27"/>
        <v>0.9300000000000006</v>
      </c>
      <c r="C99" s="55">
        <f t="shared" si="21"/>
        <v>-5.9783398228729778</v>
      </c>
      <c r="D99" s="55">
        <f t="shared" si="14"/>
        <v>8.0161994088377746</v>
      </c>
      <c r="E99" s="55">
        <f t="shared" si="22"/>
        <v>5.9783398228729778</v>
      </c>
      <c r="F99" s="47">
        <f t="shared" si="23"/>
        <v>0.93000000000000049</v>
      </c>
      <c r="G99" s="64">
        <f t="shared" si="24"/>
        <v>6.7673979428652489</v>
      </c>
      <c r="H99" s="34">
        <f t="shared" si="25"/>
        <v>10.103845604172687</v>
      </c>
      <c r="I99" s="65">
        <f t="shared" si="26"/>
        <v>2.3620142734507863</v>
      </c>
      <c r="J99" s="55">
        <f t="shared" si="15"/>
        <v>7.7023106036349613</v>
      </c>
      <c r="K99" s="55">
        <f t="shared" si="16"/>
        <v>11.388997028478288</v>
      </c>
      <c r="L99" s="55">
        <f t="shared" si="17"/>
        <v>1.729672679591655</v>
      </c>
      <c r="M99" s="55">
        <f t="shared" si="18"/>
        <v>3.5874380830893826</v>
      </c>
      <c r="N99" s="55">
        <f t="shared" si="19"/>
        <v>7.7149206087943663</v>
      </c>
      <c r="O99" s="55">
        <f t="shared" si="20"/>
        <v>4.1478067789216997</v>
      </c>
    </row>
    <row r="100" spans="1:15">
      <c r="A100" s="55">
        <v>49</v>
      </c>
      <c r="B100" s="47">
        <f t="shared" si="27"/>
        <v>0.94000000000000061</v>
      </c>
      <c r="C100" s="55">
        <f t="shared" si="21"/>
        <v>-5.8978802503109771</v>
      </c>
      <c r="D100" s="55">
        <f t="shared" si="14"/>
        <v>8.0755810040511466</v>
      </c>
      <c r="E100" s="55">
        <f t="shared" si="22"/>
        <v>5.8978802503109771</v>
      </c>
      <c r="F100" s="47">
        <f t="shared" si="23"/>
        <v>0.94000000000000039</v>
      </c>
      <c r="G100" s="64">
        <f t="shared" si="24"/>
        <v>6.868553728157555</v>
      </c>
      <c r="H100" s="34">
        <f t="shared" si="25"/>
        <v>10.127234811918559</v>
      </c>
      <c r="I100" s="65">
        <f t="shared" si="26"/>
        <v>2.3160281928673552</v>
      </c>
      <c r="J100" s="55">
        <f t="shared" si="15"/>
        <v>7.8162860899725164</v>
      </c>
      <c r="K100" s="55">
        <f t="shared" si="16"/>
        <v>11.406004295548152</v>
      </c>
      <c r="L100" s="55">
        <f t="shared" si="17"/>
        <v>1.6721054894877236</v>
      </c>
      <c r="M100" s="55">
        <f t="shared" si="18"/>
        <v>3.6454552527770829</v>
      </c>
      <c r="N100" s="55">
        <f t="shared" si="19"/>
        <v>7.7562877718661287</v>
      </c>
      <c r="O100" s="55">
        <f t="shared" si="20"/>
        <v>4.1256849850351722</v>
      </c>
    </row>
    <row r="101" spans="1:15">
      <c r="A101" s="55">
        <v>50</v>
      </c>
      <c r="B101" s="47">
        <f t="shared" si="27"/>
        <v>0.95000000000000062</v>
      </c>
      <c r="C101" s="55">
        <f t="shared" si="21"/>
        <v>-5.8168308946388301</v>
      </c>
      <c r="D101" s="55">
        <f t="shared" si="14"/>
        <v>8.1341550478937403</v>
      </c>
      <c r="E101" s="55">
        <f t="shared" si="22"/>
        <v>5.8168308946388301</v>
      </c>
      <c r="F101" s="47">
        <f t="shared" si="23"/>
        <v>0.95000000000000073</v>
      </c>
      <c r="G101" s="64">
        <f t="shared" si="24"/>
        <v>6.9699411261521256</v>
      </c>
      <c r="H101" s="34">
        <f t="shared" si="25"/>
        <v>10.150170121303828</v>
      </c>
      <c r="I101" s="65">
        <f t="shared" si="26"/>
        <v>2.2712281450302361</v>
      </c>
      <c r="J101" s="55">
        <f t="shared" si="15"/>
        <v>7.9304288028244301</v>
      </c>
      <c r="K101" s="55">
        <f t="shared" si="16"/>
        <v>11.422445524553064</v>
      </c>
      <c r="L101" s="55">
        <f t="shared" si="17"/>
        <v>1.6164542580594217</v>
      </c>
      <c r="M101" s="55">
        <f t="shared" si="18"/>
        <v>3.7037818510274101</v>
      </c>
      <c r="N101" s="55">
        <f t="shared" si="19"/>
        <v>7.7974354758471733</v>
      </c>
      <c r="O101" s="55">
        <f t="shared" si="20"/>
        <v>4.103913408340615</v>
      </c>
    </row>
    <row r="102" spans="1:15">
      <c r="A102" s="55">
        <v>51</v>
      </c>
      <c r="B102" s="47">
        <f t="shared" si="27"/>
        <v>0.96000000000000063</v>
      </c>
      <c r="C102" s="55">
        <f t="shared" si="21"/>
        <v>-5.7351998607245616</v>
      </c>
      <c r="D102" s="55">
        <f t="shared" si="14"/>
        <v>8.1919156830099862</v>
      </c>
      <c r="E102" s="55">
        <f t="shared" si="22"/>
        <v>5.7351998607245616</v>
      </c>
      <c r="F102" s="47">
        <f t="shared" si="23"/>
        <v>0.96000000000000074</v>
      </c>
      <c r="G102" s="64">
        <f t="shared" si="24"/>
        <v>7.0715556565276065</v>
      </c>
      <c r="H102" s="34">
        <f t="shared" si="25"/>
        <v>10.172663201463216</v>
      </c>
      <c r="I102" s="65">
        <f t="shared" si="26"/>
        <v>2.227576138761433</v>
      </c>
      <c r="J102" s="55">
        <f t="shared" si="15"/>
        <v>8.0447331765361962</v>
      </c>
      <c r="K102" s="55">
        <f t="shared" si="16"/>
        <v>11.438339554445198</v>
      </c>
      <c r="L102" s="55">
        <f t="shared" si="17"/>
        <v>1.5626552181220021</v>
      </c>
      <c r="M102" s="55">
        <f t="shared" si="18"/>
        <v>3.7624162449149652</v>
      </c>
      <c r="N102" s="55">
        <f t="shared" si="19"/>
        <v>7.8383671769061722</v>
      </c>
      <c r="O102" s="55">
        <f t="shared" si="20"/>
        <v>4.0824829046386286</v>
      </c>
    </row>
    <row r="103" spans="1:15">
      <c r="A103" s="55">
        <v>52</v>
      </c>
      <c r="B103" s="47">
        <f t="shared" si="27"/>
        <v>0.97000000000000064</v>
      </c>
      <c r="C103" s="55">
        <f t="shared" si="21"/>
        <v>-5.6529953116035383</v>
      </c>
      <c r="D103" s="55">
        <f t="shared" si="14"/>
        <v>8.2488571333845044</v>
      </c>
      <c r="E103" s="55">
        <f t="shared" si="22"/>
        <v>5.6529953116035383</v>
      </c>
      <c r="F103" s="47">
        <f t="shared" si="23"/>
        <v>0.97000000000000075</v>
      </c>
      <c r="G103" s="64">
        <f t="shared" si="24"/>
        <v>7.1733929537788965</v>
      </c>
      <c r="H103" s="34">
        <f t="shared" si="25"/>
        <v>10.194725348929717</v>
      </c>
      <c r="I103" s="65">
        <f t="shared" si="26"/>
        <v>2.1850356339041261</v>
      </c>
      <c r="J103" s="55">
        <f t="shared" si="15"/>
        <v>8.159193830690139</v>
      </c>
      <c r="K103" s="55">
        <f t="shared" si="16"/>
        <v>11.453704597176284</v>
      </c>
      <c r="L103" s="55">
        <f t="shared" si="17"/>
        <v>1.5106467247984177</v>
      </c>
      <c r="M103" s="55">
        <f t="shared" si="18"/>
        <v>3.8213568270968925</v>
      </c>
      <c r="N103" s="55">
        <f t="shared" si="19"/>
        <v>7.8790862414368865</v>
      </c>
      <c r="O103" s="55">
        <f t="shared" si="20"/>
        <v>4.0613846605344746</v>
      </c>
    </row>
    <row r="104" spans="1:15">
      <c r="A104" s="55">
        <v>53</v>
      </c>
      <c r="B104" s="47">
        <f t="shared" si="27"/>
        <v>0.98000000000000065</v>
      </c>
      <c r="C104" s="55">
        <f t="shared" si="21"/>
        <v>-5.5702254676621674</v>
      </c>
      <c r="D104" s="55">
        <f t="shared" si="14"/>
        <v>8.3049737049197088</v>
      </c>
      <c r="E104" s="55">
        <f t="shared" si="22"/>
        <v>5.5702254676621674</v>
      </c>
      <c r="F104" s="47">
        <f t="shared" si="23"/>
        <v>0.98000000000000076</v>
      </c>
      <c r="G104" s="64">
        <f t="shared" si="24"/>
        <v>7.2754487635625908</v>
      </c>
      <c r="H104" s="34">
        <f t="shared" si="25"/>
        <v>10.216367501820793</v>
      </c>
      <c r="I104" s="65">
        <f t="shared" si="26"/>
        <v>2.1435714770756755</v>
      </c>
      <c r="J104" s="55">
        <f t="shared" si="15"/>
        <v>8.2738055639403463</v>
      </c>
      <c r="K104" s="55">
        <f t="shared" si="16"/>
        <v>11.468558258565519</v>
      </c>
      <c r="L104" s="55">
        <f t="shared" si="17"/>
        <v>1.460369184884402</v>
      </c>
      <c r="M104" s="55">
        <f t="shared" si="18"/>
        <v>3.8806020151517764</v>
      </c>
      <c r="N104" s="55">
        <f t="shared" si="19"/>
        <v>7.9195959492893353</v>
      </c>
      <c r="O104" s="55">
        <f t="shared" si="20"/>
        <v>4.0406101782088415</v>
      </c>
    </row>
    <row r="105" spans="1:15">
      <c r="A105" s="55">
        <v>54</v>
      </c>
      <c r="B105" s="47">
        <f t="shared" si="27"/>
        <v>0.99000000000000066</v>
      </c>
      <c r="C105" s="55">
        <f t="shared" si="21"/>
        <v>-5.4868986058158695</v>
      </c>
      <c r="D105" s="55">
        <f t="shared" si="14"/>
        <v>8.3602597860052086</v>
      </c>
      <c r="E105" s="55">
        <f t="shared" si="22"/>
        <v>5.4868986058158695</v>
      </c>
      <c r="F105" s="47">
        <f t="shared" si="23"/>
        <v>0.99000000000000088</v>
      </c>
      <c r="G105" s="64">
        <f t="shared" si="24"/>
        <v>7.377718939181138</v>
      </c>
      <c r="H105" s="34">
        <f t="shared" si="25"/>
        <v>10.237600253398416</v>
      </c>
      <c r="I105" s="65">
        <f t="shared" si="26"/>
        <v>2.1031498406512159</v>
      </c>
      <c r="J105" s="55">
        <f t="shared" si="15"/>
        <v>8.3885633480527737</v>
      </c>
      <c r="K105" s="55">
        <f t="shared" si="16"/>
        <v>11.482917558472939</v>
      </c>
      <c r="L105" s="55">
        <f t="shared" si="17"/>
        <v>1.411764988564431</v>
      </c>
      <c r="M105" s="55">
        <f t="shared" si="18"/>
        <v>3.940150250942219</v>
      </c>
      <c r="N105" s="55">
        <f t="shared" si="19"/>
        <v>7.9598994968529624</v>
      </c>
      <c r="O105" s="55">
        <f t="shared" si="20"/>
        <v>4.0201512610368466</v>
      </c>
    </row>
    <row r="106" spans="1:15">
      <c r="A106" s="55">
        <v>55</v>
      </c>
      <c r="B106" s="47">
        <f t="shared" si="27"/>
        <v>1.0000000000000007</v>
      </c>
      <c r="C106" s="55">
        <f t="shared" si="21"/>
        <v>-5.4030230586813923</v>
      </c>
      <c r="D106" s="55">
        <f t="shared" si="14"/>
        <v>8.414709848078969</v>
      </c>
      <c r="E106" s="55">
        <f t="shared" si="22"/>
        <v>5.4030230586813923</v>
      </c>
      <c r="F106" s="47">
        <f t="shared" si="23"/>
        <v>1.0000000000000007</v>
      </c>
      <c r="G106" s="64">
        <f t="shared" si="24"/>
        <v>7.4801994381995796</v>
      </c>
      <c r="H106" s="34">
        <f t="shared" si="25"/>
        <v>10.258433865034339</v>
      </c>
      <c r="I106" s="65">
        <f t="shared" si="26"/>
        <v>2.0637381647962312</v>
      </c>
      <c r="J106" s="55">
        <f t="shared" si="15"/>
        <v>8.5034623221437116</v>
      </c>
      <c r="K106" s="55">
        <f t="shared" si="16"/>
        <v>11.496798950301404</v>
      </c>
      <c r="L106" s="55">
        <f t="shared" si="17"/>
        <v>1.3647784434003201</v>
      </c>
      <c r="M106" s="55">
        <f t="shared" si="18"/>
        <v>4.0000000000000036</v>
      </c>
      <c r="N106" s="55">
        <f t="shared" si="19"/>
        <v>8.0000000000000036</v>
      </c>
      <c r="O106" s="55">
        <f t="shared" si="20"/>
        <v>3.9999999999999982</v>
      </c>
    </row>
    <row r="107" spans="1:15">
      <c r="A107" s="55">
        <v>56</v>
      </c>
      <c r="B107" s="47">
        <f t="shared" si="27"/>
        <v>1.0100000000000007</v>
      </c>
      <c r="C107" s="55">
        <f t="shared" si="21"/>
        <v>-5.3186072137435492</v>
      </c>
      <c r="D107" s="55">
        <f t="shared" si="14"/>
        <v>8.4683184461801559</v>
      </c>
      <c r="E107" s="55">
        <f t="shared" si="22"/>
        <v>5.3186072137435492</v>
      </c>
      <c r="F107" s="47">
        <f t="shared" si="23"/>
        <v>1.0100000000000007</v>
      </c>
      <c r="G107" s="64">
        <f t="shared" si="24"/>
        <v>7.5828863191891305</v>
      </c>
      <c r="H107" s="34">
        <f t="shared" si="25"/>
        <v>10.278878278610236</v>
      </c>
      <c r="I107" s="65">
        <f t="shared" si="26"/>
        <v>2.0253051023777959</v>
      </c>
      <c r="J107" s="55">
        <f t="shared" si="15"/>
        <v>8.6184977871100106</v>
      </c>
      <c r="K107" s="55">
        <f t="shared" si="16"/>
        <v>11.510218339849478</v>
      </c>
      <c r="L107" s="55">
        <f t="shared" si="17"/>
        <v>1.3193557105168239</v>
      </c>
      <c r="M107" s="55">
        <f t="shared" si="18"/>
        <v>4.0601497509328439</v>
      </c>
      <c r="N107" s="55">
        <f t="shared" si="19"/>
        <v>8.0399004968967152</v>
      </c>
      <c r="O107" s="55">
        <f t="shared" si="20"/>
        <v>3.9801487608399553</v>
      </c>
    </row>
    <row r="108" spans="1:15">
      <c r="A108" s="55">
        <v>57</v>
      </c>
      <c r="B108" s="47">
        <f t="shared" si="27"/>
        <v>1.0200000000000007</v>
      </c>
      <c r="C108" s="55">
        <f t="shared" si="21"/>
        <v>-5.23365951251649</v>
      </c>
      <c r="D108" s="55">
        <f t="shared" si="14"/>
        <v>8.5210802194936335</v>
      </c>
      <c r="E108" s="55">
        <f t="shared" si="22"/>
        <v>5.23365951251649</v>
      </c>
      <c r="F108" s="47">
        <f t="shared" si="23"/>
        <v>1.0200000000000007</v>
      </c>
      <c r="G108" s="64">
        <f t="shared" si="24"/>
        <v>7.6857757385920129</v>
      </c>
      <c r="H108" s="34">
        <f t="shared" si="25"/>
        <v>10.298943128380655</v>
      </c>
      <c r="I108" s="65">
        <f t="shared" si="26"/>
        <v>1.9878204665946182</v>
      </c>
      <c r="J108" s="55">
        <f t="shared" si="15"/>
        <v>8.7336652002446851</v>
      </c>
      <c r="K108" s="55">
        <f t="shared" si="16"/>
        <v>11.523191103536888</v>
      </c>
      <c r="L108" s="55">
        <f t="shared" si="17"/>
        <v>1.2754447429111146</v>
      </c>
      <c r="M108" s="55">
        <f t="shared" si="18"/>
        <v>4.1205980148517316</v>
      </c>
      <c r="N108" s="55">
        <f t="shared" si="19"/>
        <v>8.0796039506896644</v>
      </c>
      <c r="O108" s="55">
        <f t="shared" si="20"/>
        <v>3.9605901719066963</v>
      </c>
    </row>
    <row r="109" spans="1:15">
      <c r="A109" s="55">
        <v>58</v>
      </c>
      <c r="B109" s="47">
        <f t="shared" si="27"/>
        <v>1.0300000000000007</v>
      </c>
      <c r="C109" s="55">
        <f t="shared" si="21"/>
        <v>-5.148188449699548</v>
      </c>
      <c r="D109" s="55">
        <f t="shared" si="14"/>
        <v>8.5729898918860368</v>
      </c>
      <c r="E109" s="55">
        <f t="shared" si="22"/>
        <v>5.148188449699548</v>
      </c>
      <c r="F109" s="47">
        <f t="shared" si="23"/>
        <v>1.0300000000000007</v>
      </c>
      <c r="G109" s="64">
        <f t="shared" si="24"/>
        <v>7.7888639477023629</v>
      </c>
      <c r="H109" s="34">
        <f t="shared" si="25"/>
        <v>10.318637752325246</v>
      </c>
      <c r="I109" s="65">
        <f t="shared" si="26"/>
        <v>1.9512551811758783</v>
      </c>
      <c r="J109" s="55">
        <f t="shared" si="15"/>
        <v>8.8489601700317078</v>
      </c>
      <c r="K109" s="55">
        <f t="shared" si="16"/>
        <v>11.535732106023362</v>
      </c>
      <c r="L109" s="55">
        <f t="shared" si="17"/>
        <v>1.2329952258154537</v>
      </c>
      <c r="M109" s="55">
        <f t="shared" si="18"/>
        <v>4.1813433248179983</v>
      </c>
      <c r="N109" s="55">
        <f t="shared" si="19"/>
        <v>8.1191132520737774</v>
      </c>
      <c r="O109" s="55">
        <f t="shared" si="20"/>
        <v>3.9413171126571718</v>
      </c>
    </row>
    <row r="110" spans="1:15">
      <c r="A110" s="55">
        <v>59</v>
      </c>
      <c r="B110" s="47">
        <f t="shared" si="27"/>
        <v>1.0400000000000007</v>
      </c>
      <c r="C110" s="55">
        <f t="shared" si="21"/>
        <v>-5.0622025723277773</v>
      </c>
      <c r="D110" s="55">
        <f t="shared" si="14"/>
        <v>8.6240422724333872</v>
      </c>
      <c r="E110" s="55">
        <f t="shared" si="22"/>
        <v>5.0622025723277773</v>
      </c>
      <c r="F110" s="47">
        <f t="shared" si="23"/>
        <v>1.0400000000000007</v>
      </c>
      <c r="G110" s="64">
        <f t="shared" si="24"/>
        <v>7.8921472897582179</v>
      </c>
      <c r="H110" s="34">
        <f t="shared" si="25"/>
        <v>10.337971203015249</v>
      </c>
      <c r="I110" s="65">
        <f t="shared" si="26"/>
        <v>1.9155812330079747</v>
      </c>
      <c r="J110" s="55">
        <f t="shared" si="15"/>
        <v>8.9643784511140581</v>
      </c>
      <c r="K110" s="55">
        <f t="shared" si="16"/>
        <v>11.547855717241099</v>
      </c>
      <c r="L110" s="55">
        <f t="shared" si="17"/>
        <v>1.1919585190447168</v>
      </c>
      <c r="M110" s="55">
        <f t="shared" si="18"/>
        <v>4.2423842353092009</v>
      </c>
      <c r="N110" s="55">
        <f t="shared" si="19"/>
        <v>8.158431221748458</v>
      </c>
      <c r="O110" s="55">
        <f t="shared" si="20"/>
        <v>3.9223227027636796</v>
      </c>
    </row>
    <row r="111" spans="1:15">
      <c r="A111" s="55">
        <v>60</v>
      </c>
      <c r="B111" s="47">
        <f t="shared" si="27"/>
        <v>1.0500000000000007</v>
      </c>
      <c r="C111" s="55">
        <f t="shared" si="21"/>
        <v>-4.9757104789172635</v>
      </c>
      <c r="D111" s="55">
        <f t="shared" si="14"/>
        <v>8.6742322559401721</v>
      </c>
      <c r="E111" s="55">
        <f t="shared" si="22"/>
        <v>4.9757104789172635</v>
      </c>
      <c r="F111" s="47">
        <f t="shared" si="23"/>
        <v>1.0500000000000007</v>
      </c>
      <c r="G111" s="64">
        <f t="shared" si="24"/>
        <v>7.99562219713982</v>
      </c>
      <c r="H111" s="34">
        <f t="shared" si="25"/>
        <v>10.356952258017802</v>
      </c>
      <c r="I111" s="65">
        <f t="shared" si="26"/>
        <v>1.880771627056816</v>
      </c>
      <c r="J111" s="55">
        <f t="shared" si="15"/>
        <v>9.0799159394292346</v>
      </c>
      <c r="K111" s="55">
        <f t="shared" si="16"/>
        <v>11.559575828860357</v>
      </c>
      <c r="L111" s="55">
        <f t="shared" si="17"/>
        <v>1.1522876012627199</v>
      </c>
      <c r="M111" s="55">
        <f t="shared" si="18"/>
        <v>4.3037193217030358</v>
      </c>
      <c r="N111" s="55">
        <f t="shared" si="19"/>
        <v>8.1975606127676812</v>
      </c>
      <c r="O111" s="55">
        <f t="shared" si="20"/>
        <v>3.9036002917941315</v>
      </c>
    </row>
    <row r="112" spans="1:15">
      <c r="A112" s="55">
        <v>61</v>
      </c>
      <c r="B112" s="47">
        <f t="shared" si="27"/>
        <v>1.0600000000000007</v>
      </c>
      <c r="C112" s="55">
        <f t="shared" si="21"/>
        <v>-4.8887208186052691</v>
      </c>
      <c r="D112" s="55">
        <f t="shared" si="14"/>
        <v>8.7235548234498665</v>
      </c>
      <c r="E112" s="55">
        <f t="shared" si="22"/>
        <v>4.8887208186052691</v>
      </c>
      <c r="F112" s="47">
        <f t="shared" si="23"/>
        <v>1.0600000000000007</v>
      </c>
      <c r="G112" s="64">
        <f t="shared" si="24"/>
        <v>8.099285188669759</v>
      </c>
      <c r="H112" s="34">
        <f t="shared" si="25"/>
        <v>10.375589429860449</v>
      </c>
      <c r="I112" s="65">
        <f t="shared" si="26"/>
        <v>1.8468003434612741</v>
      </c>
      <c r="J112" s="55">
        <f t="shared" si="15"/>
        <v>9.1955686675066772</v>
      </c>
      <c r="K112" s="55">
        <f t="shared" si="16"/>
        <v>11.570905870207021</v>
      </c>
      <c r="L112" s="55">
        <f t="shared" si="17"/>
        <v>1.1139370161034778</v>
      </c>
      <c r="M112" s="55">
        <f t="shared" si="18"/>
        <v>4.3653471797784924</v>
      </c>
      <c r="N112" s="55">
        <f t="shared" si="19"/>
        <v>8.2365041127896035</v>
      </c>
      <c r="O112" s="55">
        <f t="shared" si="20"/>
        <v>3.8851434494290551</v>
      </c>
    </row>
    <row r="113" spans="1:15">
      <c r="A113" s="55">
        <v>62</v>
      </c>
      <c r="B113" s="47">
        <f t="shared" si="27"/>
        <v>1.0700000000000007</v>
      </c>
      <c r="C113" s="55">
        <f t="shared" si="21"/>
        <v>-4.8012422902853347</v>
      </c>
      <c r="D113" s="55">
        <f t="shared" si="14"/>
        <v>8.7720050427468195</v>
      </c>
      <c r="E113" s="55">
        <f t="shared" si="22"/>
        <v>4.8012422902853347</v>
      </c>
      <c r="F113" s="47">
        <f t="shared" si="23"/>
        <v>1.0700000000000005</v>
      </c>
      <c r="G113" s="64">
        <f t="shared" si="24"/>
        <v>8.2031328670106411</v>
      </c>
      <c r="H113" s="34">
        <f t="shared" si="25"/>
        <v>10.393890975576944</v>
      </c>
      <c r="I113" s="65">
        <f t="shared" si="26"/>
        <v>1.813642296680871</v>
      </c>
      <c r="J113" s="55">
        <f t="shared" si="15"/>
        <v>9.3113327999216988</v>
      </c>
      <c r="K113" s="55">
        <f t="shared" si="16"/>
        <v>11.581858823650416</v>
      </c>
      <c r="L113" s="55">
        <f t="shared" si="17"/>
        <v>1.0768628200856663</v>
      </c>
      <c r="M113" s="55">
        <f t="shared" si="18"/>
        <v>4.4272664252335252</v>
      </c>
      <c r="N113" s="55">
        <f t="shared" si="19"/>
        <v>8.2752643462308839</v>
      </c>
      <c r="O113" s="55">
        <f t="shared" si="20"/>
        <v>3.8669459561826529</v>
      </c>
    </row>
    <row r="114" spans="1:15">
      <c r="A114" s="55">
        <v>63</v>
      </c>
      <c r="B114" s="47">
        <f t="shared" si="27"/>
        <v>1.0800000000000007</v>
      </c>
      <c r="C114" s="55">
        <f t="shared" si="21"/>
        <v>-4.7132836417373936</v>
      </c>
      <c r="D114" s="55">
        <f t="shared" si="14"/>
        <v>8.8195780688494789</v>
      </c>
      <c r="E114" s="55">
        <f t="shared" si="22"/>
        <v>4.7132836417373936</v>
      </c>
      <c r="F114" s="47">
        <f t="shared" si="23"/>
        <v>1.0800000000000007</v>
      </c>
      <c r="G114" s="64">
        <f t="shared" si="24"/>
        <v>8.3071619161562271</v>
      </c>
      <c r="H114" s="34">
        <f t="shared" si="25"/>
        <v>10.411864905854342</v>
      </c>
      <c r="I114" s="65">
        <f t="shared" si="26"/>
        <v>1.7812732965876987</v>
      </c>
      <c r="J114" s="55">
        <f t="shared" si="15"/>
        <v>9.4272046289007072</v>
      </c>
      <c r="K114" s="55">
        <f t="shared" si="16"/>
        <v>11.59244723947897</v>
      </c>
      <c r="L114" s="55">
        <f t="shared" si="17"/>
        <v>1.0410225322605955</v>
      </c>
      <c r="M114" s="55">
        <f t="shared" si="18"/>
        <v>4.4894756932185347</v>
      </c>
      <c r="N114" s="55">
        <f t="shared" si="19"/>
        <v>8.3138438763306137</v>
      </c>
      <c r="O114" s="55">
        <f t="shared" si="20"/>
        <v>3.8490017945975037</v>
      </c>
    </row>
    <row r="115" spans="1:15">
      <c r="A115" s="55">
        <v>64</v>
      </c>
      <c r="B115" s="47">
        <f t="shared" si="27"/>
        <v>1.0900000000000007</v>
      </c>
      <c r="C115" s="55">
        <f t="shared" si="21"/>
        <v>-4.6248536687530022</v>
      </c>
      <c r="D115" s="55">
        <f t="shared" si="14"/>
        <v>8.8662691444948756</v>
      </c>
      <c r="E115" s="55">
        <f t="shared" si="22"/>
        <v>4.6248536687530022</v>
      </c>
      <c r="F115" s="47">
        <f t="shared" si="23"/>
        <v>1.0900000000000007</v>
      </c>
      <c r="G115" s="64">
        <f t="shared" si="24"/>
        <v>8.4113690990120844</v>
      </c>
      <c r="H115" s="34">
        <f t="shared" si="25"/>
        <v>10.429518993800292</v>
      </c>
      <c r="I115" s="65">
        <f t="shared" si="26"/>
        <v>1.7496700113990959</v>
      </c>
      <c r="J115" s="55">
        <f t="shared" si="15"/>
        <v>9.5431805700727157</v>
      </c>
      <c r="K115" s="55">
        <f t="shared" si="16"/>
        <v>11.602683250280784</v>
      </c>
      <c r="L115" s="55">
        <f t="shared" si="17"/>
        <v>1.006375085536011</v>
      </c>
      <c r="M115" s="55">
        <f t="shared" si="18"/>
        <v>4.5519736378850046</v>
      </c>
      <c r="N115" s="55">
        <f t="shared" si="19"/>
        <v>8.3522452071284423</v>
      </c>
      <c r="O115" s="55">
        <f t="shared" si="20"/>
        <v>3.8313051408846044</v>
      </c>
    </row>
    <row r="116" spans="1:15">
      <c r="A116" s="55">
        <v>65</v>
      </c>
      <c r="B116" s="47">
        <f t="shared" si="27"/>
        <v>1.1000000000000008</v>
      </c>
      <c r="C116" s="55">
        <f t="shared" si="21"/>
        <v>-4.5359612142557673</v>
      </c>
      <c r="D116" s="55">
        <f t="shared" si="14"/>
        <v>8.9120736006143559</v>
      </c>
      <c r="E116" s="55">
        <f t="shared" si="22"/>
        <v>4.5359612142557673</v>
      </c>
      <c r="F116" s="47">
        <f t="shared" si="23"/>
        <v>1.1000000000000008</v>
      </c>
      <c r="G116" s="64">
        <f t="shared" si="24"/>
        <v>8.5157512550621366</v>
      </c>
      <c r="H116" s="34">
        <f t="shared" si="25"/>
        <v>10.446860783348452</v>
      </c>
      <c r="I116" s="65">
        <f t="shared" si="26"/>
        <v>1.7188099323536961</v>
      </c>
      <c r="J116" s="55">
        <f t="shared" si="15"/>
        <v>9.6592571583622338</v>
      </c>
      <c r="K116" s="55">
        <f t="shared" si="16"/>
        <v>11.612578584845593</v>
      </c>
      <c r="L116" s="55">
        <f t="shared" si="17"/>
        <v>0.97288077961994102</v>
      </c>
      <c r="M116" s="55">
        <f t="shared" si="18"/>
        <v>4.6147589319486721</v>
      </c>
      <c r="N116" s="55">
        <f t="shared" si="19"/>
        <v>8.3904707853612148</v>
      </c>
      <c r="O116" s="55">
        <f t="shared" si="20"/>
        <v>3.8138503569823681</v>
      </c>
    </row>
    <row r="117" spans="1:15">
      <c r="A117" s="55">
        <v>66</v>
      </c>
      <c r="B117" s="47">
        <f t="shared" si="27"/>
        <v>1.1100000000000008</v>
      </c>
      <c r="C117" s="55">
        <f t="shared" si="21"/>
        <v>-4.446615167417062</v>
      </c>
      <c r="D117" s="55">
        <f t="shared" si="14"/>
        <v>8.95698685680048</v>
      </c>
      <c r="E117" s="55">
        <f t="shared" si="22"/>
        <v>4.446615167417062</v>
      </c>
      <c r="F117" s="47">
        <f t="shared" si="23"/>
        <v>1.1100000000000008</v>
      </c>
      <c r="G117" s="64">
        <f t="shared" si="24"/>
        <v>8.6203052981174988</v>
      </c>
      <c r="H117" s="34">
        <f t="shared" si="25"/>
        <v>10.463897597319013</v>
      </c>
      <c r="I117" s="65">
        <f t="shared" si="26"/>
        <v>1.6886713400391293</v>
      </c>
      <c r="J117" s="55">
        <f t="shared" si="15"/>
        <v>9.7754310440188643</v>
      </c>
      <c r="K117" s="55">
        <f t="shared" si="16"/>
        <v>11.622144581604031</v>
      </c>
      <c r="L117" s="55">
        <f t="shared" si="17"/>
        <v>0.94050123553067189</v>
      </c>
      <c r="M117" s="55">
        <f t="shared" si="18"/>
        <v>4.6778302662666214</v>
      </c>
      <c r="N117" s="55">
        <f t="shared" si="19"/>
        <v>8.4285230022821942</v>
      </c>
      <c r="O117" s="55">
        <f t="shared" si="20"/>
        <v>3.7966319830099944</v>
      </c>
    </row>
    <row r="118" spans="1:15">
      <c r="A118" s="55">
        <v>67</v>
      </c>
      <c r="B118" s="47">
        <f t="shared" si="27"/>
        <v>1.1200000000000008</v>
      </c>
      <c r="C118" s="55">
        <f t="shared" si="21"/>
        <v>-4.3568244627671149</v>
      </c>
      <c r="D118" s="55">
        <f t="shared" si="14"/>
        <v>9.0010044217650531</v>
      </c>
      <c r="E118" s="55">
        <f t="shared" si="22"/>
        <v>4.3568244627671149</v>
      </c>
      <c r="F118" s="47">
        <f t="shared" si="23"/>
        <v>1.1200000000000008</v>
      </c>
      <c r="G118" s="64">
        <f t="shared" si="24"/>
        <v>8.7250282141442685</v>
      </c>
      <c r="H118" s="34">
        <f t="shared" si="25"/>
        <v>10.480636545150386</v>
      </c>
      <c r="I118" s="65">
        <f t="shared" si="26"/>
        <v>1.6592332722850085</v>
      </c>
      <c r="J118" s="55">
        <f t="shared" si="15"/>
        <v>9.8916989887790336</v>
      </c>
      <c r="K118" s="55">
        <f t="shared" si="16"/>
        <v>11.631392201619621</v>
      </c>
      <c r="L118" s="55">
        <f t="shared" si="17"/>
        <v>0.90919935162073018</v>
      </c>
      <c r="M118" s="55">
        <f t="shared" si="18"/>
        <v>4.7411863494277515</v>
      </c>
      <c r="N118" s="55">
        <f t="shared" si="19"/>
        <v>8.4664041954066924</v>
      </c>
      <c r="O118" s="55">
        <f t="shared" si="20"/>
        <v>3.7796447300922713</v>
      </c>
    </row>
    <row r="119" spans="1:15">
      <c r="A119" s="55">
        <v>68</v>
      </c>
      <c r="B119" s="47">
        <f t="shared" si="27"/>
        <v>1.1300000000000008</v>
      </c>
      <c r="C119" s="55">
        <f t="shared" si="21"/>
        <v>-4.2665980793015663</v>
      </c>
      <c r="D119" s="55">
        <f t="shared" si="14"/>
        <v>9.0441218937882635</v>
      </c>
      <c r="E119" s="55">
        <f t="shared" si="22"/>
        <v>4.2665980793015663</v>
      </c>
      <c r="F119" s="47">
        <f t="shared" si="23"/>
        <v>1.1300000000000008</v>
      </c>
      <c r="G119" s="64">
        <f t="shared" si="24"/>
        <v>8.8299170591670482</v>
      </c>
      <c r="H119" s="34">
        <f t="shared" si="25"/>
        <v>10.497084530317272</v>
      </c>
      <c r="I119" s="65">
        <f t="shared" si="26"/>
        <v>1.6304754935398105</v>
      </c>
      <c r="J119" s="55">
        <f t="shared" si="15"/>
        <v>10.00805786215548</v>
      </c>
      <c r="K119" s="55">
        <f t="shared" si="16"/>
        <v>11.640332041148341</v>
      </c>
      <c r="L119" s="55">
        <f t="shared" si="17"/>
        <v>0.87893926106447662</v>
      </c>
      <c r="M119" s="55">
        <f t="shared" si="18"/>
        <v>4.8048259073560668</v>
      </c>
      <c r="N119" s="55">
        <f t="shared" si="19"/>
        <v>8.5041166501877221</v>
      </c>
      <c r="O119" s="55">
        <f t="shared" si="20"/>
        <v>3.7628834735343881</v>
      </c>
    </row>
    <row r="120" spans="1:15">
      <c r="A120" s="55">
        <v>69</v>
      </c>
      <c r="B120" s="47">
        <f t="shared" si="27"/>
        <v>1.1400000000000008</v>
      </c>
      <c r="C120" s="55">
        <f t="shared" si="21"/>
        <v>-4.1759450395835742</v>
      </c>
      <c r="D120" s="55">
        <f t="shared" si="14"/>
        <v>9.0863349611588369</v>
      </c>
      <c r="E120" s="55">
        <f t="shared" si="22"/>
        <v>4.1759450395835742</v>
      </c>
      <c r="F120" s="47">
        <f t="shared" si="23"/>
        <v>1.1400000000000008</v>
      </c>
      <c r="G120" s="64">
        <f t="shared" si="24"/>
        <v>8.9349689572451609</v>
      </c>
      <c r="H120" s="34">
        <f t="shared" si="25"/>
        <v>10.513248257449671</v>
      </c>
      <c r="I120" s="65">
        <f t="shared" si="26"/>
        <v>1.6023784656549511</v>
      </c>
      <c r="J120" s="55">
        <f t="shared" si="15"/>
        <v>10.124504637850221</v>
      </c>
      <c r="K120" s="55">
        <f t="shared" si="16"/>
        <v>11.648974343780214</v>
      </c>
      <c r="L120" s="55">
        <f t="shared" si="17"/>
        <v>0.84968629076060809</v>
      </c>
      <c r="M120" s="55">
        <f t="shared" si="18"/>
        <v>4.8687476829262826</v>
      </c>
      <c r="N120" s="55">
        <f t="shared" si="19"/>
        <v>8.5416626016250525</v>
      </c>
      <c r="O120" s="55">
        <f t="shared" si="20"/>
        <v>3.7463432463267745</v>
      </c>
    </row>
    <row r="121" spans="1:15">
      <c r="A121" s="55">
        <v>70</v>
      </c>
      <c r="B121" s="47">
        <f t="shared" si="27"/>
        <v>1.1500000000000008</v>
      </c>
      <c r="C121" s="55">
        <f t="shared" si="21"/>
        <v>-4.0848744088415661</v>
      </c>
      <c r="D121" s="55">
        <f t="shared" si="14"/>
        <v>9.1276394026052152</v>
      </c>
      <c r="E121" s="55">
        <f t="shared" si="22"/>
        <v>4.0848744088415661</v>
      </c>
      <c r="F121" s="47">
        <f t="shared" si="23"/>
        <v>1.150000000000001</v>
      </c>
      <c r="G121" s="64">
        <f t="shared" si="24"/>
        <v>9.0401810985185946</v>
      </c>
      <c r="H121" s="34">
        <f t="shared" si="25"/>
        <v>10.5291342391664</v>
      </c>
      <c r="I121" s="65">
        <f t="shared" si="26"/>
        <v>1.5749233200037132</v>
      </c>
      <c r="J121" s="55">
        <f t="shared" si="15"/>
        <v>10.241036390286917</v>
      </c>
      <c r="K121" s="55">
        <f t="shared" si="16"/>
        <v>11.657329012176769</v>
      </c>
      <c r="L121" s="55">
        <f t="shared" si="17"/>
        <v>0.82140692160246886</v>
      </c>
      <c r="M121" s="55">
        <f t="shared" si="18"/>
        <v>4.9329504355912652</v>
      </c>
      <c r="N121" s="55">
        <f t="shared" si="19"/>
        <v>8.5790442358108905</v>
      </c>
      <c r="O121" s="55">
        <f t="shared" si="20"/>
        <v>3.7300192329612534</v>
      </c>
    </row>
    <row r="122" spans="1:15">
      <c r="A122" s="55">
        <v>71</v>
      </c>
      <c r="B122" s="47">
        <f t="shared" si="27"/>
        <v>1.1600000000000008</v>
      </c>
      <c r="C122" s="55">
        <f t="shared" si="21"/>
        <v>-3.9933952940627244</v>
      </c>
      <c r="D122" s="55">
        <f t="shared" si="14"/>
        <v>9.1680310877176723</v>
      </c>
      <c r="E122" s="55">
        <f t="shared" si="22"/>
        <v>3.9933952940627244</v>
      </c>
      <c r="F122" s="47">
        <f t="shared" si="23"/>
        <v>1.160000000000001</v>
      </c>
      <c r="G122" s="64">
        <f t="shared" si="24"/>
        <v>9.1455507373209048</v>
      </c>
      <c r="H122" s="34">
        <f t="shared" si="25"/>
        <v>10.544748802636201</v>
      </c>
      <c r="I122" s="65">
        <f t="shared" si="26"/>
        <v>1.5480918308668059</v>
      </c>
      <c r="J122" s="55">
        <f t="shared" si="15"/>
        <v>10.357650291258636</v>
      </c>
      <c r="K122" s="55">
        <f t="shared" si="16"/>
        <v>11.665405619417871</v>
      </c>
      <c r="L122" s="55">
        <f t="shared" si="17"/>
        <v>0.79406875007065203</v>
      </c>
      <c r="M122" s="55">
        <f t="shared" si="18"/>
        <v>4.9974329410208256</v>
      </c>
      <c r="N122" s="55">
        <f t="shared" si="19"/>
        <v>8.6162636914152095</v>
      </c>
      <c r="O122" s="55">
        <f t="shared" si="20"/>
        <v>3.7139067635410359</v>
      </c>
    </row>
    <row r="123" spans="1:15">
      <c r="A123" s="55">
        <v>72</v>
      </c>
      <c r="B123" s="47">
        <f t="shared" si="27"/>
        <v>1.1700000000000008</v>
      </c>
      <c r="C123" s="55">
        <f t="shared" si="21"/>
        <v>-3.9015168430822946</v>
      </c>
      <c r="D123" s="55">
        <f t="shared" si="14"/>
        <v>9.2075059773613592</v>
      </c>
      <c r="E123" s="55">
        <f t="shared" si="22"/>
        <v>3.9015168430822946</v>
      </c>
      <c r="F123" s="47">
        <f t="shared" si="23"/>
        <v>1.1700000000000006</v>
      </c>
      <c r="G123" s="64">
        <f t="shared" si="24"/>
        <v>9.2510751903564561</v>
      </c>
      <c r="H123" s="34">
        <f t="shared" si="25"/>
        <v>10.560098095878804</v>
      </c>
      <c r="I123" s="65">
        <f t="shared" si="26"/>
        <v>1.5218663900201983</v>
      </c>
      <c r="J123" s="55">
        <f t="shared" si="15"/>
        <v>10.474343606687199</v>
      </c>
      <c r="K123" s="55">
        <f t="shared" si="16"/>
        <v>11.673213419970907</v>
      </c>
      <c r="L123" s="55">
        <f t="shared" si="17"/>
        <v>0.76764045110387891</v>
      </c>
      <c r="M123" s="55">
        <f t="shared" si="18"/>
        <v>5.0621939907514468</v>
      </c>
      <c r="N123" s="55">
        <f t="shared" si="19"/>
        <v>8.6533230611135767</v>
      </c>
      <c r="O123" s="55">
        <f t="shared" si="20"/>
        <v>3.6980013081681933</v>
      </c>
    </row>
    <row r="124" spans="1:15">
      <c r="A124" s="55">
        <v>73</v>
      </c>
      <c r="B124" s="47">
        <f t="shared" si="27"/>
        <v>1.1800000000000008</v>
      </c>
      <c r="C124" s="55">
        <f t="shared" si="21"/>
        <v>-3.8092482436688102</v>
      </c>
      <c r="D124" s="55">
        <f t="shared" si="14"/>
        <v>9.2460601240802056</v>
      </c>
      <c r="E124" s="55">
        <f t="shared" si="22"/>
        <v>3.8092482436688102</v>
      </c>
      <c r="F124" s="47">
        <f t="shared" si="23"/>
        <v>1.180000000000001</v>
      </c>
      <c r="G124" s="64">
        <f t="shared" si="24"/>
        <v>9.3567518349393861</v>
      </c>
      <c r="H124" s="34">
        <f t="shared" si="25"/>
        <v>10.575188093817584</v>
      </c>
      <c r="I124" s="65">
        <f t="shared" si="26"/>
        <v>1.4962299824644543</v>
      </c>
      <c r="J124" s="55">
        <f t="shared" si="15"/>
        <v>10.591113693490371</v>
      </c>
      <c r="K124" s="55">
        <f t="shared" si="16"/>
        <v>11.680761360294873</v>
      </c>
      <c r="L124" s="55">
        <f t="shared" si="17"/>
        <v>0.7420917422056168</v>
      </c>
      <c r="M124" s="55">
        <f t="shared" si="18"/>
        <v>5.1272323918465075</v>
      </c>
      <c r="N124" s="55">
        <f t="shared" si="19"/>
        <v>8.6902243929601752</v>
      </c>
      <c r="O124" s="55">
        <f t="shared" si="20"/>
        <v>3.6822984715932923</v>
      </c>
    </row>
    <row r="125" spans="1:15">
      <c r="A125" s="55">
        <v>74</v>
      </c>
      <c r="B125" s="47">
        <f t="shared" si="27"/>
        <v>1.1900000000000008</v>
      </c>
      <c r="C125" s="55">
        <f t="shared" si="21"/>
        <v>-3.7165987226053216</v>
      </c>
      <c r="D125" s="55">
        <f t="shared" si="14"/>
        <v>9.2836896724916702</v>
      </c>
      <c r="E125" s="55">
        <f t="shared" si="22"/>
        <v>3.7165987226053216</v>
      </c>
      <c r="F125" s="47">
        <f t="shared" si="23"/>
        <v>1.1900000000000008</v>
      </c>
      <c r="G125" s="64">
        <f t="shared" si="24"/>
        <v>9.4625781072919004</v>
      </c>
      <c r="H125" s="34">
        <f t="shared" si="25"/>
        <v>10.590024604094996</v>
      </c>
      <c r="I125" s="65">
        <f t="shared" si="26"/>
        <v>1.4711661632382143</v>
      </c>
      <c r="J125" s="55">
        <f t="shared" si="15"/>
        <v>10.707957996553318</v>
      </c>
      <c r="K125" s="55">
        <f t="shared" si="16"/>
        <v>11.68805808909157</v>
      </c>
      <c r="L125" s="55">
        <f t="shared" si="17"/>
        <v>0.7173933487453038</v>
      </c>
      <c r="M125" s="55">
        <f t="shared" si="18"/>
        <v>5.1925469665666055</v>
      </c>
      <c r="N125" s="55">
        <f t="shared" si="19"/>
        <v>8.7269696917085753</v>
      </c>
      <c r="O125" s="55">
        <f t="shared" si="20"/>
        <v>3.6667939881128437</v>
      </c>
    </row>
    <row r="126" spans="1:15">
      <c r="A126" s="55">
        <v>75</v>
      </c>
      <c r="B126" s="47">
        <f t="shared" si="27"/>
        <v>1.2000000000000008</v>
      </c>
      <c r="C126" s="55">
        <f t="shared" si="21"/>
        <v>-3.6235775447667278</v>
      </c>
      <c r="D126" s="55">
        <f t="shared" si="14"/>
        <v>9.3203908596722655</v>
      </c>
      <c r="E126" s="55">
        <f t="shared" si="22"/>
        <v>3.6235775447667278</v>
      </c>
      <c r="F126" s="47">
        <f t="shared" si="23"/>
        <v>1.2000000000000011</v>
      </c>
      <c r="G126" s="64">
        <f t="shared" si="24"/>
        <v>9.5685515008996145</v>
      </c>
      <c r="H126" s="34">
        <f t="shared" si="25"/>
        <v>10.604613272661334</v>
      </c>
      <c r="I126" s="65">
        <f t="shared" si="26"/>
        <v>1.4466590352616482</v>
      </c>
      <c r="J126" s="55">
        <f t="shared" si="15"/>
        <v>10.824874045800874</v>
      </c>
      <c r="K126" s="55">
        <f t="shared" si="16"/>
        <v>11.695111967215571</v>
      </c>
      <c r="L126" s="55">
        <f t="shared" si="17"/>
        <v>0.69351697041442473</v>
      </c>
      <c r="M126" s="55">
        <f t="shared" si="18"/>
        <v>5.2581365520496002</v>
      </c>
      <c r="N126" s="55">
        <f t="shared" si="19"/>
        <v>8.7635609200826607</v>
      </c>
      <c r="O126" s="55">
        <f t="shared" si="20"/>
        <v>3.6514837167011063</v>
      </c>
    </row>
    <row r="127" spans="1:15">
      <c r="A127" s="55">
        <v>76</v>
      </c>
      <c r="B127" s="47">
        <f t="shared" si="27"/>
        <v>1.2100000000000009</v>
      </c>
      <c r="C127" s="55">
        <f t="shared" si="21"/>
        <v>-3.5301940121932955</v>
      </c>
      <c r="D127" s="55">
        <f t="shared" si="14"/>
        <v>9.3561600155338613</v>
      </c>
      <c r="E127" s="55">
        <f t="shared" si="22"/>
        <v>3.5301940121932955</v>
      </c>
      <c r="F127" s="47">
        <f t="shared" si="23"/>
        <v>1.2100000000000011</v>
      </c>
      <c r="G127" s="64">
        <f t="shared" si="24"/>
        <v>9.6746695649216505</v>
      </c>
      <c r="H127" s="34">
        <f t="shared" si="25"/>
        <v>10.618959589146879</v>
      </c>
      <c r="I127" s="65">
        <f t="shared" si="26"/>
        <v>1.422693228158683</v>
      </c>
      <c r="J127" s="55">
        <f t="shared" si="15"/>
        <v>10.941859453367231</v>
      </c>
      <c r="K127" s="55">
        <f t="shared" si="16"/>
        <v>11.701931077254418</v>
      </c>
      <c r="L127" s="55">
        <f t="shared" si="17"/>
        <v>0.67043524879899441</v>
      </c>
      <c r="M127" s="55">
        <f t="shared" si="18"/>
        <v>5.3240000000000052</v>
      </c>
      <c r="N127" s="55">
        <f t="shared" si="19"/>
        <v>8.8000000000000025</v>
      </c>
      <c r="O127" s="55">
        <f t="shared" si="20"/>
        <v>3.6363636363636354</v>
      </c>
    </row>
    <row r="128" spans="1:15">
      <c r="A128" s="55">
        <v>77</v>
      </c>
      <c r="B128" s="47">
        <f t="shared" si="27"/>
        <v>1.2200000000000009</v>
      </c>
      <c r="C128" s="55">
        <f t="shared" si="21"/>
        <v>-3.4364574631604623</v>
      </c>
      <c r="D128" s="55">
        <f t="shared" si="14"/>
        <v>9.390993563190678</v>
      </c>
      <c r="E128" s="55">
        <f t="shared" si="22"/>
        <v>3.4364574631604623</v>
      </c>
      <c r="F128" s="47">
        <f t="shared" si="23"/>
        <v>1.2200000000000006</v>
      </c>
      <c r="G128" s="64">
        <f t="shared" si="24"/>
        <v>9.7809299026534386</v>
      </c>
      <c r="H128" s="34">
        <f t="shared" si="25"/>
        <v>10.633068892026914</v>
      </c>
      <c r="I128" s="65">
        <f t="shared" si="26"/>
        <v>1.3992538780096402</v>
      </c>
      <c r="J128" s="55">
        <f t="shared" si="15"/>
        <v>11.058911910859841</v>
      </c>
      <c r="K128" s="55">
        <f t="shared" si="16"/>
        <v>11.708523232789918</v>
      </c>
      <c r="L128" s="55">
        <f t="shared" si="17"/>
        <v>0.64812173603130718</v>
      </c>
      <c r="M128" s="55">
        <f t="shared" si="18"/>
        <v>5.3901361763873892</v>
      </c>
      <c r="N128" s="55">
        <f t="shared" si="19"/>
        <v>8.8362888137498121</v>
      </c>
      <c r="O128" s="55">
        <f t="shared" si="20"/>
        <v>3.6214298417007398</v>
      </c>
    </row>
    <row r="129" spans="1:15">
      <c r="A129" s="55">
        <v>78</v>
      </c>
      <c r="B129" s="47">
        <f t="shared" si="27"/>
        <v>1.2300000000000009</v>
      </c>
      <c r="C129" s="55">
        <f t="shared" si="21"/>
        <v>-3.3423772712450179</v>
      </c>
      <c r="D129" s="55">
        <f t="shared" si="14"/>
        <v>9.4248880193169775</v>
      </c>
      <c r="E129" s="55">
        <f t="shared" si="22"/>
        <v>3.3423772712450179</v>
      </c>
      <c r="F129" s="47">
        <f t="shared" si="23"/>
        <v>1.2300000000000009</v>
      </c>
      <c r="G129" s="64">
        <f t="shared" si="24"/>
        <v>9.8873301700401708</v>
      </c>
      <c r="H129" s="34">
        <f t="shared" si="25"/>
        <v>10.646946373588779</v>
      </c>
      <c r="I129" s="65">
        <f t="shared" si="26"/>
        <v>1.3763266079885434</v>
      </c>
      <c r="J129" s="55">
        <f t="shared" si="15"/>
        <v>11.176029186714377</v>
      </c>
      <c r="K129" s="55">
        <f t="shared" si="16"/>
        <v>11.714895987351245</v>
      </c>
      <c r="L129" s="55">
        <f t="shared" si="17"/>
        <v>0.6265508644850144</v>
      </c>
      <c r="M129" s="55">
        <f t="shared" si="18"/>
        <v>5.4565439611534394</v>
      </c>
      <c r="N129" s="55">
        <f t="shared" si="19"/>
        <v>8.8724292051275366</v>
      </c>
      <c r="O129" s="55">
        <f t="shared" si="20"/>
        <v>3.606678538669728</v>
      </c>
    </row>
    <row r="130" spans="1:15">
      <c r="A130" s="55">
        <v>79</v>
      </c>
      <c r="B130" s="47">
        <f t="shared" si="27"/>
        <v>1.2400000000000009</v>
      </c>
      <c r="C130" s="55">
        <f t="shared" si="21"/>
        <v>-3.2479628443877537</v>
      </c>
      <c r="D130" s="55">
        <f t="shared" si="14"/>
        <v>9.4578399944953926</v>
      </c>
      <c r="E130" s="55">
        <f t="shared" si="22"/>
        <v>3.2479628443877537</v>
      </c>
      <c r="F130" s="47">
        <f t="shared" si="23"/>
        <v>1.2400000000000009</v>
      </c>
      <c r="G130" s="64">
        <f t="shared" si="24"/>
        <v>9.9938680742389447</v>
      </c>
      <c r="H130" s="34">
        <f t="shared" si="25"/>
        <v>10.660597084709513</v>
      </c>
      <c r="I130" s="65">
        <f t="shared" si="26"/>
        <v>1.353897509841842</v>
      </c>
      <c r="J130" s="55">
        <f t="shared" si="15"/>
        <v>11.293209123637723</v>
      </c>
      <c r="K130" s="55">
        <f t="shared" si="16"/>
        <v>11.72105664307003</v>
      </c>
      <c r="L130" s="55">
        <f t="shared" si="17"/>
        <v>0.6056979174788174</v>
      </c>
      <c r="M130" s="55">
        <f t="shared" si="18"/>
        <v>5.5232222479273876</v>
      </c>
      <c r="N130" s="55">
        <f t="shared" si="19"/>
        <v>8.908422980528039</v>
      </c>
      <c r="O130" s="55">
        <f t="shared" si="20"/>
        <v>3.5921060405354965</v>
      </c>
    </row>
    <row r="131" spans="1:15">
      <c r="A131" s="55">
        <v>80</v>
      </c>
      <c r="B131" s="47">
        <f t="shared" si="27"/>
        <v>1.2500000000000009</v>
      </c>
      <c r="C131" s="55">
        <f t="shared" si="21"/>
        <v>-3.1532236239526785</v>
      </c>
      <c r="D131" s="55">
        <f t="shared" si="14"/>
        <v>9.4898461935558647</v>
      </c>
      <c r="E131" s="55">
        <f t="shared" si="22"/>
        <v>3.1532236239526785</v>
      </c>
      <c r="F131" s="47">
        <f t="shared" si="23"/>
        <v>1.2500000000000011</v>
      </c>
      <c r="G131" s="64">
        <f t="shared" si="24"/>
        <v>10.100541372227809</v>
      </c>
      <c r="H131" s="34">
        <f t="shared" si="25"/>
        <v>10.674025939452324</v>
      </c>
      <c r="I131" s="65">
        <f t="shared" si="26"/>
        <v>1.3319531261676556</v>
      </c>
      <c r="J131" s="55">
        <f t="shared" si="15"/>
        <v>11.410449636136075</v>
      </c>
      <c r="K131" s="55">
        <f t="shared" si="16"/>
        <v>11.727012259047415</v>
      </c>
      <c r="L131" s="55">
        <f t="shared" si="17"/>
        <v>0.58553900095520661</v>
      </c>
      <c r="M131" s="55">
        <f t="shared" si="18"/>
        <v>5.5901699437494798</v>
      </c>
      <c r="N131" s="55">
        <f t="shared" si="19"/>
        <v>8.9442719099991628</v>
      </c>
      <c r="O131" s="55">
        <f t="shared" si="20"/>
        <v>3.5777087639996621</v>
      </c>
    </row>
    <row r="132" spans="1:15">
      <c r="A132" s="55">
        <v>81</v>
      </c>
      <c r="B132" s="47">
        <f t="shared" si="27"/>
        <v>1.2600000000000009</v>
      </c>
      <c r="C132" s="55">
        <f t="shared" si="21"/>
        <v>-3.0581690837828845</v>
      </c>
      <c r="D132" s="55">
        <f t="shared" si="14"/>
        <v>9.5209034159051615</v>
      </c>
      <c r="E132" s="55">
        <f t="shared" si="22"/>
        <v>3.0581690837828845</v>
      </c>
      <c r="F132" s="47">
        <f t="shared" si="23"/>
        <v>1.2600000000000011</v>
      </c>
      <c r="G132" s="64">
        <f t="shared" si="24"/>
        <v>10.207347869459875</v>
      </c>
      <c r="H132" s="34">
        <f t="shared" si="25"/>
        <v>10.68723771948968</v>
      </c>
      <c r="I132" s="65">
        <f t="shared" si="26"/>
        <v>1.310480433456801</v>
      </c>
      <c r="J132" s="55">
        <f t="shared" si="15"/>
        <v>11.527748708125298</v>
      </c>
      <c r="K132" s="55">
        <f t="shared" si="16"/>
        <v>11.732769659442626</v>
      </c>
      <c r="L132" s="55">
        <f t="shared" si="17"/>
        <v>0.56605101610178821</v>
      </c>
      <c r="M132" s="55">
        <f t="shared" si="18"/>
        <v>5.6573859688022061</v>
      </c>
      <c r="N132" s="55">
        <f t="shared" si="19"/>
        <v>8.9799777282574631</v>
      </c>
      <c r="O132" s="55">
        <f t="shared" si="20"/>
        <v>3.5634832254989903</v>
      </c>
    </row>
    <row r="133" spans="1:15">
      <c r="A133" s="55">
        <v>82</v>
      </c>
      <c r="B133" s="47">
        <f t="shared" si="27"/>
        <v>1.2700000000000009</v>
      </c>
      <c r="C133" s="55">
        <f t="shared" si="21"/>
        <v>-2.9628087292531786</v>
      </c>
      <c r="D133" s="55">
        <f t="shared" si="14"/>
        <v>9.5510085558469253</v>
      </c>
      <c r="E133" s="55">
        <f t="shared" si="22"/>
        <v>2.9628087292531786</v>
      </c>
      <c r="F133" s="47">
        <f t="shared" si="23"/>
        <v>1.2700000000000007</v>
      </c>
      <c r="G133" s="64">
        <f t="shared" si="24"/>
        <v>10.314285418560827</v>
      </c>
      <c r="H133" s="34">
        <f t="shared" si="25"/>
        <v>10.700237078360496</v>
      </c>
      <c r="I133" s="65">
        <f t="shared" si="26"/>
        <v>1.2894668258589741</v>
      </c>
      <c r="J133" s="55">
        <f t="shared" si="15"/>
        <v>11.645104390620835</v>
      </c>
      <c r="K133" s="55">
        <f t="shared" si="16"/>
        <v>11.738335441292337</v>
      </c>
      <c r="L133" s="55">
        <f t="shared" si="17"/>
        <v>0.54721163288383268</v>
      </c>
      <c r="M133" s="55">
        <f t="shared" si="18"/>
        <v>5.724869256149006</v>
      </c>
      <c r="N133" s="55">
        <f t="shared" si="19"/>
        <v>9.0155421356677188</v>
      </c>
      <c r="O133" s="55">
        <f t="shared" si="20"/>
        <v>3.5494260376644537</v>
      </c>
    </row>
    <row r="134" spans="1:15">
      <c r="A134" s="55">
        <v>83</v>
      </c>
      <c r="B134" s="47">
        <f t="shared" si="27"/>
        <v>1.2800000000000009</v>
      </c>
      <c r="C134" s="55">
        <f t="shared" si="21"/>
        <v>-2.867152096319546</v>
      </c>
      <c r="D134" s="55">
        <f t="shared" ref="D134:D197" si="28">SIN(B134)*$F$3</f>
        <v>9.5801586028922525</v>
      </c>
      <c r="E134" s="55">
        <f t="shared" si="22"/>
        <v>2.867152096319546</v>
      </c>
      <c r="F134" s="47">
        <f t="shared" si="23"/>
        <v>1.2800000000000009</v>
      </c>
      <c r="G134" s="64">
        <f t="shared" si="24"/>
        <v>10.421351918068217</v>
      </c>
      <c r="H134" s="34">
        <f t="shared" si="25"/>
        <v>10.713028545568438</v>
      </c>
      <c r="I134" s="65">
        <f t="shared" si="26"/>
        <v>1.2689000996393884</v>
      </c>
      <c r="J134" s="55">
        <f t="shared" ref="J134:J197" si="29">$L$3*EXP(-$J$3*B134)+$M$3+$C$3*B134/$J$3</f>
        <v>11.762514799504485</v>
      </c>
      <c r="K134" s="55">
        <f t="shared" ref="K134:K197" si="30">-$J$3*$L$3*EXP(-$J$3*B134)+$C$3/$J$3</f>
        <v>11.743715982069791</v>
      </c>
      <c r="L134" s="55">
        <f t="shared" ref="L134:L197" si="31">$J$3*$J$3*$L$3*EXP(-$J$3*B134)</f>
        <v>0.52899926445771961</v>
      </c>
      <c r="M134" s="55">
        <f t="shared" ref="M134:M197" si="32">$N$3*SQRT((B134+$O$3)*(B134+$O$3)*(B134+$O$3))/2</f>
        <v>5.7926187514802034</v>
      </c>
      <c r="N134" s="55">
        <f t="shared" ref="N134:N197" si="33">$N$3*SQRT(B134+$O$3)</f>
        <v>9.0509667991878118</v>
      </c>
      <c r="O134" s="55">
        <f t="shared" ref="O134:O197" si="34">$N$3/(2*SQRT(B134+$O$3))</f>
        <v>3.5355339059327364</v>
      </c>
    </row>
    <row r="135" spans="1:15">
      <c r="A135" s="55">
        <v>84</v>
      </c>
      <c r="B135" s="47">
        <f t="shared" si="27"/>
        <v>1.2900000000000009</v>
      </c>
      <c r="C135" s="55">
        <f t="shared" ref="C135:C198" si="35">-COS(B135)*$E$3</f>
        <v>-2.7712087505655676</v>
      </c>
      <c r="D135" s="55">
        <f t="shared" si="28"/>
        <v>9.6083506420607296</v>
      </c>
      <c r="E135" s="55">
        <f t="shared" ref="E135:E198" si="36">COS(B135)*$E$3</f>
        <v>2.7712087505655676</v>
      </c>
      <c r="F135" s="47">
        <f t="shared" ref="F135:F198" si="37">(-$G$3*G135+SQRT($G$3*G135*$G$3*G135+4*$H$3*G135))/(2*$H$3)</f>
        <v>1.2900000000000011</v>
      </c>
      <c r="G135" s="64">
        <f t="shared" ref="G135:G198" si="38">($H$3*B135*B135)/(1-$G$3*B135)</f>
        <v>10.528545311210955</v>
      </c>
      <c r="H135" s="34">
        <f t="shared" ref="H135:H198" si="39">$H$3*B135*(2-$G$3*B135)/((1-$G$3*B135)*(1-$G$3*B135))</f>
        <v>10.725616530528095</v>
      </c>
      <c r="I135" s="65">
        <f t="shared" ref="I135:I198" si="40">$H$3*2/((1-$G$3*B135)*(1-$G$3*B135)*(1-$G$3*B135))</f>
        <v>1.2487684382929933</v>
      </c>
      <c r="J135" s="55">
        <f t="shared" si="29"/>
        <v>11.87997811336551</v>
      </c>
      <c r="K135" s="55">
        <f t="shared" si="30"/>
        <v>11.748917446992344</v>
      </c>
      <c r="L135" s="55">
        <f t="shared" si="31"/>
        <v>0.51139304243595129</v>
      </c>
      <c r="M135" s="55">
        <f t="shared" si="32"/>
        <v>5.860633412865889</v>
      </c>
      <c r="N135" s="55">
        <f t="shared" si="33"/>
        <v>9.0862533532804406</v>
      </c>
      <c r="O135" s="55">
        <f t="shared" si="34"/>
        <v>3.521803625302494</v>
      </c>
    </row>
    <row r="136" spans="1:15">
      <c r="A136" s="55">
        <v>85</v>
      </c>
      <c r="B136" s="47">
        <f t="shared" ref="B136:B199" si="41">B135+$B$4</f>
        <v>1.3000000000000009</v>
      </c>
      <c r="C136" s="55">
        <f t="shared" si="35"/>
        <v>-2.6749882862458652</v>
      </c>
      <c r="D136" s="55">
        <f t="shared" si="28"/>
        <v>9.6355818541719316</v>
      </c>
      <c r="E136" s="55">
        <f t="shared" si="36"/>
        <v>2.6749882862458652</v>
      </c>
      <c r="F136" s="47">
        <f t="shared" si="37"/>
        <v>1.3000000000000009</v>
      </c>
      <c r="G136" s="64">
        <f t="shared" si="38"/>
        <v>10.63586358472755</v>
      </c>
      <c r="H136" s="34">
        <f t="shared" si="39"/>
        <v>10.738005326365508</v>
      </c>
      <c r="I136" s="65">
        <f t="shared" si="40"/>
        <v>1.2290603982851613</v>
      </c>
      <c r="J136" s="55">
        <f t="shared" si="29"/>
        <v>11.997492571413606</v>
      </c>
      <c r="K136" s="55">
        <f t="shared" si="30"/>
        <v>11.753945796085787</v>
      </c>
      <c r="L136" s="55">
        <f t="shared" si="31"/>
        <v>0.49437279297540687</v>
      </c>
      <c r="M136" s="55">
        <f t="shared" si="32"/>
        <v>5.9289122105155236</v>
      </c>
      <c r="N136" s="55">
        <f t="shared" si="33"/>
        <v>9.121403400793108</v>
      </c>
      <c r="O136" s="55">
        <f t="shared" si="34"/>
        <v>3.5082320772281155</v>
      </c>
    </row>
    <row r="137" spans="1:15">
      <c r="A137" s="55">
        <v>86</v>
      </c>
      <c r="B137" s="47">
        <f t="shared" si="41"/>
        <v>1.3100000000000009</v>
      </c>
      <c r="C137" s="55">
        <f t="shared" si="35"/>
        <v>-2.5785003253266874</v>
      </c>
      <c r="D137" s="55">
        <f t="shared" si="28"/>
        <v>9.6618495161273437</v>
      </c>
      <c r="E137" s="55">
        <f t="shared" si="36"/>
        <v>2.5785003253266874</v>
      </c>
      <c r="F137" s="47">
        <f t="shared" si="37"/>
        <v>1.3100000000000012</v>
      </c>
      <c r="G137" s="64">
        <f t="shared" si="38"/>
        <v>10.743304767721639</v>
      </c>
      <c r="H137" s="34">
        <f t="shared" si="39"/>
        <v>10.750199113579047</v>
      </c>
      <c r="I137" s="65">
        <f t="shared" si="40"/>
        <v>1.209764895389321</v>
      </c>
      <c r="J137" s="55">
        <f t="shared" si="29"/>
        <v>12.11505647146131</v>
      </c>
      <c r="K137" s="55">
        <f t="shared" si="30"/>
        <v>11.758806791013564</v>
      </c>
      <c r="L137" s="55">
        <f t="shared" si="31"/>
        <v>0.47791901366142425</v>
      </c>
      <c r="M137" s="55">
        <f t="shared" si="32"/>
        <v>5.9974541265440351</v>
      </c>
      <c r="N137" s="55">
        <f t="shared" si="33"/>
        <v>9.1564185138076812</v>
      </c>
      <c r="O137" s="55">
        <f t="shared" si="34"/>
        <v>3.4948162266441503</v>
      </c>
    </row>
    <row r="138" spans="1:15">
      <c r="A138" s="55">
        <v>87</v>
      </c>
      <c r="B138" s="47">
        <f t="shared" si="41"/>
        <v>1.320000000000001</v>
      </c>
      <c r="C138" s="55">
        <f t="shared" si="35"/>
        <v>-2.4817545165237203</v>
      </c>
      <c r="D138" s="55">
        <f t="shared" si="28"/>
        <v>9.687151001182654</v>
      </c>
      <c r="E138" s="55">
        <f t="shared" si="36"/>
        <v>2.4817545165237203</v>
      </c>
      <c r="F138" s="47">
        <f t="shared" si="37"/>
        <v>1.3200000000000007</v>
      </c>
      <c r="G138" s="64">
        <f t="shared" si="38"/>
        <v>10.850866930553453</v>
      </c>
      <c r="H138" s="34">
        <f t="shared" si="39"/>
        <v>10.762201963566561</v>
      </c>
      <c r="I138" s="65">
        <f t="shared" si="40"/>
        <v>1.1908711915935741</v>
      </c>
      <c r="J138" s="55">
        <f t="shared" si="29"/>
        <v>12.232668167973596</v>
      </c>
      <c r="K138" s="55">
        <f t="shared" si="30"/>
        <v>11.763506001678685</v>
      </c>
      <c r="L138" s="55">
        <f t="shared" si="31"/>
        <v>0.46201285116123036</v>
      </c>
      <c r="M138" s="55">
        <f t="shared" si="32"/>
        <v>6.0662581547441654</v>
      </c>
      <c r="N138" s="55">
        <f t="shared" si="33"/>
        <v>9.191300234460849</v>
      </c>
      <c r="O138" s="55">
        <f t="shared" si="34"/>
        <v>3.4815531191139555</v>
      </c>
    </row>
    <row r="139" spans="1:15">
      <c r="A139" s="55">
        <v>88</v>
      </c>
      <c r="B139" s="47">
        <f t="shared" si="41"/>
        <v>1.330000000000001</v>
      </c>
      <c r="C139" s="55">
        <f t="shared" si="35"/>
        <v>-2.3847605343372229</v>
      </c>
      <c r="D139" s="55">
        <f t="shared" si="28"/>
        <v>9.7114837792104485</v>
      </c>
      <c r="E139" s="55">
        <f t="shared" si="36"/>
        <v>2.3847605343372229</v>
      </c>
      <c r="F139" s="47">
        <f t="shared" si="37"/>
        <v>1.3300000000000007</v>
      </c>
      <c r="G139" s="64">
        <f t="shared" si="38"/>
        <v>10.958548183765917</v>
      </c>
      <c r="H139" s="34">
        <f t="shared" si="39"/>
        <v>10.774017842024362</v>
      </c>
      <c r="I139" s="65">
        <f t="shared" si="40"/>
        <v>1.1723688825497851</v>
      </c>
      <c r="J139" s="55">
        <f t="shared" si="29"/>
        <v>12.350326070182335</v>
      </c>
      <c r="K139" s="55">
        <f t="shared" si="30"/>
        <v>11.768048812605931</v>
      </c>
      <c r="L139" s="55">
        <f t="shared" si="31"/>
        <v>0.44663607962111657</v>
      </c>
      <c r="M139" s="55">
        <f t="shared" si="32"/>
        <v>6.1353233003648695</v>
      </c>
      <c r="N139" s="55">
        <f t="shared" si="33"/>
        <v>9.2260500757366408</v>
      </c>
      <c r="O139" s="55">
        <f t="shared" si="34"/>
        <v>3.4684398780964782</v>
      </c>
    </row>
    <row r="140" spans="1:15">
      <c r="A140" s="55">
        <v>89</v>
      </c>
      <c r="B140" s="47">
        <f t="shared" si="41"/>
        <v>1.340000000000001</v>
      </c>
      <c r="C140" s="55">
        <f t="shared" si="35"/>
        <v>-2.287528078084585</v>
      </c>
      <c r="D140" s="55">
        <f t="shared" si="28"/>
        <v>9.7348454169531955</v>
      </c>
      <c r="E140" s="55">
        <f t="shared" si="36"/>
        <v>2.287528078084585</v>
      </c>
      <c r="F140" s="47">
        <f t="shared" si="37"/>
        <v>1.340000000000001</v>
      </c>
      <c r="G140" s="64">
        <f t="shared" si="38"/>
        <v>11.066346677044107</v>
      </c>
      <c r="H140" s="34">
        <f t="shared" si="39"/>
        <v>10.785650612223222</v>
      </c>
      <c r="I140" s="65">
        <f t="shared" si="40"/>
        <v>1.1542478855399712</v>
      </c>
      <c r="J140" s="55">
        <f t="shared" si="29"/>
        <v>12.468028640263556</v>
      </c>
      <c r="K140" s="55">
        <f t="shared" si="30"/>
        <v>11.772440429111633</v>
      </c>
      <c r="L140" s="55">
        <f t="shared" si="31"/>
        <v>0.43177107978259593</v>
      </c>
      <c r="M140" s="55">
        <f t="shared" si="32"/>
        <v>6.2046485798955668</v>
      </c>
      <c r="N140" s="55">
        <f t="shared" si="33"/>
        <v>9.2606695222321829</v>
      </c>
      <c r="O140" s="55">
        <f t="shared" si="34"/>
        <v>3.4554737023254396</v>
      </c>
    </row>
    <row r="141" spans="1:15">
      <c r="A141" s="55">
        <v>90</v>
      </c>
      <c r="B141" s="47">
        <f t="shared" si="41"/>
        <v>1.350000000000001</v>
      </c>
      <c r="C141" s="55">
        <f t="shared" si="35"/>
        <v>-2.1900668709304063</v>
      </c>
      <c r="D141" s="55">
        <f t="shared" si="28"/>
        <v>9.7572335782665931</v>
      </c>
      <c r="E141" s="55">
        <f t="shared" si="36"/>
        <v>2.1900668709304063</v>
      </c>
      <c r="F141" s="47">
        <f t="shared" si="37"/>
        <v>1.350000000000001</v>
      </c>
      <c r="G141" s="64">
        <f t="shared" si="38"/>
        <v>11.174260598206889</v>
      </c>
      <c r="H141" s="34">
        <f t="shared" si="39"/>
        <v>10.797104038166626</v>
      </c>
      <c r="I141" s="65">
        <f t="shared" si="40"/>
        <v>1.1364984279361512</v>
      </c>
      <c r="J141" s="55">
        <f t="shared" si="29"/>
        <v>12.585774391575347</v>
      </c>
      <c r="K141" s="55">
        <f t="shared" si="30"/>
        <v>11.776685883268103</v>
      </c>
      <c r="L141" s="55">
        <f t="shared" si="31"/>
        <v>0.41740081879362512</v>
      </c>
      <c r="M141" s="55">
        <f t="shared" si="32"/>
        <v>6.2742330208560224</v>
      </c>
      <c r="N141" s="55">
        <f t="shared" si="33"/>
        <v>9.2951600308978044</v>
      </c>
      <c r="O141" s="55">
        <f t="shared" si="34"/>
        <v>3.4426518632954801</v>
      </c>
    </row>
    <row r="142" spans="1:15">
      <c r="A142" s="55">
        <v>91</v>
      </c>
      <c r="B142" s="47">
        <f t="shared" si="41"/>
        <v>1.360000000000001</v>
      </c>
      <c r="C142" s="55">
        <f t="shared" si="35"/>
        <v>-2.092386658914184</v>
      </c>
      <c r="D142" s="55">
        <f t="shared" si="28"/>
        <v>9.7786460243531632</v>
      </c>
      <c r="E142" s="55">
        <f t="shared" si="36"/>
        <v>2.092386658914184</v>
      </c>
      <c r="F142" s="47">
        <f t="shared" si="37"/>
        <v>1.360000000000001</v>
      </c>
      <c r="G142" s="64">
        <f t="shared" si="38"/>
        <v>11.282288172229556</v>
      </c>
      <c r="H142" s="34">
        <f t="shared" si="39"/>
        <v>10.808381787635906</v>
      </c>
      <c r="I142" s="65">
        <f t="shared" si="40"/>
        <v>1.1191110361309839</v>
      </c>
      <c r="J142" s="55">
        <f t="shared" si="29"/>
        <v>12.703561886954391</v>
      </c>
      <c r="K142" s="55">
        <f t="shared" si="30"/>
        <v>11.780790039669579</v>
      </c>
      <c r="L142" s="55">
        <f t="shared" si="31"/>
        <v>0.40350883069174831</v>
      </c>
      <c r="M142" s="55">
        <f t="shared" si="32"/>
        <v>6.3440756615916936</v>
      </c>
      <c r="N142" s="55">
        <f t="shared" si="33"/>
        <v>9.3295230317524833</v>
      </c>
      <c r="O142" s="55">
        <f t="shared" si="34"/>
        <v>3.4299717028501759</v>
      </c>
    </row>
    <row r="143" spans="1:15">
      <c r="A143" s="55">
        <v>92</v>
      </c>
      <c r="B143" s="47">
        <f t="shared" si="41"/>
        <v>1.370000000000001</v>
      </c>
      <c r="C143" s="55">
        <f t="shared" si="35"/>
        <v>-1.9944972099757199</v>
      </c>
      <c r="D143" s="55">
        <f t="shared" si="28"/>
        <v>9.7990806139861437</v>
      </c>
      <c r="E143" s="55">
        <f t="shared" si="36"/>
        <v>1.9944972099757199</v>
      </c>
      <c r="F143" s="47">
        <f t="shared" si="37"/>
        <v>1.370000000000001</v>
      </c>
      <c r="G143" s="64">
        <f t="shared" si="38"/>
        <v>11.390427660296394</v>
      </c>
      <c r="H143" s="34">
        <f t="shared" si="39"/>
        <v>10.81948743512698</v>
      </c>
      <c r="I143" s="65">
        <f t="shared" si="40"/>
        <v>1.1020765249177138</v>
      </c>
      <c r="J143" s="55">
        <f t="shared" si="29"/>
        <v>12.821389737069243</v>
      </c>
      <c r="K143" s="55">
        <f t="shared" si="30"/>
        <v>11.784757601006238</v>
      </c>
      <c r="L143" s="55">
        <f t="shared" si="31"/>
        <v>0.39007919753680315</v>
      </c>
      <c r="M143" s="55">
        <f t="shared" si="32"/>
        <v>6.4141755510743614</v>
      </c>
      <c r="N143" s="55">
        <f t="shared" si="33"/>
        <v>9.3637599285757034</v>
      </c>
      <c r="O143" s="55">
        <f t="shared" si="34"/>
        <v>3.4174306308670426</v>
      </c>
    </row>
    <row r="144" spans="1:15">
      <c r="A144" s="55">
        <v>93</v>
      </c>
      <c r="B144" s="47">
        <f t="shared" si="41"/>
        <v>1.380000000000001</v>
      </c>
      <c r="C144" s="55">
        <f t="shared" si="35"/>
        <v>-1.8964083129783338</v>
      </c>
      <c r="D144" s="55">
        <f t="shared" si="28"/>
        <v>9.8185353037235998</v>
      </c>
      <c r="E144" s="55">
        <f t="shared" si="36"/>
        <v>1.8964083129783338</v>
      </c>
      <c r="F144" s="47">
        <f t="shared" si="37"/>
        <v>1.380000000000001</v>
      </c>
      <c r="G144" s="64">
        <f t="shared" si="38"/>
        <v>11.498677358882057</v>
      </c>
      <c r="H144" s="34">
        <f t="shared" si="39"/>
        <v>10.830424464683084</v>
      </c>
      <c r="I144" s="65">
        <f t="shared" si="40"/>
        <v>1.0853859872990055</v>
      </c>
      <c r="J144" s="55">
        <f t="shared" si="29"/>
        <v>12.939256598828358</v>
      </c>
      <c r="K144" s="55">
        <f t="shared" si="30"/>
        <v>11.788593113452716</v>
      </c>
      <c r="L144" s="55">
        <f t="shared" si="31"/>
        <v>0.3770965311715741</v>
      </c>
      <c r="M144" s="55">
        <f t="shared" si="32"/>
        <v>6.48453174870785</v>
      </c>
      <c r="N144" s="55">
        <f t="shared" si="33"/>
        <v>9.3978720995765883</v>
      </c>
      <c r="O144" s="55">
        <f t="shared" si="34"/>
        <v>3.4050261230349932</v>
      </c>
    </row>
    <row r="145" spans="1:15">
      <c r="A145" s="55">
        <v>94</v>
      </c>
      <c r="B145" s="47">
        <f t="shared" si="41"/>
        <v>1.390000000000001</v>
      </c>
      <c r="C145" s="55">
        <f t="shared" si="35"/>
        <v>-1.7981297767299846</v>
      </c>
      <c r="D145" s="55">
        <f t="shared" si="28"/>
        <v>9.8370081481127674</v>
      </c>
      <c r="E145" s="55">
        <f t="shared" si="36"/>
        <v>1.7981297767299846</v>
      </c>
      <c r="F145" s="47">
        <f t="shared" si="37"/>
        <v>1.390000000000001</v>
      </c>
      <c r="G145" s="64">
        <f t="shared" si="38"/>
        <v>11.607035598860802</v>
      </c>
      <c r="H145" s="34">
        <f t="shared" si="39"/>
        <v>10.841196272627602</v>
      </c>
      <c r="I145" s="65">
        <f t="shared" si="40"/>
        <v>1.0690307847052778</v>
      </c>
      <c r="J145" s="55">
        <f t="shared" si="29"/>
        <v>13.057161173841141</v>
      </c>
      <c r="K145" s="55">
        <f t="shared" si="30"/>
        <v>11.792300971877276</v>
      </c>
      <c r="L145" s="55">
        <f t="shared" si="31"/>
        <v>0.36454595558948671</v>
      </c>
      <c r="M145" s="55">
        <f t="shared" si="32"/>
        <v>6.5551433241386947</v>
      </c>
      <c r="N145" s="55">
        <f t="shared" si="33"/>
        <v>9.4318608980412808</v>
      </c>
      <c r="O145" s="55">
        <f t="shared" si="34"/>
        <v>3.3927557187198825</v>
      </c>
    </row>
    <row r="146" spans="1:15">
      <c r="A146" s="55">
        <v>95</v>
      </c>
      <c r="B146" s="47">
        <f t="shared" si="41"/>
        <v>1.400000000000001</v>
      </c>
      <c r="C146" s="55">
        <f t="shared" si="35"/>
        <v>-1.6996714290023993</v>
      </c>
      <c r="D146" s="55">
        <f t="shared" si="28"/>
        <v>9.8544972998846028</v>
      </c>
      <c r="E146" s="55">
        <f t="shared" si="36"/>
        <v>1.6996714290023993</v>
      </c>
      <c r="F146" s="47">
        <f t="shared" si="37"/>
        <v>1.4000000000000008</v>
      </c>
      <c r="G146" s="64">
        <f t="shared" si="38"/>
        <v>11.715500744642542</v>
      </c>
      <c r="H146" s="34">
        <f t="shared" si="39"/>
        <v>10.851806170201058</v>
      </c>
      <c r="I146" s="65">
        <f t="shared" si="40"/>
        <v>1.053002537604117</v>
      </c>
      <c r="J146" s="55">
        <f t="shared" si="29"/>
        <v>13.175102206930198</v>
      </c>
      <c r="K146" s="55">
        <f t="shared" si="30"/>
        <v>11.795885424877605</v>
      </c>
      <c r="L146" s="55">
        <f t="shared" si="31"/>
        <v>0.35241308988914288</v>
      </c>
      <c r="M146" s="55">
        <f t="shared" si="32"/>
        <v>6.6260093570715775</v>
      </c>
      <c r="N146" s="55">
        <f t="shared" si="33"/>
        <v>9.465727652959389</v>
      </c>
      <c r="O146" s="55">
        <f t="shared" si="34"/>
        <v>3.380617018914065</v>
      </c>
    </row>
    <row r="147" spans="1:15">
      <c r="A147" s="55">
        <v>96</v>
      </c>
      <c r="B147" s="47">
        <f t="shared" si="41"/>
        <v>1.410000000000001</v>
      </c>
      <c r="C147" s="55">
        <f t="shared" si="35"/>
        <v>-1.6010431155483018</v>
      </c>
      <c r="D147" s="55">
        <f t="shared" si="28"/>
        <v>9.8710010101385048</v>
      </c>
      <c r="E147" s="55">
        <f t="shared" si="36"/>
        <v>1.6010431155483018</v>
      </c>
      <c r="F147" s="47">
        <f t="shared" si="37"/>
        <v>1.410000000000001</v>
      </c>
      <c r="G147" s="64">
        <f t="shared" si="38"/>
        <v>11.824071193334827</v>
      </c>
      <c r="H147" s="34">
        <f t="shared" si="39"/>
        <v>10.862257386106139</v>
      </c>
      <c r="I147" s="65">
        <f t="shared" si="40"/>
        <v>1.0372931164832779</v>
      </c>
      <c r="J147" s="55">
        <f t="shared" si="29"/>
        <v>13.293078484693115</v>
      </c>
      <c r="K147" s="55">
        <f t="shared" si="30"/>
        <v>11.799350579649012</v>
      </c>
      <c r="L147" s="55">
        <f t="shared" si="31"/>
        <v>0.34068403179616824</v>
      </c>
      <c r="M147" s="55">
        <f t="shared" si="32"/>
        <v>6.6971289370893921</v>
      </c>
      <c r="N147" s="55">
        <f t="shared" si="33"/>
        <v>9.499473669630337</v>
      </c>
      <c r="O147" s="55">
        <f t="shared" si="34"/>
        <v>3.3686076842660748</v>
      </c>
    </row>
    <row r="148" spans="1:15">
      <c r="A148" s="55">
        <v>97</v>
      </c>
      <c r="B148" s="47">
        <f t="shared" si="41"/>
        <v>1.420000000000001</v>
      </c>
      <c r="C148" s="55">
        <f t="shared" si="35"/>
        <v>-1.5022546991168475</v>
      </c>
      <c r="D148" s="55">
        <f t="shared" si="28"/>
        <v>9.8865176285172005</v>
      </c>
      <c r="E148" s="55">
        <f t="shared" si="36"/>
        <v>1.5022546991168475</v>
      </c>
      <c r="F148" s="47">
        <f t="shared" si="37"/>
        <v>1.420000000000001</v>
      </c>
      <c r="G148" s="64">
        <f t="shared" si="38"/>
        <v>11.93274537392981</v>
      </c>
      <c r="H148" s="34">
        <f t="shared" si="39"/>
        <v>10.872553068964264</v>
      </c>
      <c r="I148" s="65">
        <f t="shared" si="40"/>
        <v>1.0218946331906165</v>
      </c>
      <c r="J148" s="55">
        <f t="shared" si="29"/>
        <v>13.411088834112093</v>
      </c>
      <c r="K148" s="55">
        <f t="shared" si="30"/>
        <v>11.802700406690603</v>
      </c>
      <c r="L148" s="55">
        <f t="shared" si="31"/>
        <v>0.32934534173348312</v>
      </c>
      <c r="M148" s="55">
        <f t="shared" si="32"/>
        <v>6.768501163477783</v>
      </c>
      <c r="N148" s="55">
        <f t="shared" si="33"/>
        <v>9.5331002302503922</v>
      </c>
      <c r="O148" s="55">
        <f t="shared" si="34"/>
        <v>3.3567254331867549</v>
      </c>
    </row>
    <row r="149" spans="1:15">
      <c r="A149" s="55">
        <v>98</v>
      </c>
      <c r="B149" s="47">
        <f t="shared" si="41"/>
        <v>1.430000000000001</v>
      </c>
      <c r="C149" s="55">
        <f t="shared" si="35"/>
        <v>-1.4033160584673563</v>
      </c>
      <c r="D149" s="55">
        <f t="shared" si="28"/>
        <v>9.9010456033717791</v>
      </c>
      <c r="E149" s="55">
        <f t="shared" si="36"/>
        <v>1.4033160584673563</v>
      </c>
      <c r="F149" s="47">
        <f t="shared" si="37"/>
        <v>1.430000000000001</v>
      </c>
      <c r="G149" s="64">
        <f t="shared" si="38"/>
        <v>12.041521746515373</v>
      </c>
      <c r="H149" s="34">
        <f t="shared" si="39"/>
        <v>10.882696289687338</v>
      </c>
      <c r="I149" s="65">
        <f t="shared" si="40"/>
        <v>1.0067994326151577</v>
      </c>
      <c r="J149" s="55">
        <f t="shared" si="29"/>
        <v>13.529132121209862</v>
      </c>
      <c r="K149" s="55">
        <f t="shared" si="30"/>
        <v>11.805938744354814</v>
      </c>
      <c r="L149" s="55">
        <f t="shared" si="31"/>
        <v>0.31838402742175348</v>
      </c>
      <c r="M149" s="55">
        <f t="shared" si="32"/>
        <v>6.8401251450540066</v>
      </c>
      <c r="N149" s="55">
        <f t="shared" si="33"/>
        <v>9.5666085944811226</v>
      </c>
      <c r="O149" s="55">
        <f t="shared" si="34"/>
        <v>3.3449680400283617</v>
      </c>
    </row>
    <row r="150" spans="1:15">
      <c r="A150" s="55">
        <v>99</v>
      </c>
      <c r="B150" s="47">
        <f t="shared" si="41"/>
        <v>1.4400000000000011</v>
      </c>
      <c r="C150" s="55">
        <f t="shared" si="35"/>
        <v>-1.3042370873814444</v>
      </c>
      <c r="D150" s="55">
        <f t="shared" si="28"/>
        <v>9.9145834819168659</v>
      </c>
      <c r="E150" s="55">
        <f t="shared" si="36"/>
        <v>1.3042370873814444</v>
      </c>
      <c r="F150" s="47">
        <f t="shared" si="37"/>
        <v>1.4400000000000011</v>
      </c>
      <c r="G150" s="64">
        <f t="shared" si="38"/>
        <v>12.150398801509548</v>
      </c>
      <c r="H150" s="34">
        <f t="shared" si="39"/>
        <v>10.892690043767933</v>
      </c>
      <c r="I150" s="65">
        <f t="shared" si="40"/>
        <v>0.99200008469423917</v>
      </c>
      <c r="J150" s="55">
        <f t="shared" si="29"/>
        <v>13.647207249750331</v>
      </c>
      <c r="K150" s="55">
        <f t="shared" si="30"/>
        <v>11.809069303245538</v>
      </c>
      <c r="L150" s="55">
        <f t="shared" si="31"/>
        <v>0.30778752899236861</v>
      </c>
      <c r="M150" s="55">
        <f t="shared" si="32"/>
        <v>6.912000000000007</v>
      </c>
      <c r="N150" s="55">
        <f t="shared" si="33"/>
        <v>9.6000000000000032</v>
      </c>
      <c r="O150" s="55">
        <f t="shared" si="34"/>
        <v>3.3333333333333321</v>
      </c>
    </row>
    <row r="151" spans="1:15">
      <c r="A151" s="55">
        <v>100</v>
      </c>
      <c r="B151" s="47">
        <f t="shared" si="41"/>
        <v>1.4500000000000011</v>
      </c>
      <c r="C151" s="55">
        <f t="shared" si="35"/>
        <v>-1.205027693673655</v>
      </c>
      <c r="D151" s="55">
        <f t="shared" si="28"/>
        <v>9.9271299103758857</v>
      </c>
      <c r="E151" s="55">
        <f t="shared" si="36"/>
        <v>1.205027693673655</v>
      </c>
      <c r="F151" s="47">
        <f t="shared" si="37"/>
        <v>1.4500000000000008</v>
      </c>
      <c r="G151" s="64">
        <f t="shared" si="38"/>
        <v>12.259375058917437</v>
      </c>
      <c r="H151" s="34">
        <f t="shared" si="39"/>
        <v>10.902537253491092</v>
      </c>
      <c r="I151" s="65">
        <f t="shared" si="40"/>
        <v>0.97748937673242764</v>
      </c>
      <c r="J151" s="55">
        <f t="shared" si="29"/>
        <v>13.76531315998248</v>
      </c>
      <c r="K151" s="55">
        <f t="shared" si="30"/>
        <v>11.812095670469876</v>
      </c>
      <c r="L151" s="55">
        <f t="shared" si="31"/>
        <v>0.2975437045958903</v>
      </c>
      <c r="M151" s="55">
        <f t="shared" si="32"/>
        <v>6.9841248556995392</v>
      </c>
      <c r="N151" s="55">
        <f t="shared" si="33"/>
        <v>9.6332756630338405</v>
      </c>
      <c r="O151" s="55">
        <f t="shared" si="34"/>
        <v>3.3218191941495974</v>
      </c>
    </row>
    <row r="152" spans="1:15">
      <c r="A152" s="55">
        <v>101</v>
      </c>
      <c r="B152" s="47">
        <f t="shared" si="41"/>
        <v>1.4600000000000011</v>
      </c>
      <c r="C152" s="55">
        <f t="shared" si="35"/>
        <v>-1.1056977982006848</v>
      </c>
      <c r="D152" s="55">
        <f t="shared" si="28"/>
        <v>9.9386836341164493</v>
      </c>
      <c r="E152" s="55">
        <f t="shared" si="36"/>
        <v>1.1056977982006848</v>
      </c>
      <c r="F152" s="47">
        <f t="shared" si="37"/>
        <v>1.4600000000000011</v>
      </c>
      <c r="G152" s="64">
        <f t="shared" si="38"/>
        <v>12.368449067609891</v>
      </c>
      <c r="H152" s="34">
        <f t="shared" si="39"/>
        <v>10.912240770070866</v>
      </c>
      <c r="I152" s="65">
        <f t="shared" si="40"/>
        <v>0.96326030601860035</v>
      </c>
      <c r="J152" s="55">
        <f t="shared" si="29"/>
        <v>13.883448827426063</v>
      </c>
      <c r="K152" s="55">
        <f t="shared" si="30"/>
        <v>11.815021313748357</v>
      </c>
      <c r="L152" s="55">
        <f t="shared" si="31"/>
        <v>0.28764081648948658</v>
      </c>
      <c r="M152" s="55">
        <f t="shared" si="32"/>
        <v>7.0564988485792384</v>
      </c>
      <c r="N152" s="55">
        <f t="shared" si="33"/>
        <v>9.6664367788756618</v>
      </c>
      <c r="O152" s="55">
        <f t="shared" si="34"/>
        <v>3.3104235544094704</v>
      </c>
    </row>
    <row r="153" spans="1:15">
      <c r="A153" s="55">
        <v>102</v>
      </c>
      <c r="B153" s="47">
        <f t="shared" si="41"/>
        <v>1.4700000000000011</v>
      </c>
      <c r="C153" s="55">
        <f t="shared" si="35"/>
        <v>-1.0062573338693062</v>
      </c>
      <c r="D153" s="55">
        <f t="shared" si="28"/>
        <v>9.9492434977758109</v>
      </c>
      <c r="E153" s="55">
        <f t="shared" si="36"/>
        <v>1.0062573338693062</v>
      </c>
      <c r="F153" s="47">
        <f t="shared" si="37"/>
        <v>1.4700000000000011</v>
      </c>
      <c r="G153" s="64">
        <f t="shared" si="38"/>
        <v>12.47761940462318</v>
      </c>
      <c r="H153" s="34">
        <f t="shared" si="39"/>
        <v>10.921803375714429</v>
      </c>
      <c r="I153" s="65">
        <f t="shared" si="40"/>
        <v>0.94930607272821932</v>
      </c>
      <c r="J153" s="55">
        <f t="shared" si="29"/>
        <v>14.001613261697715</v>
      </c>
      <c r="K153" s="55">
        <f t="shared" si="30"/>
        <v>11.817849585388391</v>
      </c>
      <c r="L153" s="55">
        <f t="shared" si="31"/>
        <v>0.27806751758740228</v>
      </c>
      <c r="M153" s="55">
        <f t="shared" si="32"/>
        <v>7.1291211239535066</v>
      </c>
      <c r="N153" s="55">
        <f t="shared" si="33"/>
        <v>9.6994845223857169</v>
      </c>
      <c r="O153" s="55">
        <f t="shared" si="34"/>
        <v>3.2991443953692885</v>
      </c>
    </row>
    <row r="154" spans="1:15">
      <c r="A154" s="55">
        <v>103</v>
      </c>
      <c r="B154" s="47">
        <f t="shared" si="41"/>
        <v>1.4800000000000011</v>
      </c>
      <c r="C154" s="55">
        <f t="shared" si="35"/>
        <v>-0.90671624464308564</v>
      </c>
      <c r="D154" s="55">
        <f t="shared" si="28"/>
        <v>9.9588084453764019</v>
      </c>
      <c r="E154" s="55">
        <f t="shared" si="36"/>
        <v>0.90671624464308564</v>
      </c>
      <c r="F154" s="47">
        <f t="shared" si="37"/>
        <v>1.4800000000000011</v>
      </c>
      <c r="G154" s="64">
        <f t="shared" si="38"/>
        <v>12.58688467447894</v>
      </c>
      <c r="H154" s="34">
        <f t="shared" si="39"/>
        <v>10.931227785616583</v>
      </c>
      <c r="I154" s="65">
        <f t="shared" si="40"/>
        <v>0.93562007309847528</v>
      </c>
      <c r="J154" s="55">
        <f t="shared" si="29"/>
        <v>14.119805505376137</v>
      </c>
      <c r="K154" s="55">
        <f t="shared" si="30"/>
        <v>11.820583726125458</v>
      </c>
      <c r="L154" s="55">
        <f t="shared" si="31"/>
        <v>0.26881283845905912</v>
      </c>
      <c r="M154" s="55">
        <f t="shared" si="32"/>
        <v>7.2019908358731</v>
      </c>
      <c r="N154" s="55">
        <f t="shared" si="33"/>
        <v>9.7324200484771559</v>
      </c>
      <c r="O154" s="55">
        <f t="shared" si="34"/>
        <v>3.2879797461071445</v>
      </c>
    </row>
    <row r="155" spans="1:15">
      <c r="A155" s="55">
        <v>104</v>
      </c>
      <c r="B155" s="47">
        <f t="shared" si="41"/>
        <v>1.4900000000000011</v>
      </c>
      <c r="C155" s="55">
        <f t="shared" si="35"/>
        <v>-0.8070844845479952</v>
      </c>
      <c r="D155" s="55">
        <f t="shared" si="28"/>
        <v>9.9673775204314357</v>
      </c>
      <c r="E155" s="55">
        <f t="shared" si="36"/>
        <v>0.8070844845479952</v>
      </c>
      <c r="F155" s="47">
        <f t="shared" si="37"/>
        <v>1.4900000000000011</v>
      </c>
      <c r="G155" s="64">
        <f t="shared" si="38"/>
        <v>12.696243508523763</v>
      </c>
      <c r="H155" s="34">
        <f t="shared" si="39"/>
        <v>10.940516649887366</v>
      </c>
      <c r="I155" s="65">
        <f t="shared" si="40"/>
        <v>0.92219589286455417</v>
      </c>
      <c r="J155" s="55">
        <f t="shared" si="29"/>
        <v>14.238024632905057</v>
      </c>
      <c r="K155" s="55">
        <f t="shared" si="30"/>
        <v>11.823226868836459</v>
      </c>
      <c r="L155" s="55">
        <f t="shared" si="31"/>
        <v>0.2598661747598886</v>
      </c>
      <c r="M155" s="55">
        <f t="shared" si="32"/>
        <v>7.2751071469772945</v>
      </c>
      <c r="N155" s="55">
        <f t="shared" si="33"/>
        <v>9.7652444925869659</v>
      </c>
      <c r="O155" s="55">
        <f t="shared" si="34"/>
        <v>3.2769276820761606</v>
      </c>
    </row>
    <row r="156" spans="1:15">
      <c r="A156" s="55">
        <v>105</v>
      </c>
      <c r="B156" s="47">
        <f t="shared" si="41"/>
        <v>1.5000000000000011</v>
      </c>
      <c r="C156" s="55">
        <f t="shared" si="35"/>
        <v>-0.70737201667701799</v>
      </c>
      <c r="D156" s="55">
        <f t="shared" si="28"/>
        <v>9.9749498660405465</v>
      </c>
      <c r="E156" s="55">
        <f t="shared" si="36"/>
        <v>0.70737201667701799</v>
      </c>
      <c r="F156" s="47">
        <f t="shared" si="37"/>
        <v>1.5000000000000011</v>
      </c>
      <c r="G156" s="64">
        <f t="shared" si="38"/>
        <v>12.8056945642877</v>
      </c>
      <c r="H156" s="34">
        <f t="shared" si="39"/>
        <v>10.949672555415248</v>
      </c>
      <c r="I156" s="65">
        <f t="shared" si="40"/>
        <v>0.90902730094583506</v>
      </c>
      <c r="J156" s="55">
        <f t="shared" si="29"/>
        <v>14.356269749532675</v>
      </c>
      <c r="K156" s="55">
        <f t="shared" si="30"/>
        <v>11.825782042129482</v>
      </c>
      <c r="L156" s="55">
        <f t="shared" si="31"/>
        <v>0.25121727508049041</v>
      </c>
      <c r="M156" s="55">
        <f t="shared" si="32"/>
        <v>7.3484692283495434</v>
      </c>
      <c r="N156" s="55">
        <f t="shared" si="33"/>
        <v>9.7979589711327169</v>
      </c>
      <c r="O156" s="55">
        <f t="shared" si="34"/>
        <v>3.2659863237109028</v>
      </c>
    </row>
    <row r="157" spans="1:15">
      <c r="A157" s="55">
        <v>106</v>
      </c>
      <c r="B157" s="47">
        <f t="shared" si="41"/>
        <v>1.5100000000000011</v>
      </c>
      <c r="C157" s="55">
        <f t="shared" si="35"/>
        <v>-0.60758881219384786</v>
      </c>
      <c r="D157" s="55">
        <f t="shared" si="28"/>
        <v>9.9815247249754826</v>
      </c>
      <c r="E157" s="55">
        <f t="shared" si="36"/>
        <v>0.60758881219384786</v>
      </c>
      <c r="F157" s="47">
        <f t="shared" si="37"/>
        <v>1.5100000000000011</v>
      </c>
      <c r="G157" s="64">
        <f t="shared" si="38"/>
        <v>12.915236524861115</v>
      </c>
      <c r="H157" s="34">
        <f t="shared" si="39"/>
        <v>10.958698027668406</v>
      </c>
      <c r="I157" s="65">
        <f t="shared" si="40"/>
        <v>0.89610824337137107</v>
      </c>
      <c r="J157" s="55">
        <f t="shared" si="29"/>
        <v>14.474539990286443</v>
      </c>
      <c r="K157" s="55">
        <f t="shared" si="30"/>
        <v>11.828252173814089</v>
      </c>
      <c r="L157" s="55">
        <f t="shared" si="31"/>
        <v>0.24285622920020025</v>
      </c>
      <c r="M157" s="55">
        <f t="shared" si="32"/>
        <v>7.4220762593764906</v>
      </c>
      <c r="N157" s="55">
        <f t="shared" si="33"/>
        <v>9.8305645819556098</v>
      </c>
      <c r="O157" s="55">
        <f t="shared" si="34"/>
        <v>3.2551538350846365</v>
      </c>
    </row>
    <row r="158" spans="1:15">
      <c r="A158" s="55">
        <v>107</v>
      </c>
      <c r="B158" s="47">
        <f t="shared" si="41"/>
        <v>1.5200000000000011</v>
      </c>
      <c r="C158" s="55">
        <f t="shared" si="35"/>
        <v>-0.50774484933578068</v>
      </c>
      <c r="D158" s="55">
        <f t="shared" si="28"/>
        <v>9.9871014397558309</v>
      </c>
      <c r="E158" s="55">
        <f t="shared" si="36"/>
        <v>0.50774484933578068</v>
      </c>
      <c r="F158" s="47">
        <f t="shared" si="37"/>
        <v>1.5200000000000011</v>
      </c>
      <c r="G158" s="64">
        <f t="shared" si="38"/>
        <v>13.024868098289229</v>
      </c>
      <c r="H158" s="34">
        <f t="shared" si="39"/>
        <v>10.967595532436398</v>
      </c>
      <c r="I158" s="65">
        <f t="shared" si="40"/>
        <v>0.88343283743449319</v>
      </c>
      <c r="J158" s="55">
        <f t="shared" si="29"/>
        <v>14.592834518981945</v>
      </c>
      <c r="K158" s="55">
        <f t="shared" si="30"/>
        <v>11.830640094256102</v>
      </c>
      <c r="L158" s="55">
        <f t="shared" si="31"/>
        <v>0.2347734567316011</v>
      </c>
      <c r="M158" s="55">
        <f t="shared" si="32"/>
        <v>7.4959274276102841</v>
      </c>
      <c r="N158" s="55">
        <f t="shared" si="33"/>
        <v>9.8630624047503659</v>
      </c>
      <c r="O158" s="55">
        <f t="shared" si="34"/>
        <v>3.2444284226152496</v>
      </c>
    </row>
    <row r="159" spans="1:15">
      <c r="A159" s="55">
        <v>108</v>
      </c>
      <c r="B159" s="47">
        <f t="shared" si="41"/>
        <v>1.5300000000000011</v>
      </c>
      <c r="C159" s="55">
        <f t="shared" si="35"/>
        <v>-0.40785011241589925</v>
      </c>
      <c r="D159" s="55">
        <f t="shared" si="28"/>
        <v>9.9916794527147594</v>
      </c>
      <c r="E159" s="55">
        <f t="shared" si="36"/>
        <v>0.40785011241589925</v>
      </c>
      <c r="F159" s="47">
        <f t="shared" si="37"/>
        <v>1.5300000000000011</v>
      </c>
      <c r="G159" s="64">
        <f t="shared" si="38"/>
        <v>13.134588016983805</v>
      </c>
      <c r="H159" s="34">
        <f t="shared" si="39"/>
        <v>10.976367477514524</v>
      </c>
      <c r="I159" s="65">
        <f t="shared" si="40"/>
        <v>0.87099536606686423</v>
      </c>
      <c r="J159" s="55">
        <f t="shared" si="29"/>
        <v>14.711152527264758</v>
      </c>
      <c r="K159" s="55">
        <f t="shared" si="30"/>
        <v>11.832948539620743</v>
      </c>
      <c r="L159" s="55">
        <f t="shared" si="31"/>
        <v>0.22695969614297004</v>
      </c>
      <c r="M159" s="55">
        <f t="shared" si="32"/>
        <v>7.5700219286340333</v>
      </c>
      <c r="N159" s="55">
        <f t="shared" si="33"/>
        <v>9.8954535014823897</v>
      </c>
      <c r="O159" s="55">
        <f t="shared" si="34"/>
        <v>3.2338083338177714</v>
      </c>
    </row>
    <row r="160" spans="1:15">
      <c r="A160" s="55">
        <v>109</v>
      </c>
      <c r="B160" s="47">
        <f t="shared" si="41"/>
        <v>1.5400000000000011</v>
      </c>
      <c r="C160" s="55">
        <f t="shared" si="35"/>
        <v>-0.30791459082465011</v>
      </c>
      <c r="D160" s="55">
        <f t="shared" si="28"/>
        <v>9.9952583060547902</v>
      </c>
      <c r="E160" s="55">
        <f t="shared" si="36"/>
        <v>0.30791459082465011</v>
      </c>
      <c r="F160" s="47">
        <f t="shared" si="37"/>
        <v>1.5400000000000011</v>
      </c>
      <c r="G160" s="64">
        <f t="shared" si="38"/>
        <v>13.244395037151408</v>
      </c>
      <c r="H160" s="34">
        <f t="shared" si="39"/>
        <v>10.985016214332928</v>
      </c>
      <c r="I160" s="65">
        <f t="shared" si="40"/>
        <v>0.85879027242275674</v>
      </c>
      <c r="J160" s="55">
        <f t="shared" si="29"/>
        <v>14.829493233684214</v>
      </c>
      <c r="K160" s="55">
        <f t="shared" si="30"/>
        <v>11.83518015500783</v>
      </c>
      <c r="L160" s="55">
        <f t="shared" si="31"/>
        <v>0.21940599414608292</v>
      </c>
      <c r="M160" s="55">
        <f t="shared" si="32"/>
        <v>7.6443589659303761</v>
      </c>
      <c r="N160" s="55">
        <f t="shared" si="33"/>
        <v>9.9277389167926895</v>
      </c>
      <c r="O160" s="55">
        <f t="shared" si="34"/>
        <v>3.22329185610152</v>
      </c>
    </row>
    <row r="161" spans="1:15">
      <c r="A161" s="55">
        <v>110</v>
      </c>
      <c r="B161" s="47">
        <f t="shared" si="41"/>
        <v>1.5500000000000012</v>
      </c>
      <c r="C161" s="55">
        <f t="shared" si="35"/>
        <v>-0.2079482780309132</v>
      </c>
      <c r="D161" s="55">
        <f t="shared" si="28"/>
        <v>9.9978376418935699</v>
      </c>
      <c r="E161" s="55">
        <f t="shared" si="36"/>
        <v>0.2079482780309132</v>
      </c>
      <c r="F161" s="47">
        <f t="shared" si="37"/>
        <v>1.5500000000000012</v>
      </c>
      <c r="G161" s="64">
        <f t="shared" si="38"/>
        <v>13.354287938237654</v>
      </c>
      <c r="H161" s="34">
        <f t="shared" si="39"/>
        <v>10.993544039532605</v>
      </c>
      <c r="I161" s="65">
        <f t="shared" si="40"/>
        <v>0.84681215466475657</v>
      </c>
      <c r="J161" s="55">
        <f t="shared" si="29"/>
        <v>14.947855882797995</v>
      </c>
      <c r="K161" s="55">
        <f t="shared" si="30"/>
        <v>11.837337497482622</v>
      </c>
      <c r="L161" s="55">
        <f t="shared" si="31"/>
        <v>0.21210369543721302</v>
      </c>
      <c r="M161" s="55">
        <f t="shared" si="32"/>
        <v>7.7189377507530228</v>
      </c>
      <c r="N161" s="55">
        <f t="shared" si="33"/>
        <v>9.9599196783909889</v>
      </c>
      <c r="O161" s="55">
        <f t="shared" si="34"/>
        <v>3.2128773156099943</v>
      </c>
    </row>
    <row r="162" spans="1:15">
      <c r="A162" s="55">
        <v>111</v>
      </c>
      <c r="B162" s="47">
        <f t="shared" si="41"/>
        <v>1.5600000000000012</v>
      </c>
      <c r="C162" s="55">
        <f t="shared" si="35"/>
        <v>-0.10796117058266282</v>
      </c>
      <c r="D162" s="55">
        <f t="shared" si="28"/>
        <v>9.9994172022996626</v>
      </c>
      <c r="E162" s="55">
        <f t="shared" si="36"/>
        <v>0.10796117058266282</v>
      </c>
      <c r="F162" s="47">
        <f t="shared" si="37"/>
        <v>1.5600000000000012</v>
      </c>
      <c r="G162" s="64">
        <f t="shared" si="38"/>
        <v>13.464265522387008</v>
      </c>
      <c r="H162" s="34">
        <f t="shared" si="39"/>
        <v>11.001953196490216</v>
      </c>
      <c r="I162" s="65">
        <f t="shared" si="40"/>
        <v>0.83505576094250678</v>
      </c>
      <c r="J162" s="55">
        <f t="shared" si="29"/>
        <v>15.066239744306506</v>
      </c>
      <c r="K162" s="55">
        <f t="shared" si="30"/>
        <v>11.839423039005807</v>
      </c>
      <c r="L162" s="55">
        <f t="shared" si="31"/>
        <v>0.20504443277957363</v>
      </c>
      <c r="M162" s="55">
        <f t="shared" si="32"/>
        <v>7.7937575020012098</v>
      </c>
      <c r="N162" s="55">
        <f t="shared" si="33"/>
        <v>9.9919967974374408</v>
      </c>
      <c r="O162" s="55">
        <f t="shared" si="34"/>
        <v>3.2025630761017414</v>
      </c>
    </row>
    <row r="163" spans="1:15">
      <c r="A163" s="55">
        <v>112</v>
      </c>
      <c r="B163" s="47">
        <f t="shared" si="41"/>
        <v>1.5700000000000012</v>
      </c>
      <c r="C163" s="55">
        <f t="shared" si="35"/>
        <v>-7.9632671073215314E-3</v>
      </c>
      <c r="D163" s="55">
        <f t="shared" si="28"/>
        <v>9.9999968293183468</v>
      </c>
      <c r="E163" s="55">
        <f t="shared" si="36"/>
        <v>7.9632671073215314E-3</v>
      </c>
      <c r="F163" s="47">
        <f t="shared" si="37"/>
        <v>1.5700000000000014</v>
      </c>
      <c r="G163" s="64">
        <f t="shared" si="38"/>
        <v>13.574326613917542</v>
      </c>
      <c r="H163" s="34">
        <f t="shared" si="39"/>
        <v>11.010245876793634</v>
      </c>
      <c r="I163" s="65">
        <f t="shared" si="40"/>
        <v>0.82351598455648622</v>
      </c>
      <c r="J163" s="55">
        <f t="shared" si="29"/>
        <v>15.184644112216073</v>
      </c>
      <c r="K163" s="55">
        <f t="shared" si="30"/>
        <v>11.841439169265952</v>
      </c>
      <c r="L163" s="55">
        <f t="shared" si="31"/>
        <v>0.1982201174158362</v>
      </c>
      <c r="M163" s="55">
        <f t="shared" si="32"/>
        <v>7.8688174460969762</v>
      </c>
      <c r="N163" s="55">
        <f t="shared" si="33"/>
        <v>10.023971268913337</v>
      </c>
      <c r="O163" s="55">
        <f t="shared" si="34"/>
        <v>3.1923475378704875</v>
      </c>
    </row>
    <row r="164" spans="1:15">
      <c r="A164" s="55">
        <v>113</v>
      </c>
      <c r="B164" s="47">
        <f t="shared" si="41"/>
        <v>1.5800000000000012</v>
      </c>
      <c r="C164" s="55">
        <f t="shared" si="35"/>
        <v>9.2035432688094471E-2</v>
      </c>
      <c r="D164" s="55">
        <f t="shared" si="28"/>
        <v>9.9995764649874008</v>
      </c>
      <c r="E164" s="55">
        <f t="shared" si="36"/>
        <v>-9.2035432688094471E-2</v>
      </c>
      <c r="F164" s="47">
        <f t="shared" si="37"/>
        <v>1.5800000000000012</v>
      </c>
      <c r="G164" s="64">
        <f t="shared" si="38"/>
        <v>13.684470058810231</v>
      </c>
      <c r="H164" s="34">
        <f t="shared" si="39"/>
        <v>11.018424221669999</v>
      </c>
      <c r="I164" s="65">
        <f t="shared" si="40"/>
        <v>0.81218785929918624</v>
      </c>
      <c r="J164" s="55">
        <f t="shared" si="29"/>
        <v>15.303068304030004</v>
      </c>
      <c r="K164" s="55">
        <f t="shared" si="30"/>
        <v>11.843388198417703</v>
      </c>
      <c r="L164" s="55">
        <f t="shared" si="31"/>
        <v>0.19162292979974055</v>
      </c>
      <c r="M164" s="55">
        <f t="shared" si="32"/>
        <v>7.9441168168651792</v>
      </c>
      <c r="N164" s="55">
        <f t="shared" si="33"/>
        <v>10.055844071981232</v>
      </c>
      <c r="O164" s="55">
        <f t="shared" si="34"/>
        <v>3.1822291367029187</v>
      </c>
    </row>
    <row r="165" spans="1:15">
      <c r="A165" s="55">
        <v>114</v>
      </c>
      <c r="B165" s="47">
        <f t="shared" si="41"/>
        <v>1.5900000000000012</v>
      </c>
      <c r="C165" s="55">
        <f t="shared" si="35"/>
        <v>0.1920249290169376</v>
      </c>
      <c r="D165" s="55">
        <f t="shared" si="28"/>
        <v>9.9981561513429078</v>
      </c>
      <c r="E165" s="55">
        <f t="shared" si="36"/>
        <v>-0.1920249290169376</v>
      </c>
      <c r="F165" s="47">
        <f t="shared" si="37"/>
        <v>1.590000000000001</v>
      </c>
      <c r="G165" s="64">
        <f t="shared" si="38"/>
        <v>13.794694724212304</v>
      </c>
      <c r="H165" s="34">
        <f t="shared" si="39"/>
        <v>11.026490323368067</v>
      </c>
      <c r="I165" s="65">
        <f t="shared" si="40"/>
        <v>0.80106655496640367</v>
      </c>
      <c r="J165" s="55">
        <f t="shared" si="29"/>
        <v>15.421511659966544</v>
      </c>
      <c r="K165" s="55">
        <f t="shared" si="30"/>
        <v>11.845272359728838</v>
      </c>
      <c r="L165" s="55">
        <f t="shared" si="31"/>
        <v>0.18524531063617816</v>
      </c>
      <c r="M165" s="55">
        <f t="shared" si="32"/>
        <v>8.0196548554161691</v>
      </c>
      <c r="N165" s="55">
        <f t="shared" si="33"/>
        <v>10.087616170334798</v>
      </c>
      <c r="O165" s="55">
        <f t="shared" si="34"/>
        <v>3.1722063428725753</v>
      </c>
    </row>
    <row r="166" spans="1:15">
      <c r="A166" s="55">
        <v>115</v>
      </c>
      <c r="B166" s="47">
        <f t="shared" si="41"/>
        <v>1.6000000000000012</v>
      </c>
      <c r="C166" s="55">
        <f t="shared" si="35"/>
        <v>0.29199522301289926</v>
      </c>
      <c r="D166" s="55">
        <f t="shared" si="28"/>
        <v>9.9957360304150509</v>
      </c>
      <c r="E166" s="55">
        <f t="shared" si="36"/>
        <v>-0.29199522301289926</v>
      </c>
      <c r="F166" s="47">
        <f t="shared" si="37"/>
        <v>1.600000000000001</v>
      </c>
      <c r="G166" s="64">
        <f t="shared" si="38"/>
        <v>13.904999497954174</v>
      </c>
      <c r="H166" s="34">
        <f t="shared" si="39"/>
        <v>11.034446226496488</v>
      </c>
      <c r="I166" s="65">
        <f t="shared" si="40"/>
        <v>0.79014737303168703</v>
      </c>
      <c r="J166" s="55">
        <f t="shared" si="29"/>
        <v>15.53997354220289</v>
      </c>
      <c r="K166" s="55">
        <f t="shared" si="30"/>
        <v>11.847093812139228</v>
      </c>
      <c r="L166" s="55">
        <f t="shared" si="31"/>
        <v>0.17907995221947934</v>
      </c>
      <c r="M166" s="55">
        <f t="shared" si="32"/>
        <v>8.0954308100310612</v>
      </c>
      <c r="N166" s="55">
        <f t="shared" si="33"/>
        <v>10.119288512538818</v>
      </c>
      <c r="O166" s="55">
        <f t="shared" si="34"/>
        <v>3.1622776601683782</v>
      </c>
    </row>
    <row r="167" spans="1:15">
      <c r="A167" s="55">
        <v>116</v>
      </c>
      <c r="B167" s="47">
        <f t="shared" si="41"/>
        <v>1.6100000000000012</v>
      </c>
      <c r="C167" s="55">
        <f t="shared" si="35"/>
        <v>0.39193631772988818</v>
      </c>
      <c r="D167" s="55">
        <f t="shared" si="28"/>
        <v>9.9923163442139042</v>
      </c>
      <c r="E167" s="55">
        <f t="shared" si="36"/>
        <v>-0.39193631772988818</v>
      </c>
      <c r="F167" s="47">
        <f t="shared" si="37"/>
        <v>1.6100000000000014</v>
      </c>
      <c r="G167" s="64">
        <f t="shared" si="38"/>
        <v>14.01538328807956</v>
      </c>
      <c r="H167" s="34">
        <f t="shared" si="39"/>
        <v>11.042293929319584</v>
      </c>
      <c r="I167" s="65">
        <f t="shared" si="40"/>
        <v>0.77942574247729757</v>
      </c>
      <c r="J167" s="55">
        <f t="shared" si="29"/>
        <v>15.65845333414433</v>
      </c>
      <c r="K167" s="55">
        <f t="shared" si="30"/>
        <v>11.848854642734631</v>
      </c>
      <c r="L167" s="55">
        <f t="shared" si="31"/>
        <v>0.17311979005998016</v>
      </c>
      <c r="M167" s="55">
        <f t="shared" si="32"/>
        <v>8.1714439360494993</v>
      </c>
      <c r="N167" s="55">
        <f t="shared" si="33"/>
        <v>10.150862032359621</v>
      </c>
      <c r="O167" s="55">
        <f t="shared" si="34"/>
        <v>3.1524416249564013</v>
      </c>
    </row>
    <row r="168" spans="1:15">
      <c r="A168" s="55">
        <v>117</v>
      </c>
      <c r="B168" s="47">
        <f t="shared" si="41"/>
        <v>1.6200000000000012</v>
      </c>
      <c r="C168" s="55">
        <f t="shared" si="35"/>
        <v>0.49183821914171655</v>
      </c>
      <c r="D168" s="55">
        <f t="shared" si="28"/>
        <v>9.9878974347052392</v>
      </c>
      <c r="E168" s="55">
        <f t="shared" si="36"/>
        <v>-0.49183821914171655</v>
      </c>
      <c r="F168" s="47">
        <f t="shared" si="37"/>
        <v>1.620000000000001</v>
      </c>
      <c r="G168" s="64">
        <f t="shared" si="38"/>
        <v>14.12584502238834</v>
      </c>
      <c r="H168" s="34">
        <f t="shared" si="39"/>
        <v>11.050035385012256</v>
      </c>
      <c r="I168" s="65">
        <f t="shared" si="40"/>
        <v>0.76889721577534587</v>
      </c>
      <c r="J168" s="55">
        <f t="shared" si="29"/>
        <v>15.776950439717737</v>
      </c>
      <c r="K168" s="55">
        <f t="shared" si="30"/>
        <v>11.85055686913814</v>
      </c>
      <c r="L168" s="55">
        <f t="shared" si="31"/>
        <v>0.16735799478927718</v>
      </c>
      <c r="M168" s="55">
        <f t="shared" si="32"/>
        <v>8.2476934957599006</v>
      </c>
      <c r="N168" s="55">
        <f t="shared" si="33"/>
        <v>10.182337649086287</v>
      </c>
      <c r="O168" s="55">
        <f t="shared" si="34"/>
        <v>3.1426968052735438</v>
      </c>
    </row>
    <row r="169" spans="1:15">
      <c r="A169" s="55">
        <v>118</v>
      </c>
      <c r="B169" s="47">
        <f t="shared" si="41"/>
        <v>1.6300000000000012</v>
      </c>
      <c r="C169" s="55">
        <f t="shared" si="35"/>
        <v>0.59169093714149468</v>
      </c>
      <c r="D169" s="55">
        <f t="shared" si="28"/>
        <v>9.9824797437763237</v>
      </c>
      <c r="E169" s="55">
        <f t="shared" si="36"/>
        <v>-0.59169093714149468</v>
      </c>
      <c r="F169" s="47">
        <f t="shared" si="37"/>
        <v>1.630000000000001</v>
      </c>
      <c r="G169" s="64">
        <f t="shared" si="38"/>
        <v>14.236383647991783</v>
      </c>
      <c r="H169" s="34">
        <f t="shared" si="39"/>
        <v>11.05767250287535</v>
      </c>
      <c r="I169" s="65">
        <f t="shared" si="40"/>
        <v>0.75855746501303767</v>
      </c>
      <c r="J169" s="55">
        <f t="shared" si="29"/>
        <v>15.895464282688572</v>
      </c>
      <c r="K169" s="55">
        <f t="shared" si="30"/>
        <v>11.85220244182206</v>
      </c>
      <c r="L169" s="55">
        <f t="shared" si="31"/>
        <v>0.16178796433488996</v>
      </c>
      <c r="M169" s="55">
        <f t="shared" si="32"/>
        <v>8.3241787582920246</v>
      </c>
      <c r="N169" s="55">
        <f t="shared" si="33"/>
        <v>10.213716267842967</v>
      </c>
      <c r="O169" s="55">
        <f t="shared" si="34"/>
        <v>3.1330417999518283</v>
      </c>
    </row>
    <row r="170" spans="1:15">
      <c r="A170" s="55">
        <v>119</v>
      </c>
      <c r="B170" s="47">
        <f t="shared" si="41"/>
        <v>1.6400000000000012</v>
      </c>
      <c r="C170" s="55">
        <f t="shared" si="35"/>
        <v>0.69148448654063277</v>
      </c>
      <c r="D170" s="55">
        <f t="shared" si="28"/>
        <v>9.9760638131917361</v>
      </c>
      <c r="E170" s="55">
        <f t="shared" si="36"/>
        <v>-0.69148448654063277</v>
      </c>
      <c r="F170" s="47">
        <f t="shared" si="37"/>
        <v>1.640000000000001</v>
      </c>
      <c r="G170" s="64">
        <f t="shared" si="38"/>
        <v>14.346998130879712</v>
      </c>
      <c r="H170" s="34">
        <f t="shared" si="39"/>
        <v>11.065207149513059</v>
      </c>
      <c r="I170" s="65">
        <f t="shared" si="40"/>
        <v>0.74840227815625116</v>
      </c>
      <c r="J170" s="55">
        <f t="shared" si="29"/>
        <v>16.013994306000608</v>
      </c>
      <c r="K170" s="55">
        <f t="shared" si="30"/>
        <v>11.853793246342821</v>
      </c>
      <c r="L170" s="55">
        <f t="shared" si="31"/>
        <v>0.15640331635536961</v>
      </c>
      <c r="M170" s="55">
        <f t="shared" si="32"/>
        <v>8.4008989995119059</v>
      </c>
      <c r="N170" s="55">
        <f t="shared" si="33"/>
        <v>10.244998779892562</v>
      </c>
      <c r="O170" s="55">
        <f t="shared" si="34"/>
        <v>3.1234752377721202</v>
      </c>
    </row>
    <row r="171" spans="1:15">
      <c r="A171" s="55">
        <v>120</v>
      </c>
      <c r="B171" s="47">
        <f t="shared" si="41"/>
        <v>1.6500000000000012</v>
      </c>
      <c r="C171" s="55">
        <f t="shared" si="35"/>
        <v>0.7912088880673519</v>
      </c>
      <c r="D171" s="55">
        <f t="shared" si="28"/>
        <v>9.9686502845391871</v>
      </c>
      <c r="E171" s="55">
        <f t="shared" si="36"/>
        <v>-0.7912088880673519</v>
      </c>
      <c r="F171" s="47">
        <f t="shared" si="37"/>
        <v>1.6500000000000015</v>
      </c>
      <c r="G171" s="64">
        <f t="shared" si="38"/>
        <v>14.457687455499283</v>
      </c>
      <c r="H171" s="34">
        <f t="shared" si="39"/>
        <v>11.072641149973547</v>
      </c>
      <c r="I171" s="65">
        <f t="shared" si="40"/>
        <v>0.73842755544590555</v>
      </c>
      <c r="J171" s="55">
        <f t="shared" si="29"/>
        <v>16.132539971137636</v>
      </c>
      <c r="K171" s="55">
        <f t="shared" si="30"/>
        <v>11.855331105501524</v>
      </c>
      <c r="L171" s="55">
        <f t="shared" si="31"/>
        <v>0.15119788092718195</v>
      </c>
      <c r="M171" s="55">
        <f t="shared" si="32"/>
        <v>8.4778535019189949</v>
      </c>
      <c r="N171" s="55">
        <f t="shared" si="33"/>
        <v>10.276186062932107</v>
      </c>
      <c r="O171" s="55">
        <f t="shared" si="34"/>
        <v>3.1139957766460906</v>
      </c>
    </row>
    <row r="172" spans="1:15">
      <c r="A172" s="55">
        <v>121</v>
      </c>
      <c r="B172" s="47">
        <f t="shared" si="41"/>
        <v>1.6600000000000013</v>
      </c>
      <c r="C172" s="55">
        <f t="shared" si="35"/>
        <v>0.89085416936460282</v>
      </c>
      <c r="D172" s="55">
        <f t="shared" si="28"/>
        <v>9.9602398991653658</v>
      </c>
      <c r="E172" s="55">
        <f t="shared" si="36"/>
        <v>-0.89085416936460282</v>
      </c>
      <c r="F172" s="47">
        <f t="shared" si="37"/>
        <v>1.6600000000000015</v>
      </c>
      <c r="G172" s="64">
        <f t="shared" si="38"/>
        <v>14.568450624344962</v>
      </c>
      <c r="H172" s="34">
        <f t="shared" si="39"/>
        <v>11.079976288854219</v>
      </c>
      <c r="I172" s="65">
        <f t="shared" si="40"/>
        <v>0.72862930592184061</v>
      </c>
      <c r="J172" s="55">
        <f t="shared" si="29"/>
        <v>16.2511007575064</v>
      </c>
      <c r="K172" s="55">
        <f t="shared" si="30"/>
        <v>11.856817781432564</v>
      </c>
      <c r="L172" s="55">
        <f t="shared" si="31"/>
        <v>0.14616569347498637</v>
      </c>
      <c r="M172" s="55">
        <f t="shared" si="32"/>
        <v>8.5550415545454932</v>
      </c>
      <c r="N172" s="55">
        <f t="shared" si="33"/>
        <v>10.307278981380104</v>
      </c>
      <c r="O172" s="55">
        <f t="shared" si="34"/>
        <v>3.1046021028253303</v>
      </c>
    </row>
    <row r="173" spans="1:15">
      <c r="A173" s="55">
        <v>122</v>
      </c>
      <c r="B173" s="47">
        <f t="shared" si="41"/>
        <v>1.6700000000000013</v>
      </c>
      <c r="C173" s="55">
        <f t="shared" si="35"/>
        <v>0.99041036598729337</v>
      </c>
      <c r="D173" s="55">
        <f t="shared" si="28"/>
        <v>9.950833498101801</v>
      </c>
      <c r="E173" s="55">
        <f t="shared" si="36"/>
        <v>-0.99041036598729337</v>
      </c>
      <c r="F173" s="47">
        <f t="shared" si="37"/>
        <v>1.6700000000000015</v>
      </c>
      <c r="G173" s="64">
        <f t="shared" si="38"/>
        <v>14.67928665755942</v>
      </c>
      <c r="H173" s="34">
        <f t="shared" si="39"/>
        <v>11.087214311372863</v>
      </c>
      <c r="I173" s="65">
        <f t="shared" si="40"/>
        <v>0.71900364406915362</v>
      </c>
      <c r="J173" s="55">
        <f t="shared" si="29"/>
        <v>16.369676161840115</v>
      </c>
      <c r="K173" s="55">
        <f t="shared" si="30"/>
        <v>11.858254977622751</v>
      </c>
      <c r="L173" s="55">
        <f t="shared" si="31"/>
        <v>0.14130098793721144</v>
      </c>
      <c r="M173" s="55">
        <f t="shared" si="32"/>
        <v>8.6324624528578262</v>
      </c>
      <c r="N173" s="55">
        <f t="shared" si="33"/>
        <v>10.338278386656071</v>
      </c>
      <c r="O173" s="55">
        <f t="shared" si="34"/>
        <v>3.0952929301365466</v>
      </c>
    </row>
    <row r="174" spans="1:15">
      <c r="A174" s="55">
        <v>123</v>
      </c>
      <c r="B174" s="47">
        <f t="shared" si="41"/>
        <v>1.6800000000000013</v>
      </c>
      <c r="C174" s="55">
        <f t="shared" si="35"/>
        <v>1.0898675223987244</v>
      </c>
      <c r="D174" s="55">
        <f t="shared" si="28"/>
        <v>9.940432021980758</v>
      </c>
      <c r="E174" s="55">
        <f t="shared" si="36"/>
        <v>-1.0898675223987244</v>
      </c>
      <c r="F174" s="47">
        <f t="shared" si="37"/>
        <v>1.6800000000000015</v>
      </c>
      <c r="G174" s="64">
        <f t="shared" si="38"/>
        <v>14.790194592544948</v>
      </c>
      <c r="H174" s="34">
        <f t="shared" si="39"/>
        <v>11.094356924405814</v>
      </c>
      <c r="I174" s="65">
        <f t="shared" si="40"/>
        <v>0.70954678658215875</v>
      </c>
      <c r="J174" s="55">
        <f t="shared" si="29"/>
        <v>16.488265697621777</v>
      </c>
      <c r="K174" s="55">
        <f t="shared" si="30"/>
        <v>11.85964434086323</v>
      </c>
      <c r="L174" s="55">
        <f t="shared" si="31"/>
        <v>0.13659819015909369</v>
      </c>
      <c r="M174" s="55">
        <f t="shared" si="32"/>
        <v>8.7101154986601745</v>
      </c>
      <c r="N174" s="55">
        <f t="shared" si="33"/>
        <v>10.369185117452581</v>
      </c>
      <c r="O174" s="55">
        <f t="shared" si="34"/>
        <v>3.086066999241837</v>
      </c>
    </row>
    <row r="175" spans="1:15">
      <c r="A175" s="55">
        <v>124</v>
      </c>
      <c r="B175" s="47">
        <f t="shared" si="41"/>
        <v>1.6900000000000013</v>
      </c>
      <c r="C175" s="55">
        <f t="shared" si="35"/>
        <v>1.1892156929661355</v>
      </c>
      <c r="D175" s="55">
        <f t="shared" si="28"/>
        <v>9.9290365109411844</v>
      </c>
      <c r="E175" s="55">
        <f t="shared" si="36"/>
        <v>-1.1892156929661355</v>
      </c>
      <c r="F175" s="47">
        <f t="shared" si="37"/>
        <v>1.6900000000000011</v>
      </c>
      <c r="G175" s="64">
        <f t="shared" si="38"/>
        <v>14.901173483585094</v>
      </c>
      <c r="H175" s="34">
        <f t="shared" si="39"/>
        <v>11.101405797494323</v>
      </c>
      <c r="I175" s="65">
        <f t="shared" si="40"/>
        <v>0.7002550492413494</v>
      </c>
      <c r="J175" s="55">
        <f t="shared" si="29"/>
        <v>16.606868894526706</v>
      </c>
      <c r="K175" s="55">
        <f t="shared" si="30"/>
        <v>11.860987463136425</v>
      </c>
      <c r="L175" s="55">
        <f t="shared" si="31"/>
        <v>0.13205191150560996</v>
      </c>
      <c r="M175" s="55">
        <f t="shared" si="32"/>
        <v>8.7880000000000109</v>
      </c>
      <c r="N175" s="55">
        <f t="shared" si="33"/>
        <v>10.400000000000004</v>
      </c>
      <c r="O175" s="55">
        <f t="shared" si="34"/>
        <v>3.0769230769230758</v>
      </c>
    </row>
    <row r="176" spans="1:15">
      <c r="A176" s="55">
        <v>125</v>
      </c>
      <c r="B176" s="47">
        <f t="shared" si="41"/>
        <v>1.7000000000000013</v>
      </c>
      <c r="C176" s="55">
        <f t="shared" si="35"/>
        <v>1.2884449429552598</v>
      </c>
      <c r="D176" s="55">
        <f t="shared" si="28"/>
        <v>9.9166481045246844</v>
      </c>
      <c r="E176" s="55">
        <f t="shared" si="36"/>
        <v>-1.2884449429552598</v>
      </c>
      <c r="F176" s="47">
        <f t="shared" si="37"/>
        <v>1.7000000000000015</v>
      </c>
      <c r="G176" s="64">
        <f t="shared" si="38"/>
        <v>15.012222401476228</v>
      </c>
      <c r="H176" s="34">
        <f t="shared" si="39"/>
        <v>11.108362563820284</v>
      </c>
      <c r="I176" s="65">
        <f t="shared" si="40"/>
        <v>0.69112484389894679</v>
      </c>
      <c r="J176" s="55">
        <f t="shared" si="29"/>
        <v>16.72548529788363</v>
      </c>
      <c r="K176" s="55">
        <f t="shared" si="30"/>
        <v>11.862285883440197</v>
      </c>
      <c r="L176" s="55">
        <f t="shared" si="31"/>
        <v>0.12765694268698619</v>
      </c>
      <c r="M176" s="55">
        <f t="shared" si="32"/>
        <v>8.8661152710756124</v>
      </c>
      <c r="N176" s="55">
        <f t="shared" si="33"/>
        <v>10.430723848324241</v>
      </c>
      <c r="O176" s="55">
        <f t="shared" si="34"/>
        <v>3.0678599553894808</v>
      </c>
    </row>
    <row r="177" spans="1:15">
      <c r="A177" s="55">
        <v>126</v>
      </c>
      <c r="B177" s="47">
        <f t="shared" si="41"/>
        <v>1.7100000000000013</v>
      </c>
      <c r="C177" s="55">
        <f t="shared" si="35"/>
        <v>1.3875453495237888</v>
      </c>
      <c r="D177" s="55">
        <f t="shared" si="28"/>
        <v>9.9032680415615797</v>
      </c>
      <c r="E177" s="55">
        <f t="shared" si="36"/>
        <v>-1.3875453495237888</v>
      </c>
      <c r="F177" s="47">
        <f t="shared" si="37"/>
        <v>1.7100000000000015</v>
      </c>
      <c r="G177" s="64">
        <f t="shared" si="38"/>
        <v>15.123340433168686</v>
      </c>
      <c r="H177" s="34">
        <f t="shared" si="39"/>
        <v>11.115228821152305</v>
      </c>
      <c r="I177" s="65">
        <f t="shared" si="40"/>
        <v>0.68215267556879933</v>
      </c>
      <c r="J177" s="55">
        <f t="shared" si="29"/>
        <v>16.844114468153702</v>
      </c>
      <c r="K177" s="55">
        <f t="shared" si="30"/>
        <v>11.863541089551282</v>
      </c>
      <c r="L177" s="55">
        <f t="shared" si="31"/>
        <v>0.12340824778970459</v>
      </c>
      <c r="M177" s="55">
        <f t="shared" si="32"/>
        <v>8.9444606321454732</v>
      </c>
      <c r="N177" s="55">
        <f t="shared" si="33"/>
        <v>10.46135746449762</v>
      </c>
      <c r="O177" s="55">
        <f t="shared" si="34"/>
        <v>3.0588764516074889</v>
      </c>
    </row>
    <row r="178" spans="1:15">
      <c r="A178" s="55">
        <v>127</v>
      </c>
      <c r="B178" s="47">
        <f t="shared" si="41"/>
        <v>1.7200000000000013</v>
      </c>
      <c r="C178" s="55">
        <f t="shared" si="35"/>
        <v>1.4865070027136496</v>
      </c>
      <c r="D178" s="55">
        <f t="shared" si="28"/>
        <v>9.8888976600470126</v>
      </c>
      <c r="E178" s="55">
        <f t="shared" si="36"/>
        <v>-1.4865070027136496</v>
      </c>
      <c r="F178" s="47">
        <f t="shared" si="37"/>
        <v>1.7200000000000013</v>
      </c>
      <c r="G178" s="64">
        <f t="shared" si="38"/>
        <v>15.23452668141727</v>
      </c>
      <c r="H178" s="34">
        <f t="shared" si="39"/>
        <v>11.122006132763184</v>
      </c>
      <c r="I178" s="65">
        <f t="shared" si="40"/>
        <v>0.67333513961659286</v>
      </c>
      <c r="J178" s="55">
        <f t="shared" si="29"/>
        <v>16.962755980426866</v>
      </c>
      <c r="K178" s="55">
        <f t="shared" si="30"/>
        <v>11.864754519730036</v>
      </c>
      <c r="L178" s="55">
        <f t="shared" si="31"/>
        <v>0.11930095850617367</v>
      </c>
      <c r="M178" s="55">
        <f t="shared" si="32"/>
        <v>9.0230354094395633</v>
      </c>
      <c r="N178" s="55">
        <f t="shared" si="33"/>
        <v>10.491901638883204</v>
      </c>
      <c r="O178" s="55">
        <f t="shared" si="34"/>
        <v>3.0499714066520922</v>
      </c>
    </row>
    <row r="179" spans="1:15">
      <c r="A179" s="55">
        <v>128</v>
      </c>
      <c r="B179" s="47">
        <f t="shared" si="41"/>
        <v>1.7300000000000013</v>
      </c>
      <c r="C179" s="55">
        <f t="shared" si="35"/>
        <v>1.5853200064419906</v>
      </c>
      <c r="D179" s="55">
        <f t="shared" si="28"/>
        <v>9.8735383970071631</v>
      </c>
      <c r="E179" s="55">
        <f t="shared" si="36"/>
        <v>-1.5853200064419906</v>
      </c>
      <c r="F179" s="47">
        <f t="shared" si="37"/>
        <v>1.7300000000000013</v>
      </c>
      <c r="G179" s="64">
        <f t="shared" si="38"/>
        <v>15.345780264440741</v>
      </c>
      <c r="H179" s="34">
        <f t="shared" si="39"/>
        <v>11.128696028319798</v>
      </c>
      <c r="I179" s="65">
        <f t="shared" si="40"/>
        <v>0.66466891904649494</v>
      </c>
      <c r="J179" s="55">
        <f t="shared" si="29"/>
        <v>17.081409423934975</v>
      </c>
      <c r="K179" s="55">
        <f t="shared" si="30"/>
        <v>11.86592756436845</v>
      </c>
      <c r="L179" s="55">
        <f t="shared" si="31"/>
        <v>0.11533036855644553</v>
      </c>
      <c r="M179" s="55">
        <f t="shared" si="32"/>
        <v>9.1018389350724167</v>
      </c>
      <c r="N179" s="55">
        <f t="shared" si="33"/>
        <v>10.522357150372729</v>
      </c>
      <c r="O179" s="55">
        <f t="shared" si="34"/>
        <v>3.0411436850788207</v>
      </c>
    </row>
    <row r="180" spans="1:15">
      <c r="A180" s="55">
        <v>129</v>
      </c>
      <c r="B180" s="47">
        <f t="shared" si="41"/>
        <v>1.7400000000000013</v>
      </c>
      <c r="C180" s="55">
        <f t="shared" si="35"/>
        <v>1.6839744794907832</v>
      </c>
      <c r="D180" s="55">
        <f t="shared" si="28"/>
        <v>9.8571917883555322</v>
      </c>
      <c r="E180" s="55">
        <f t="shared" si="36"/>
        <v>-1.6839744794907832</v>
      </c>
      <c r="F180" s="47">
        <f t="shared" si="37"/>
        <v>1.7400000000000013</v>
      </c>
      <c r="G180" s="64">
        <f t="shared" si="38"/>
        <v>15.457100315590109</v>
      </c>
      <c r="H180" s="34">
        <f t="shared" si="39"/>
        <v>11.135300004746298</v>
      </c>
      <c r="I180" s="65">
        <f t="shared" si="40"/>
        <v>0.65615078188052411</v>
      </c>
      <c r="J180" s="55">
        <f t="shared" si="29"/>
        <v>17.200074401581126</v>
      </c>
      <c r="K180" s="55">
        <f t="shared" si="30"/>
        <v>11.867061567583306</v>
      </c>
      <c r="L180" s="55">
        <f t="shared" si="31"/>
        <v>0.11149192829559061</v>
      </c>
      <c r="M180" s="55">
        <f t="shared" si="32"/>
        <v>9.1808705469579621</v>
      </c>
      <c r="N180" s="55">
        <f t="shared" si="33"/>
        <v>10.55272476661834</v>
      </c>
      <c r="O180" s="55">
        <f t="shared" si="34"/>
        <v>3.0323921743156124</v>
      </c>
    </row>
    <row r="181" spans="1:15">
      <c r="A181" s="55">
        <v>130</v>
      </c>
      <c r="B181" s="47">
        <f t="shared" si="41"/>
        <v>1.7500000000000013</v>
      </c>
      <c r="C181" s="55">
        <f t="shared" si="35"/>
        <v>1.7824605564949338</v>
      </c>
      <c r="D181" s="55">
        <f t="shared" si="28"/>
        <v>9.8398594687393661</v>
      </c>
      <c r="E181" s="55">
        <f t="shared" si="36"/>
        <v>-1.7824605564949338</v>
      </c>
      <c r="F181" s="47">
        <f t="shared" si="37"/>
        <v>1.7500000000000013</v>
      </c>
      <c r="G181" s="64">
        <f t="shared" si="38"/>
        <v>15.568485983025418</v>
      </c>
      <c r="H181" s="34">
        <f t="shared" si="39"/>
        <v>11.141819527061557</v>
      </c>
      <c r="I181" s="65">
        <f t="shared" si="40"/>
        <v>0.64777757862710217</v>
      </c>
      <c r="J181" s="55">
        <f t="shared" si="29"/>
        <v>17.318750529484639</v>
      </c>
      <c r="K181" s="55">
        <f t="shared" si="30"/>
        <v>11.868157828756319</v>
      </c>
      <c r="L181" s="55">
        <f t="shared" si="31"/>
        <v>0.10778123950055153</v>
      </c>
      <c r="M181" s="55">
        <f t="shared" si="32"/>
        <v>9.2601295887260768</v>
      </c>
      <c r="N181" s="55">
        <f t="shared" si="33"/>
        <v>10.583005244258366</v>
      </c>
      <c r="O181" s="55">
        <f t="shared" si="34"/>
        <v>3.0237157840738167</v>
      </c>
    </row>
    <row r="182" spans="1:15">
      <c r="A182" s="55">
        <v>131</v>
      </c>
      <c r="B182" s="47">
        <f t="shared" si="41"/>
        <v>1.7600000000000013</v>
      </c>
      <c r="C182" s="55">
        <f t="shared" si="35"/>
        <v>1.8807683889288143</v>
      </c>
      <c r="D182" s="55">
        <f t="shared" si="28"/>
        <v>9.8215431713761827</v>
      </c>
      <c r="E182" s="55">
        <f t="shared" si="36"/>
        <v>-1.8807683889288143</v>
      </c>
      <c r="F182" s="47">
        <f t="shared" si="37"/>
        <v>1.7600000000000013</v>
      </c>
      <c r="G182" s="64">
        <f t="shared" si="38"/>
        <v>15.679936429400758</v>
      </c>
      <c r="H182" s="34">
        <f t="shared" si="39"/>
        <v>11.148256029191749</v>
      </c>
      <c r="I182" s="65">
        <f t="shared" si="40"/>
        <v>0.63954623983537784</v>
      </c>
      <c r="J182" s="55">
        <f t="shared" si="29"/>
        <v>17.437437436541209</v>
      </c>
      <c r="K182" s="55">
        <f t="shared" si="30"/>
        <v>11.869217604023012</v>
      </c>
      <c r="L182" s="55">
        <f t="shared" si="31"/>
        <v>0.10419405033049976</v>
      </c>
      <c r="M182" s="55">
        <f t="shared" si="32"/>
        <v>9.3396154096408157</v>
      </c>
      <c r="N182" s="55">
        <f t="shared" si="33"/>
        <v>10.613199329137284</v>
      </c>
      <c r="O182" s="55">
        <f t="shared" si="34"/>
        <v>3.0151134457776347</v>
      </c>
    </row>
    <row r="183" spans="1:15">
      <c r="A183" s="55">
        <v>132</v>
      </c>
      <c r="B183" s="47">
        <f t="shared" si="41"/>
        <v>1.7700000000000014</v>
      </c>
      <c r="C183" s="55">
        <f t="shared" si="35"/>
        <v>1.9788881460911032</v>
      </c>
      <c r="D183" s="55">
        <f t="shared" si="28"/>
        <v>9.8022447278804528</v>
      </c>
      <c r="E183" s="55">
        <f t="shared" si="36"/>
        <v>-1.9788881460911032</v>
      </c>
      <c r="F183" s="47">
        <f t="shared" si="37"/>
        <v>1.7700000000000014</v>
      </c>
      <c r="G183" s="64">
        <f t="shared" si="38"/>
        <v>15.791450831557324</v>
      </c>
      <c r="H183" s="34">
        <f t="shared" si="39"/>
        <v>11.154610914758852</v>
      </c>
      <c r="I183" s="65">
        <f t="shared" si="40"/>
        <v>0.63145377373207823</v>
      </c>
      <c r="J183" s="55">
        <f t="shared" si="29"/>
        <v>17.556134763997669</v>
      </c>
      <c r="K183" s="55">
        <f t="shared" si="30"/>
        <v>11.870242107712045</v>
      </c>
      <c r="L183" s="55">
        <f t="shared" si="31"/>
        <v>0.10072625045492413</v>
      </c>
      <c r="M183" s="55">
        <f t="shared" si="32"/>
        <v>9.4193273645202602</v>
      </c>
      <c r="N183" s="55">
        <f t="shared" si="33"/>
        <v>10.643307756520061</v>
      </c>
      <c r="O183" s="55">
        <f t="shared" si="34"/>
        <v>3.0065841120113141</v>
      </c>
    </row>
    <row r="184" spans="1:15">
      <c r="A184" s="55">
        <v>133</v>
      </c>
      <c r="B184" s="47">
        <f t="shared" si="41"/>
        <v>1.7800000000000014</v>
      </c>
      <c r="C184" s="55">
        <f t="shared" si="35"/>
        <v>2.0768100160878511</v>
      </c>
      <c r="D184" s="55">
        <f t="shared" si="28"/>
        <v>9.781966068080445</v>
      </c>
      <c r="E184" s="55">
        <f t="shared" si="36"/>
        <v>-2.0768100160878511</v>
      </c>
      <c r="F184" s="47">
        <f t="shared" si="37"/>
        <v>1.7800000000000014</v>
      </c>
      <c r="G184" s="64">
        <f t="shared" si="38"/>
        <v>15.903028380224203</v>
      </c>
      <c r="H184" s="34">
        <f t="shared" si="39"/>
        <v>11.160885557845958</v>
      </c>
      <c r="I184" s="65">
        <f t="shared" si="40"/>
        <v>0.62349726393775939</v>
      </c>
      <c r="J184" s="55">
        <f t="shared" si="29"/>
        <v>17.674842165040911</v>
      </c>
      <c r="K184" s="55">
        <f t="shared" si="30"/>
        <v>11.871232513736635</v>
      </c>
      <c r="L184" s="55">
        <f t="shared" si="31"/>
        <v>9.7373866343865842E-2</v>
      </c>
      <c r="M184" s="55">
        <f t="shared" si="32"/>
        <v>9.4992648136579607</v>
      </c>
      <c r="N184" s="55">
        <f t="shared" si="33"/>
        <v>10.673331251301072</v>
      </c>
      <c r="O184" s="55">
        <f t="shared" si="34"/>
        <v>2.9981267559834444</v>
      </c>
    </row>
    <row r="185" spans="1:15">
      <c r="A185" s="55">
        <v>134</v>
      </c>
      <c r="B185" s="47">
        <f t="shared" si="41"/>
        <v>1.7900000000000014</v>
      </c>
      <c r="C185" s="55">
        <f t="shared" si="35"/>
        <v>2.1745242068136594</v>
      </c>
      <c r="D185" s="55">
        <f t="shared" si="28"/>
        <v>9.7607092198252392</v>
      </c>
      <c r="E185" s="55">
        <f t="shared" si="36"/>
        <v>-2.1745242068136594</v>
      </c>
      <c r="F185" s="47">
        <f t="shared" si="37"/>
        <v>1.7900000000000014</v>
      </c>
      <c r="G185" s="64">
        <f t="shared" si="38"/>
        <v>16.01466827972672</v>
      </c>
      <c r="H185" s="34">
        <f t="shared" si="39"/>
        <v>11.167081303740099</v>
      </c>
      <c r="I185" s="65">
        <f t="shared" si="40"/>
        <v>0.61567386725947026</v>
      </c>
      <c r="J185" s="55">
        <f t="shared" si="29"/>
        <v>17.793559304400524</v>
      </c>
      <c r="K185" s="55">
        <f t="shared" si="30"/>
        <v>11.872189956939661</v>
      </c>
      <c r="L185" s="55">
        <f t="shared" si="31"/>
        <v>9.413305671490442E-2</v>
      </c>
      <c r="M185" s="55">
        <f t="shared" si="32"/>
        <v>9.5794271227459209</v>
      </c>
      <c r="N185" s="55">
        <f t="shared" si="33"/>
        <v>10.703270528207726</v>
      </c>
      <c r="O185" s="55">
        <f t="shared" si="34"/>
        <v>2.9897403710077421</v>
      </c>
    </row>
    <row r="186" spans="1:15">
      <c r="A186" s="55">
        <v>135</v>
      </c>
      <c r="B186" s="47">
        <f t="shared" si="41"/>
        <v>1.8000000000000014</v>
      </c>
      <c r="C186" s="55">
        <f t="shared" si="35"/>
        <v>2.2720209469308839</v>
      </c>
      <c r="D186" s="55">
        <f t="shared" si="28"/>
        <v>9.7384763087819497</v>
      </c>
      <c r="E186" s="55">
        <f t="shared" si="36"/>
        <v>-2.2720209469308839</v>
      </c>
      <c r="F186" s="47">
        <f t="shared" si="37"/>
        <v>1.8000000000000012</v>
      </c>
      <c r="G186" s="64">
        <f t="shared" si="38"/>
        <v>16.126369747702107</v>
      </c>
      <c r="H186" s="34">
        <f t="shared" si="39"/>
        <v>11.173199469653397</v>
      </c>
      <c r="I186" s="65">
        <f t="shared" si="40"/>
        <v>0.60798081155697004</v>
      </c>
      <c r="J186" s="55">
        <f t="shared" si="29"/>
        <v>17.912285857964598</v>
      </c>
      <c r="K186" s="55">
        <f t="shared" si="30"/>
        <v>11.873115534394021</v>
      </c>
      <c r="L186" s="55">
        <f t="shared" si="31"/>
        <v>9.1000108131678609E-2</v>
      </c>
      <c r="M186" s="55">
        <f t="shared" si="32"/>
        <v>9.6598136627991025</v>
      </c>
      <c r="N186" s="55">
        <f t="shared" si="33"/>
        <v>10.733126291998994</v>
      </c>
      <c r="O186" s="55">
        <f t="shared" si="34"/>
        <v>2.9814239699997187</v>
      </c>
    </row>
    <row r="187" spans="1:15">
      <c r="A187" s="55">
        <v>136</v>
      </c>
      <c r="B187" s="47">
        <f t="shared" si="41"/>
        <v>1.8100000000000014</v>
      </c>
      <c r="C187" s="55">
        <f t="shared" si="35"/>
        <v>2.3692904868467597</v>
      </c>
      <c r="D187" s="55">
        <f t="shared" si="28"/>
        <v>9.7152695582231487</v>
      </c>
      <c r="E187" s="55">
        <f t="shared" si="36"/>
        <v>-2.3692904868467597</v>
      </c>
      <c r="F187" s="47">
        <f t="shared" si="37"/>
        <v>1.8100000000000014</v>
      </c>
      <c r="G187" s="64">
        <f t="shared" si="38"/>
        <v>16.238132014822273</v>
      </c>
      <c r="H187" s="34">
        <f t="shared" si="39"/>
        <v>11.179241345423215</v>
      </c>
      <c r="I187" s="65">
        <f t="shared" si="40"/>
        <v>0.60041539367974528</v>
      </c>
      <c r="J187" s="55">
        <f t="shared" si="29"/>
        <v>18.031021512408362</v>
      </c>
      <c r="K187" s="55">
        <f t="shared" si="30"/>
        <v>11.874010306659688</v>
      </c>
      <c r="L187" s="55">
        <f t="shared" si="31"/>
        <v>8.7971430748896975E-2</v>
      </c>
      <c r="M187" s="55">
        <f t="shared" si="32"/>
        <v>9.7404238100813778</v>
      </c>
      <c r="N187" s="55">
        <f t="shared" si="33"/>
        <v>10.762899237658972</v>
      </c>
      <c r="O187" s="55">
        <f t="shared" si="34"/>
        <v>2.9731765849886642</v>
      </c>
    </row>
    <row r="188" spans="1:15">
      <c r="A188" s="55">
        <v>137</v>
      </c>
      <c r="B188" s="47">
        <f t="shared" si="41"/>
        <v>1.8200000000000014</v>
      </c>
      <c r="C188" s="55">
        <f t="shared" si="35"/>
        <v>2.4663230996883532</v>
      </c>
      <c r="D188" s="55">
        <f t="shared" si="28"/>
        <v>9.6910912888045608</v>
      </c>
      <c r="E188" s="55">
        <f t="shared" si="36"/>
        <v>-2.4663230996883532</v>
      </c>
      <c r="F188" s="47">
        <f t="shared" si="37"/>
        <v>1.8200000000000014</v>
      </c>
      <c r="G188" s="64">
        <f t="shared" si="38"/>
        <v>16.349954324523463</v>
      </c>
      <c r="H188" s="34">
        <f t="shared" si="39"/>
        <v>11.185208194191999</v>
      </c>
      <c r="I188" s="65">
        <f t="shared" si="40"/>
        <v>0.59297497747219696</v>
      </c>
      <c r="J188" s="55">
        <f t="shared" si="29"/>
        <v>18.149765964835161</v>
      </c>
      <c r="K188" s="55">
        <f t="shared" si="30"/>
        <v>11.874875298998942</v>
      </c>
      <c r="L188" s="55">
        <f t="shared" si="31"/>
        <v>8.5043554198963742E-2</v>
      </c>
      <c r="M188" s="55">
        <f t="shared" si="32"/>
        <v>9.8212569460329373</v>
      </c>
      <c r="N188" s="55">
        <f t="shared" si="33"/>
        <v>10.792590050585638</v>
      </c>
      <c r="O188" s="55">
        <f t="shared" si="34"/>
        <v>2.9649972666444033</v>
      </c>
    </row>
    <row r="189" spans="1:15">
      <c r="A189" s="55">
        <v>138</v>
      </c>
      <c r="B189" s="47">
        <f t="shared" si="41"/>
        <v>1.8300000000000014</v>
      </c>
      <c r="C189" s="55">
        <f t="shared" si="35"/>
        <v>2.5631090822752398</v>
      </c>
      <c r="D189" s="55">
        <f t="shared" si="28"/>
        <v>9.6659439183329727</v>
      </c>
      <c r="E189" s="55">
        <f t="shared" si="36"/>
        <v>-2.5631090822752398</v>
      </c>
      <c r="F189" s="47">
        <f t="shared" si="37"/>
        <v>1.8300000000000014</v>
      </c>
      <c r="G189" s="64">
        <f t="shared" si="38"/>
        <v>16.461835932742627</v>
      </c>
      <c r="H189" s="34">
        <f t="shared" si="39"/>
        <v>11.191101253067568</v>
      </c>
      <c r="I189" s="65">
        <f t="shared" si="40"/>
        <v>0.58565699184448317</v>
      </c>
      <c r="J189" s="55">
        <f t="shared" si="29"/>
        <v>18.268518922429383</v>
      </c>
      <c r="K189" s="55">
        <f t="shared" si="30"/>
        <v>11.875711502551152</v>
      </c>
      <c r="L189" s="55">
        <f t="shared" si="31"/>
        <v>8.2213123615507089E-2</v>
      </c>
      <c r="M189" s="55">
        <f t="shared" si="32"/>
        <v>9.9023124571990877</v>
      </c>
      <c r="N189" s="55">
        <f t="shared" si="33"/>
        <v>10.822199406774951</v>
      </c>
      <c r="O189" s="55">
        <f t="shared" si="34"/>
        <v>2.9568850838182903</v>
      </c>
    </row>
    <row r="190" spans="1:15">
      <c r="A190" s="55">
        <v>139</v>
      </c>
      <c r="B190" s="47">
        <f t="shared" si="41"/>
        <v>1.8400000000000014</v>
      </c>
      <c r="C190" s="55">
        <f t="shared" si="35"/>
        <v>2.6596387560898167</v>
      </c>
      <c r="D190" s="55">
        <f t="shared" si="28"/>
        <v>9.6398299615244767</v>
      </c>
      <c r="E190" s="55">
        <f t="shared" si="36"/>
        <v>-2.6596387560898167</v>
      </c>
      <c r="F190" s="47">
        <f t="shared" si="37"/>
        <v>1.8400000000000019</v>
      </c>
      <c r="G190" s="64">
        <f t="shared" si="38"/>
        <v>16.573776107660304</v>
      </c>
      <c r="H190" s="34">
        <f t="shared" si="39"/>
        <v>11.196921733764366</v>
      </c>
      <c r="I190" s="65">
        <f t="shared" si="40"/>
        <v>0.57845892890657957</v>
      </c>
      <c r="J190" s="55">
        <f t="shared" si="29"/>
        <v>18.387280102120943</v>
      </c>
      <c r="K190" s="55">
        <f t="shared" si="30"/>
        <v>11.876519875468452</v>
      </c>
      <c r="L190" s="55">
        <f t="shared" si="31"/>
        <v>7.9476895789251975E-2</v>
      </c>
      <c r="M190" s="55">
        <f t="shared" si="32"/>
        <v>9.9835897351604057</v>
      </c>
      <c r="N190" s="55">
        <f t="shared" si="33"/>
        <v>10.851727973000433</v>
      </c>
      <c r="O190" s="55">
        <f t="shared" si="34"/>
        <v>2.9488391230979416</v>
      </c>
    </row>
    <row r="191" spans="1:15">
      <c r="A191" s="55">
        <v>140</v>
      </c>
      <c r="B191" s="47">
        <f t="shared" si="41"/>
        <v>1.8500000000000014</v>
      </c>
      <c r="C191" s="55">
        <f t="shared" si="35"/>
        <v>2.7559024682451421</v>
      </c>
      <c r="D191" s="55">
        <f t="shared" si="28"/>
        <v>9.6127520297529951</v>
      </c>
      <c r="E191" s="55">
        <f t="shared" si="36"/>
        <v>-2.7559024682451421</v>
      </c>
      <c r="F191" s="47">
        <f t="shared" si="37"/>
        <v>1.8500000000000014</v>
      </c>
      <c r="G191" s="64">
        <f t="shared" si="38"/>
        <v>16.685774129449811</v>
      </c>
      <c r="H191" s="34">
        <f t="shared" si="39"/>
        <v>11.202670823226386</v>
      </c>
      <c r="I191" s="65">
        <f t="shared" si="40"/>
        <v>0.57137834216325112</v>
      </c>
      <c r="J191" s="55">
        <f t="shared" si="29"/>
        <v>18.506049230260935</v>
      </c>
      <c r="K191" s="55">
        <f t="shared" si="30"/>
        <v>11.87730134401364</v>
      </c>
      <c r="L191" s="55">
        <f t="shared" si="31"/>
        <v>7.6831735451834637E-2</v>
      </c>
      <c r="M191" s="55">
        <f t="shared" si="32"/>
        <v>10.06508817646424</v>
      </c>
      <c r="N191" s="55">
        <f t="shared" si="33"/>
        <v>10.881176406988359</v>
      </c>
      <c r="O191" s="55">
        <f t="shared" si="34"/>
        <v>2.9408584883752296</v>
      </c>
    </row>
    <row r="192" spans="1:15">
      <c r="A192" s="55">
        <v>141</v>
      </c>
      <c r="B192" s="47">
        <f t="shared" si="41"/>
        <v>1.8600000000000014</v>
      </c>
      <c r="C192" s="55">
        <f t="shared" si="35"/>
        <v>2.8518905924502214</v>
      </c>
      <c r="D192" s="55">
        <f t="shared" si="28"/>
        <v>9.5847128307891385</v>
      </c>
      <c r="E192" s="55">
        <f t="shared" si="36"/>
        <v>-2.8518905924502214</v>
      </c>
      <c r="F192" s="47">
        <f t="shared" si="37"/>
        <v>1.8600000000000019</v>
      </c>
      <c r="G192" s="64">
        <f t="shared" si="38"/>
        <v>16.797829290032599</v>
      </c>
      <c r="H192" s="34">
        <f t="shared" si="39"/>
        <v>11.208349684232349</v>
      </c>
      <c r="I192" s="65">
        <f t="shared" si="40"/>
        <v>0.56441284476770104</v>
      </c>
      <c r="J192" s="55">
        <f t="shared" si="29"/>
        <v>18.624826042308069</v>
      </c>
      <c r="K192" s="55">
        <f t="shared" si="30"/>
        <v>11.878056803621512</v>
      </c>
      <c r="L192" s="55">
        <f t="shared" si="31"/>
        <v>7.4274611683298949E-2</v>
      </c>
      <c r="M192" s="55">
        <f t="shared" si="32"/>
        <v>10.146807182557488</v>
      </c>
      <c r="N192" s="55">
        <f t="shared" si="33"/>
        <v>10.910545357588688</v>
      </c>
      <c r="O192" s="55">
        <f t="shared" si="34"/>
        <v>2.9329423004270647</v>
      </c>
    </row>
    <row r="193" spans="1:15">
      <c r="A193" s="55">
        <v>142</v>
      </c>
      <c r="B193" s="47">
        <f t="shared" si="41"/>
        <v>1.8700000000000014</v>
      </c>
      <c r="C193" s="55">
        <f t="shared" si="35"/>
        <v>2.9475935299726226</v>
      </c>
      <c r="D193" s="55">
        <f t="shared" si="28"/>
        <v>9.555715168529435</v>
      </c>
      <c r="E193" s="55">
        <f t="shared" si="36"/>
        <v>-2.9475935299726226</v>
      </c>
      <c r="F193" s="47">
        <f t="shared" si="37"/>
        <v>1.8700000000000017</v>
      </c>
      <c r="G193" s="64">
        <f t="shared" si="38"/>
        <v>16.909940892839504</v>
      </c>
      <c r="H193" s="34">
        <f t="shared" si="39"/>
        <v>11.213959455983684</v>
      </c>
      <c r="I193" s="65">
        <f t="shared" si="40"/>
        <v>0.55756010783175691</v>
      </c>
      <c r="J193" s="55">
        <f t="shared" si="29"/>
        <v>18.743610282525552</v>
      </c>
      <c r="K193" s="55">
        <f t="shared" si="30"/>
        <v>11.878787119924887</v>
      </c>
      <c r="L193" s="55">
        <f t="shared" si="31"/>
        <v>7.1802594439159095E-2</v>
      </c>
      <c r="M193" s="55">
        <f t="shared" si="32"/>
        <v>10.228746159720664</v>
      </c>
      <c r="N193" s="55">
        <f t="shared" si="33"/>
        <v>10.939835464941879</v>
      </c>
      <c r="O193" s="55">
        <f t="shared" si="34"/>
        <v>2.9250896965085214</v>
      </c>
    </row>
    <row r="194" spans="1:15">
      <c r="A194" s="55">
        <v>143</v>
      </c>
      <c r="B194" s="47">
        <f t="shared" si="41"/>
        <v>1.8800000000000014</v>
      </c>
      <c r="C194" s="55">
        <f t="shared" si="35"/>
        <v>3.0430017105983471</v>
      </c>
      <c r="D194" s="55">
        <f t="shared" si="28"/>
        <v>9.525761942715949</v>
      </c>
      <c r="E194" s="55">
        <f t="shared" si="36"/>
        <v>-3.0430017105983471</v>
      </c>
      <c r="F194" s="47">
        <f t="shared" si="37"/>
        <v>1.8800000000000014</v>
      </c>
      <c r="G194" s="64">
        <f t="shared" si="38"/>
        <v>17.022108252577901</v>
      </c>
      <c r="H194" s="34">
        <f t="shared" si="39"/>
        <v>11.219501254675885</v>
      </c>
      <c r="I194" s="65">
        <f t="shared" si="40"/>
        <v>0.5508178587905519</v>
      </c>
      <c r="J194" s="55">
        <f t="shared" si="29"/>
        <v>18.862401703688054</v>
      </c>
      <c r="K194" s="55">
        <f t="shared" si="30"/>
        <v>11.879493129746482</v>
      </c>
      <c r="L194" s="55">
        <f t="shared" si="31"/>
        <v>6.9412851193049491E-2</v>
      </c>
      <c r="M194" s="55">
        <f t="shared" si="32"/>
        <v>10.310904519003183</v>
      </c>
      <c r="N194" s="55">
        <f t="shared" si="33"/>
        <v>10.969047360641675</v>
      </c>
      <c r="O194" s="55">
        <f t="shared" si="34"/>
        <v>2.9172998299578903</v>
      </c>
    </row>
    <row r="195" spans="1:15">
      <c r="A195" s="55">
        <v>144</v>
      </c>
      <c r="B195" s="47">
        <f t="shared" si="41"/>
        <v>1.8900000000000015</v>
      </c>
      <c r="C195" s="55">
        <f t="shared" si="35"/>
        <v>3.1381055935888376</v>
      </c>
      <c r="D195" s="55">
        <f t="shared" si="28"/>
        <v>9.4948561486462992</v>
      </c>
      <c r="E195" s="55">
        <f t="shared" si="36"/>
        <v>-3.1381055935888376</v>
      </c>
      <c r="F195" s="47">
        <f t="shared" si="37"/>
        <v>1.8900000000000015</v>
      </c>
      <c r="G195" s="64">
        <f t="shared" si="38"/>
        <v>17.134330695004408</v>
      </c>
      <c r="H195" s="34">
        <f t="shared" si="39"/>
        <v>11.224976174053818</v>
      </c>
      <c r="I195" s="65">
        <f t="shared" si="40"/>
        <v>0.54418387981972316</v>
      </c>
      <c r="J195" s="55">
        <f t="shared" si="29"/>
        <v>18.981200066798436</v>
      </c>
      <c r="K195" s="55">
        <f t="shared" si="30"/>
        <v>11.88017564205777</v>
      </c>
      <c r="L195" s="55">
        <f t="shared" si="31"/>
        <v>6.71026436911136E-2</v>
      </c>
      <c r="M195" s="55">
        <f t="shared" si="32"/>
        <v>10.393281676159857</v>
      </c>
      <c r="N195" s="55">
        <f t="shared" si="33"/>
        <v>10.99818166789402</v>
      </c>
      <c r="O195" s="55">
        <f t="shared" si="34"/>
        <v>2.9095718698132309</v>
      </c>
    </row>
    <row r="196" spans="1:15">
      <c r="A196" s="55">
        <v>145</v>
      </c>
      <c r="B196" s="47">
        <f t="shared" si="41"/>
        <v>1.9000000000000015</v>
      </c>
      <c r="C196" s="55">
        <f t="shared" si="35"/>
        <v>3.2328956686350478</v>
      </c>
      <c r="D196" s="55">
        <f t="shared" si="28"/>
        <v>9.4630008768741405</v>
      </c>
      <c r="E196" s="55">
        <f t="shared" si="36"/>
        <v>-3.2328956686350478</v>
      </c>
      <c r="F196" s="47">
        <f t="shared" si="37"/>
        <v>1.9000000000000015</v>
      </c>
      <c r="G196" s="64">
        <f t="shared" si="38"/>
        <v>17.246607556703086</v>
      </c>
      <c r="H196" s="34">
        <f t="shared" si="39"/>
        <v>11.230385285951384</v>
      </c>
      <c r="I196" s="65">
        <f t="shared" si="40"/>
        <v>0.53765600630324106</v>
      </c>
      <c r="J196" s="55">
        <f t="shared" si="29"/>
        <v>19.100005140813892</v>
      </c>
      <c r="K196" s="55">
        <f t="shared" si="30"/>
        <v>11.880835438905933</v>
      </c>
      <c r="L196" s="55">
        <f t="shared" si="31"/>
        <v>6.4869324814414528E-2</v>
      </c>
      <c r="M196" s="55">
        <f t="shared" si="32"/>
        <v>10.475877051588581</v>
      </c>
      <c r="N196" s="55">
        <f t="shared" si="33"/>
        <v>11.027239001672182</v>
      </c>
      <c r="O196" s="55">
        <f t="shared" si="34"/>
        <v>2.9019050004400455</v>
      </c>
    </row>
    <row r="197" spans="1:15">
      <c r="A197" s="55">
        <v>146</v>
      </c>
      <c r="B197" s="47">
        <f t="shared" si="41"/>
        <v>1.9100000000000015</v>
      </c>
      <c r="C197" s="55">
        <f t="shared" si="35"/>
        <v>3.3273624568084665</v>
      </c>
      <c r="D197" s="55">
        <f t="shared" si="28"/>
        <v>9.4301993129001005</v>
      </c>
      <c r="E197" s="55">
        <f t="shared" si="36"/>
        <v>-3.3273624568084665</v>
      </c>
      <c r="F197" s="47">
        <f t="shared" si="37"/>
        <v>1.9100000000000015</v>
      </c>
      <c r="G197" s="64">
        <f t="shared" si="38"/>
        <v>17.358938184868979</v>
      </c>
      <c r="H197" s="34">
        <f t="shared" si="39"/>
        <v>11.235729640816171</v>
      </c>
      <c r="I197" s="65">
        <f t="shared" si="40"/>
        <v>0.53123212535005659</v>
      </c>
      <c r="J197" s="55">
        <f t="shared" si="29"/>
        <v>19.218816702381204</v>
      </c>
      <c r="K197" s="55">
        <f t="shared" si="30"/>
        <v>11.881473276309956</v>
      </c>
      <c r="L197" s="55">
        <f t="shared" si="31"/>
        <v>6.2710335545770587E-2</v>
      </c>
      <c r="M197" s="55">
        <f t="shared" si="32"/>
        <v>10.558690070269146</v>
      </c>
      <c r="N197" s="55">
        <f t="shared" si="33"/>
        <v>11.056219968868207</v>
      </c>
      <c r="O197" s="55">
        <f t="shared" si="34"/>
        <v>2.8942984211696854</v>
      </c>
    </row>
    <row r="198" spans="1:15">
      <c r="A198" s="55">
        <v>147</v>
      </c>
      <c r="B198" s="47">
        <f t="shared" si="41"/>
        <v>1.9200000000000015</v>
      </c>
      <c r="C198" s="55">
        <f t="shared" si="35"/>
        <v>3.4214965115089964</v>
      </c>
      <c r="D198" s="55">
        <f t="shared" ref="D198:D231" si="42">SIN(B198)*$F$3</f>
        <v>9.3964547368532436</v>
      </c>
      <c r="E198" s="55">
        <f t="shared" si="36"/>
        <v>-3.4214965115089964</v>
      </c>
      <c r="F198" s="47">
        <f t="shared" si="37"/>
        <v>1.9200000000000015</v>
      </c>
      <c r="G198" s="64">
        <f t="shared" si="38"/>
        <v>17.471321937096803</v>
      </c>
      <c r="H198" s="34">
        <f t="shared" si="39"/>
        <v>11.241010268219487</v>
      </c>
      <c r="I198" s="65">
        <f t="shared" si="40"/>
        <v>0.5249101743578215</v>
      </c>
      <c r="J198" s="55">
        <f t="shared" ref="J198:J231" si="43">$L$3*EXP(-$J$3*B198)+$M$3+$C$3*B198/$J$3</f>
        <v>19.33763453558084</v>
      </c>
      <c r="K198" s="55">
        <f t="shared" ref="K198:K231" si="44">-$J$3*$L$3*EXP(-$J$3*B198)+$C$3/$J$3</f>
        <v>11.882089885126902</v>
      </c>
      <c r="L198" s="55">
        <f t="shared" ref="L198:L231" si="45">$J$3*$J$3*$L$3*EXP(-$J$3*B198)</f>
        <v>6.0623202037541166E-2</v>
      </c>
      <c r="M198" s="55">
        <f t="shared" ref="M198:M231" si="46">$N$3*SQRT((B198+$O$3)*(B198+$O$3)*(B198+$O$3))/2</f>
        <v>10.641720161703194</v>
      </c>
      <c r="N198" s="55">
        <f t="shared" ref="N198:N231" si="47">$N$3*SQRT(B198+$O$3)</f>
        <v>11.085125168440818</v>
      </c>
      <c r="O198" s="55">
        <f t="shared" ref="O198:O231" si="48">$N$3/(2*SQRT(B198+$O$3))</f>
        <v>2.8867513459481278</v>
      </c>
    </row>
    <row r="199" spans="1:15">
      <c r="A199" s="55">
        <v>148</v>
      </c>
      <c r="B199" s="47">
        <f t="shared" si="41"/>
        <v>1.9300000000000015</v>
      </c>
      <c r="C199" s="55">
        <f t="shared" ref="C199:C231" si="49">-COS(B199)*$E$3</f>
        <v>3.5152884194096128</v>
      </c>
      <c r="D199" s="55">
        <f t="shared" si="42"/>
        <v>9.3617705231630559</v>
      </c>
      <c r="E199" s="55">
        <f t="shared" ref="E199:E231" si="50">COS(B199)*$E$3</f>
        <v>-3.5152884194096128</v>
      </c>
      <c r="F199" s="47">
        <f t="shared" ref="F199:F231" si="51">(-$G$3*G199+SQRT($G$3*G199*$G$3*G199+4*$H$3*G199))/(2*$H$3)</f>
        <v>1.9300000000000015</v>
      </c>
      <c r="G199" s="64">
        <f t="shared" ref="G199:G231" si="52">($H$3*B199*B199)/(1-$G$3*B199)</f>
        <v>17.583758181174677</v>
      </c>
      <c r="H199" s="34">
        <f t="shared" ref="H199:H231" si="53">$H$3*B199*(2-$G$3*B199)/((1-$G$3*B199)*(1-$G$3*B199))</f>
        <v>11.246228177352235</v>
      </c>
      <c r="I199" s="65">
        <f t="shared" ref="I199:I231" si="54">$H$3*2/((1-$G$3*B199)*(1-$G$3*B199)*(1-$G$3*B199))</f>
        <v>0.518688139622005</v>
      </c>
      <c r="J199" s="55">
        <f t="shared" si="43"/>
        <v>19.456458431679508</v>
      </c>
      <c r="K199" s="55">
        <f t="shared" si="44"/>
        <v>11.882685971889357</v>
      </c>
      <c r="L199" s="55">
        <f t="shared" si="45"/>
        <v>5.8605532777003339E-2</v>
      </c>
      <c r="M199" s="55">
        <f t="shared" si="46"/>
        <v>10.724966759855262</v>
      </c>
      <c r="N199" s="55">
        <f t="shared" si="47"/>
        <v>11.113955191559848</v>
      </c>
      <c r="O199" s="55">
        <f t="shared" si="48"/>
        <v>2.8792630029947772</v>
      </c>
    </row>
    <row r="200" spans="1:15">
      <c r="A200" s="55">
        <v>149</v>
      </c>
      <c r="B200" s="47">
        <f t="shared" ref="B200:B231" si="55">B199+$B$4</f>
        <v>1.9400000000000015</v>
      </c>
      <c r="C200" s="55">
        <f t="shared" si="49"/>
        <v>3.6087288013976861</v>
      </c>
      <c r="D200" s="55">
        <f t="shared" si="42"/>
        <v>9.3261501402219995</v>
      </c>
      <c r="E200" s="55">
        <f t="shared" si="50"/>
        <v>-3.6087288013976861</v>
      </c>
      <c r="F200" s="47">
        <f t="shared" si="51"/>
        <v>1.9400000000000011</v>
      </c>
      <c r="G200" s="64">
        <f t="shared" si="52"/>
        <v>17.696246294882741</v>
      </c>
      <c r="H200" s="34">
        <f t="shared" si="53"/>
        <v>11.251384357507131</v>
      </c>
      <c r="I200" s="65">
        <f t="shared" si="54"/>
        <v>0.51256405498880508</v>
      </c>
      <c r="J200" s="55">
        <f t="shared" si="43"/>
        <v>19.57528818889103</v>
      </c>
      <c r="K200" s="55">
        <f t="shared" si="44"/>
        <v>11.883262219614993</v>
      </c>
      <c r="L200" s="55">
        <f t="shared" si="45"/>
        <v>5.6655015846070286E-2</v>
      </c>
      <c r="M200" s="55">
        <f t="shared" si="46"/>
        <v>10.808429303094888</v>
      </c>
      <c r="N200" s="55">
        <f t="shared" si="47"/>
        <v>11.1427106217473</v>
      </c>
      <c r="O200" s="55">
        <f t="shared" si="48"/>
        <v>2.8718326344709513</v>
      </c>
    </row>
    <row r="201" spans="1:15">
      <c r="A201" s="55">
        <v>150</v>
      </c>
      <c r="B201" s="47">
        <f t="shared" si="55"/>
        <v>1.9500000000000015</v>
      </c>
      <c r="C201" s="55">
        <f t="shared" si="49"/>
        <v>3.701808313512883</v>
      </c>
      <c r="D201" s="55">
        <f t="shared" si="42"/>
        <v>9.2895971500386878</v>
      </c>
      <c r="E201" s="55">
        <f t="shared" si="50"/>
        <v>-3.701808313512883</v>
      </c>
      <c r="F201" s="47">
        <f t="shared" si="51"/>
        <v>1.9500000000000015</v>
      </c>
      <c r="G201" s="64">
        <f t="shared" si="52"/>
        <v>17.808785665796545</v>
      </c>
      <c r="H201" s="34">
        <f t="shared" si="53"/>
        <v>11.256479778547661</v>
      </c>
      <c r="I201" s="65">
        <f t="shared" si="54"/>
        <v>0.50653600055030668</v>
      </c>
      <c r="J201" s="55">
        <f t="shared" si="43"/>
        <v>19.694123612145077</v>
      </c>
      <c r="K201" s="55">
        <f t="shared" si="44"/>
        <v>11.883819288589205</v>
      </c>
      <c r="L201" s="55">
        <f t="shared" si="45"/>
        <v>5.4769416272212212E-2</v>
      </c>
      <c r="M201" s="55">
        <f t="shared" si="46"/>
        <v>10.892107234139786</v>
      </c>
      <c r="N201" s="55">
        <f t="shared" si="47"/>
        <v>11.171392035015158</v>
      </c>
      <c r="O201" s="55">
        <f t="shared" si="48"/>
        <v>2.8644594961577301</v>
      </c>
    </row>
    <row r="202" spans="1:15">
      <c r="A202" s="55">
        <v>151</v>
      </c>
      <c r="B202" s="47">
        <f t="shared" si="55"/>
        <v>1.9600000000000015</v>
      </c>
      <c r="C202" s="55">
        <f t="shared" si="49"/>
        <v>3.794517647881559</v>
      </c>
      <c r="D202" s="55">
        <f t="shared" si="42"/>
        <v>9.2521152078816762</v>
      </c>
      <c r="E202" s="55">
        <f t="shared" si="50"/>
        <v>-3.794517647881559</v>
      </c>
      <c r="F202" s="47">
        <f t="shared" si="51"/>
        <v>1.9600000000000015</v>
      </c>
      <c r="G202" s="64">
        <f t="shared" si="52"/>
        <v>17.921375691095012</v>
      </c>
      <c r="H202" s="34">
        <f t="shared" si="53"/>
        <v>11.261515391364172</v>
      </c>
      <c r="I202" s="65">
        <f t="shared" si="54"/>
        <v>0.50060210138039674</v>
      </c>
      <c r="J202" s="55">
        <f t="shared" si="43"/>
        <v>19.812964512863701</v>
      </c>
      <c r="K202" s="55">
        <f t="shared" si="44"/>
        <v>11.88435781712168</v>
      </c>
      <c r="L202" s="55">
        <f t="shared" si="45"/>
        <v>5.2946573467544646E-2</v>
      </c>
      <c r="M202" s="55">
        <f t="shared" si="46"/>
        <v>10.976000000000013</v>
      </c>
      <c r="N202" s="55">
        <f t="shared" si="47"/>
        <v>11.200000000000005</v>
      </c>
      <c r="O202" s="55">
        <f t="shared" si="48"/>
        <v>2.8571428571428559</v>
      </c>
    </row>
    <row r="203" spans="1:15">
      <c r="A203" s="55">
        <v>152</v>
      </c>
      <c r="B203" s="47">
        <f t="shared" si="55"/>
        <v>1.9700000000000015</v>
      </c>
      <c r="C203" s="55">
        <f t="shared" si="49"/>
        <v>3.8868475336475345</v>
      </c>
      <c r="D203" s="55">
        <f t="shared" si="42"/>
        <v>9.2137080619139482</v>
      </c>
      <c r="E203" s="55">
        <f t="shared" si="50"/>
        <v>-3.8868475336475345</v>
      </c>
      <c r="F203" s="47">
        <f t="shared" si="51"/>
        <v>1.9700000000000013</v>
      </c>
      <c r="G203" s="64">
        <f t="shared" si="52"/>
        <v>18.034015777372961</v>
      </c>
      <c r="H203" s="34">
        <f t="shared" si="53"/>
        <v>11.266492128317536</v>
      </c>
      <c r="I203" s="65">
        <f t="shared" si="54"/>
        <v>0.49476052631001821</v>
      </c>
      <c r="J203" s="55">
        <f t="shared" si="43"/>
        <v>19.931810708745207</v>
      </c>
      <c r="K203" s="55">
        <f t="shared" si="44"/>
        <v>11.884878422277801</v>
      </c>
      <c r="L203" s="55">
        <f t="shared" si="45"/>
        <v>5.1184398753148688E-2</v>
      </c>
      <c r="M203" s="55">
        <f t="shared" si="46"/>
        <v>11.060107051923154</v>
      </c>
      <c r="N203" s="55">
        <f t="shared" si="47"/>
        <v>11.228535078094565</v>
      </c>
      <c r="O203" s="55">
        <f t="shared" si="48"/>
        <v>2.8498819995163847</v>
      </c>
    </row>
    <row r="204" spans="1:15">
      <c r="A204" s="55">
        <v>153</v>
      </c>
      <c r="B204" s="47">
        <f t="shared" si="55"/>
        <v>1.9800000000000015</v>
      </c>
      <c r="C204" s="55">
        <f t="shared" si="49"/>
        <v>3.9787887378991735</v>
      </c>
      <c r="D204" s="55">
        <f t="shared" si="42"/>
        <v>9.1743795528180918</v>
      </c>
      <c r="E204" s="55">
        <f t="shared" si="50"/>
        <v>-3.9787887378991735</v>
      </c>
      <c r="F204" s="47">
        <f t="shared" si="51"/>
        <v>1.9800000000000013</v>
      </c>
      <c r="G204" s="64">
        <f t="shared" si="52"/>
        <v>18.146705340457991</v>
      </c>
      <c r="H204" s="34">
        <f t="shared" si="53"/>
        <v>11.271410903670771</v>
      </c>
      <c r="I204" s="65">
        <f t="shared" si="54"/>
        <v>0.4890094867403878</v>
      </c>
      <c r="J204" s="55">
        <f t="shared" si="43"/>
        <v>20.050662023555301</v>
      </c>
      <c r="K204" s="55">
        <f t="shared" si="44"/>
        <v>11.8853817005857</v>
      </c>
      <c r="L204" s="55">
        <f t="shared" si="45"/>
        <v>4.948087296578782E-2</v>
      </c>
      <c r="M204" s="55">
        <f t="shared" si="46"/>
        <v>11.144427845340482</v>
      </c>
      <c r="N204" s="55">
        <f t="shared" si="47"/>
        <v>11.256997823576235</v>
      </c>
      <c r="O204" s="55">
        <f t="shared" si="48"/>
        <v>2.8426762180748049</v>
      </c>
    </row>
    <row r="205" spans="1:15">
      <c r="A205" s="55">
        <v>154</v>
      </c>
      <c r="B205" s="47">
        <f t="shared" si="55"/>
        <v>1.9900000000000015</v>
      </c>
      <c r="C205" s="55">
        <f t="shared" si="49"/>
        <v>4.0703320665926697</v>
      </c>
      <c r="D205" s="55">
        <f t="shared" si="42"/>
        <v>9.1341336134122457</v>
      </c>
      <c r="E205" s="55">
        <f t="shared" si="50"/>
        <v>-4.0703320665926697</v>
      </c>
      <c r="F205" s="47">
        <f t="shared" si="51"/>
        <v>1.9900000000000013</v>
      </c>
      <c r="G205" s="64">
        <f t="shared" si="52"/>
        <v>18.25944380523158</v>
      </c>
      <c r="H205" s="34">
        <f t="shared" si="53"/>
        <v>11.276272614008942</v>
      </c>
      <c r="I205" s="65">
        <f t="shared" si="54"/>
        <v>0.48334723549285263</v>
      </c>
      <c r="J205" s="55">
        <f t="shared" si="43"/>
        <v>20.16951828692514</v>
      </c>
      <c r="K205" s="55">
        <f t="shared" si="44"/>
        <v>11.885868228719785</v>
      </c>
      <c r="L205" s="55">
        <f t="shared" si="45"/>
        <v>4.7834044144277853E-2</v>
      </c>
      <c r="M205" s="55">
        <f t="shared" si="46"/>
        <v>11.228961839814056</v>
      </c>
      <c r="N205" s="55">
        <f t="shared" si="47"/>
        <v>11.285388783732712</v>
      </c>
      <c r="O205" s="55">
        <f t="shared" si="48"/>
        <v>2.8355248200333425</v>
      </c>
    </row>
    <row r="206" spans="1:15">
      <c r="A206" s="55">
        <v>155</v>
      </c>
      <c r="B206" s="47">
        <f t="shared" si="55"/>
        <v>2.0000000000000013</v>
      </c>
      <c r="C206" s="55">
        <f t="shared" si="49"/>
        <v>4.1614683654714355</v>
      </c>
      <c r="D206" s="55">
        <f t="shared" si="42"/>
        <v>9.0929742682568122</v>
      </c>
      <c r="E206" s="55">
        <f t="shared" si="50"/>
        <v>-4.1614683654714355</v>
      </c>
      <c r="F206" s="47">
        <f t="shared" si="51"/>
        <v>2.0000000000000013</v>
      </c>
      <c r="G206" s="64">
        <f t="shared" si="52"/>
        <v>18.37223060545438</v>
      </c>
      <c r="H206" s="34">
        <f t="shared" si="53"/>
        <v>11.28107813864777</v>
      </c>
      <c r="I206" s="65">
        <f t="shared" si="54"/>
        <v>0.47777206569412911</v>
      </c>
      <c r="J206" s="55">
        <f t="shared" si="43"/>
        <v>20.288379334156115</v>
      </c>
      <c r="K206" s="55">
        <f t="shared" si="44"/>
        <v>11.886338564161509</v>
      </c>
      <c r="L206" s="55">
        <f t="shared" si="45"/>
        <v>4.6242025292859375E-2</v>
      </c>
      <c r="M206" s="55">
        <f t="shared" si="46"/>
        <v>11.313708498984772</v>
      </c>
      <c r="N206" s="55">
        <f t="shared" si="47"/>
        <v>11.313708498984765</v>
      </c>
      <c r="O206" s="55">
        <f t="shared" si="48"/>
        <v>2.828427124746189</v>
      </c>
    </row>
    <row r="207" spans="1:15">
      <c r="A207" s="55">
        <v>156</v>
      </c>
      <c r="B207" s="47">
        <f t="shared" si="55"/>
        <v>2.0100000000000011</v>
      </c>
      <c r="C207" s="55">
        <f t="shared" si="49"/>
        <v>4.2521885209815338</v>
      </c>
      <c r="D207" s="55">
        <f t="shared" si="42"/>
        <v>9.0509056332520039</v>
      </c>
      <c r="E207" s="55">
        <f t="shared" si="50"/>
        <v>-4.2521885209815338</v>
      </c>
      <c r="F207" s="47">
        <f t="shared" si="51"/>
        <v>2.0100000000000011</v>
      </c>
      <c r="G207" s="64">
        <f t="shared" si="52"/>
        <v>18.485065183595513</v>
      </c>
      <c r="H207" s="34">
        <f t="shared" si="53"/>
        <v>11.28582834003125</v>
      </c>
      <c r="I207" s="65">
        <f t="shared" si="54"/>
        <v>0.4722823096956954</v>
      </c>
      <c r="J207" s="55">
        <f t="shared" si="43"/>
        <v>20.40724500603114</v>
      </c>
      <c r="K207" s="55">
        <f t="shared" si="44"/>
        <v>11.886793245838156</v>
      </c>
      <c r="L207" s="55">
        <f t="shared" si="45"/>
        <v>4.4702992219010258E-2</v>
      </c>
      <c r="M207" s="55">
        <f t="shared" si="46"/>
        <v>11.398667290521301</v>
      </c>
      <c r="N207" s="55">
        <f t="shared" si="47"/>
        <v>11.341957503006263</v>
      </c>
      <c r="O207" s="55">
        <f t="shared" si="48"/>
        <v>2.8213824634343925</v>
      </c>
    </row>
    <row r="208" spans="1:15">
      <c r="A208" s="55">
        <v>157</v>
      </c>
      <c r="B208" s="47">
        <f t="shared" si="55"/>
        <v>2.0200000000000009</v>
      </c>
      <c r="C208" s="55">
        <f t="shared" si="49"/>
        <v>4.3424834611830123</v>
      </c>
      <c r="D208" s="55">
        <f t="shared" si="42"/>
        <v>9.0079319152262691</v>
      </c>
      <c r="E208" s="55">
        <f t="shared" si="50"/>
        <v>-4.3424834611830123</v>
      </c>
      <c r="F208" s="47">
        <f t="shared" si="51"/>
        <v>2.0200000000000009</v>
      </c>
      <c r="G208" s="64">
        <f t="shared" si="52"/>
        <v>18.597946990665804</v>
      </c>
      <c r="H208" s="34">
        <f t="shared" si="53"/>
        <v>11.29052406411865</v>
      </c>
      <c r="I208" s="65">
        <f t="shared" si="54"/>
        <v>0.4668763380261694</v>
      </c>
      <c r="J208" s="55">
        <f t="shared" si="43"/>
        <v>20.526115148632218</v>
      </c>
      <c r="K208" s="55">
        <f t="shared" si="44"/>
        <v>11.887232794740362</v>
      </c>
      <c r="L208" s="55">
        <f t="shared" si="45"/>
        <v>4.3215181443220119E-2</v>
      </c>
      <c r="M208" s="55">
        <f t="shared" si="46"/>
        <v>11.48383768606994</v>
      </c>
      <c r="N208" s="55">
        <f t="shared" si="47"/>
        <v>11.370136322841519</v>
      </c>
      <c r="O208" s="55">
        <f t="shared" si="48"/>
        <v>2.8143901789211667</v>
      </c>
    </row>
    <row r="209" spans="1:15">
      <c r="A209" s="55">
        <v>158</v>
      </c>
      <c r="B209" s="47">
        <f t="shared" si="55"/>
        <v>2.0300000000000007</v>
      </c>
      <c r="C209" s="55">
        <f t="shared" si="49"/>
        <v>4.4323441566570967</v>
      </c>
      <c r="D209" s="55">
        <f t="shared" si="42"/>
        <v>8.9640574115155953</v>
      </c>
      <c r="E209" s="55">
        <f t="shared" si="50"/>
        <v>-4.4323441566570967</v>
      </c>
      <c r="F209" s="47">
        <f t="shared" si="51"/>
        <v>2.0300000000000007</v>
      </c>
      <c r="G209" s="64">
        <f t="shared" si="52"/>
        <v>18.71087548605481</v>
      </c>
      <c r="H209" s="34">
        <f t="shared" si="53"/>
        <v>11.295166140761149</v>
      </c>
      <c r="I209" s="65">
        <f t="shared" si="54"/>
        <v>0.4615525583755411</v>
      </c>
      <c r="J209" s="55">
        <f t="shared" si="43"/>
        <v>20.644989613164061</v>
      </c>
      <c r="K209" s="55">
        <f t="shared" si="44"/>
        <v>11.887657714519086</v>
      </c>
      <c r="L209" s="55">
        <f t="shared" si="45"/>
        <v>4.1776888178332028E-2</v>
      </c>
      <c r="M209" s="55">
        <f t="shared" si="46"/>
        <v>11.569219161205311</v>
      </c>
      <c r="N209" s="55">
        <f t="shared" si="47"/>
        <v>11.398245479020007</v>
      </c>
      <c r="O209" s="55">
        <f t="shared" si="48"/>
        <v>2.8074496253743852</v>
      </c>
    </row>
    <row r="210" spans="1:15">
      <c r="A210" s="55">
        <v>159</v>
      </c>
      <c r="B210" s="47">
        <f t="shared" si="55"/>
        <v>2.0400000000000005</v>
      </c>
      <c r="C210" s="55">
        <f t="shared" si="49"/>
        <v>4.5217616214091239</v>
      </c>
      <c r="D210" s="55">
        <f t="shared" si="42"/>
        <v>8.9192865095337943</v>
      </c>
      <c r="E210" s="55">
        <f t="shared" si="50"/>
        <v>-4.5217616214091239</v>
      </c>
      <c r="F210" s="47">
        <f t="shared" si="51"/>
        <v>2.0400000000000009</v>
      </c>
      <c r="G210" s="64">
        <f t="shared" si="52"/>
        <v>18.823850137371615</v>
      </c>
      <c r="H210" s="34">
        <f t="shared" si="53"/>
        <v>11.299755384068533</v>
      </c>
      <c r="I210" s="65">
        <f t="shared" si="54"/>
        <v>0.45630941461017605</v>
      </c>
      <c r="J210" s="55">
        <f t="shared" si="43"/>
        <v>20.76386825578361</v>
      </c>
      <c r="K210" s="55">
        <f t="shared" si="44"/>
        <v>11.888068492062711</v>
      </c>
      <c r="L210" s="55">
        <f t="shared" si="45"/>
        <v>4.0386464376135862E-2</v>
      </c>
      <c r="M210" s="55">
        <f t="shared" si="46"/>
        <v>11.654811195381935</v>
      </c>
      <c r="N210" s="55">
        <f t="shared" si="47"/>
        <v>11.426285485668561</v>
      </c>
      <c r="O210" s="55">
        <f t="shared" si="48"/>
        <v>2.8005601680560193</v>
      </c>
    </row>
    <row r="211" spans="1:15">
      <c r="A211" s="55">
        <v>160</v>
      </c>
      <c r="B211" s="47">
        <f t="shared" si="55"/>
        <v>2.0500000000000003</v>
      </c>
      <c r="C211" s="55">
        <f t="shared" si="49"/>
        <v>4.610726913767131</v>
      </c>
      <c r="D211" s="55">
        <f t="shared" si="42"/>
        <v>8.8736236863337528</v>
      </c>
      <c r="E211" s="55">
        <f t="shared" si="50"/>
        <v>-4.610726913767131</v>
      </c>
      <c r="F211" s="47">
        <f t="shared" si="51"/>
        <v>2.0500000000000003</v>
      </c>
      <c r="G211" s="64">
        <f t="shared" si="52"/>
        <v>18.93687042028915</v>
      </c>
      <c r="H211" s="34">
        <f t="shared" si="53"/>
        <v>11.304292592766117</v>
      </c>
      <c r="I211" s="65">
        <f t="shared" si="54"/>
        <v>0.45114538581754232</v>
      </c>
      <c r="J211" s="55">
        <f t="shared" si="43"/>
        <v>20.882750937435212</v>
      </c>
      <c r="K211" s="55">
        <f t="shared" si="44"/>
        <v>11.888465598054935</v>
      </c>
      <c r="L211" s="55">
        <f t="shared" si="45"/>
        <v>3.9042316838975542E-2</v>
      </c>
      <c r="M211" s="55">
        <f t="shared" si="46"/>
        <v>11.740613271886613</v>
      </c>
      <c r="N211" s="55">
        <f t="shared" si="47"/>
        <v>11.454256850621084</v>
      </c>
      <c r="O211" s="55">
        <f t="shared" si="48"/>
        <v>2.7937211830783126</v>
      </c>
    </row>
    <row r="212" spans="1:15">
      <c r="A212" s="55">
        <v>161</v>
      </c>
      <c r="B212" s="47">
        <f t="shared" si="55"/>
        <v>2.06</v>
      </c>
      <c r="C212" s="55">
        <f t="shared" si="49"/>
        <v>4.6992311372760218</v>
      </c>
      <c r="D212" s="55">
        <f t="shared" si="42"/>
        <v>8.8270735081597405</v>
      </c>
      <c r="E212" s="55">
        <f t="shared" si="50"/>
        <v>-4.6992311372760218</v>
      </c>
      <c r="F212" s="47">
        <f t="shared" si="51"/>
        <v>2.06</v>
      </c>
      <c r="G212" s="64">
        <f t="shared" si="52"/>
        <v>19.049935818392157</v>
      </c>
      <c r="H212" s="34">
        <f t="shared" si="53"/>
        <v>11.308778550542355</v>
      </c>
      <c r="I212" s="65">
        <f t="shared" si="54"/>
        <v>0.44605898537966249</v>
      </c>
      <c r="J212" s="55">
        <f t="shared" si="43"/>
        <v>21.001637523691276</v>
      </c>
      <c r="K212" s="55">
        <f t="shared" si="44"/>
        <v>11.888849487514102</v>
      </c>
      <c r="L212" s="55">
        <f t="shared" si="45"/>
        <v>3.7742905394205668E-2</v>
      </c>
      <c r="M212" s="55">
        <f t="shared" si="46"/>
        <v>11.826624877791636</v>
      </c>
      <c r="N212" s="55">
        <f t="shared" si="47"/>
        <v>11.48216007552586</v>
      </c>
      <c r="O212" s="55">
        <f t="shared" si="48"/>
        <v>2.7869320571664704</v>
      </c>
    </row>
    <row r="213" spans="1:15">
      <c r="A213" s="55">
        <v>162</v>
      </c>
      <c r="B213" s="47">
        <f t="shared" si="55"/>
        <v>2.0699999999999998</v>
      </c>
      <c r="C213" s="55">
        <f t="shared" si="49"/>
        <v>4.7872654415871976</v>
      </c>
      <c r="D213" s="55">
        <f t="shared" si="42"/>
        <v>8.7796406299907819</v>
      </c>
      <c r="E213" s="55">
        <f t="shared" si="50"/>
        <v>-4.7872654415871976</v>
      </c>
      <c r="F213" s="47">
        <f t="shared" si="51"/>
        <v>2.0699999999999998</v>
      </c>
      <c r="G213" s="64">
        <f t="shared" si="52"/>
        <v>19.163045823028487</v>
      </c>
      <c r="H213" s="34">
        <f t="shared" si="53"/>
        <v>11.313214026387209</v>
      </c>
      <c r="I213" s="65">
        <f t="shared" si="54"/>
        <v>0.44104876007430976</v>
      </c>
      <c r="J213" s="55">
        <f t="shared" si="43"/>
        <v>21.120527884598257</v>
      </c>
      <c r="K213" s="55">
        <f t="shared" si="44"/>
        <v>11.88922060031458</v>
      </c>
      <c r="L213" s="55">
        <f t="shared" si="45"/>
        <v>3.648674112940628E-2</v>
      </c>
      <c r="M213" s="55">
        <f t="shared" si="46"/>
        <v>11.912845503908795</v>
      </c>
      <c r="N213" s="55">
        <f t="shared" si="47"/>
        <v>11.509995655950526</v>
      </c>
      <c r="O213" s="55">
        <f t="shared" si="48"/>
        <v>2.7801921874276636</v>
      </c>
    </row>
    <row r="214" spans="1:15">
      <c r="A214" s="55">
        <v>163</v>
      </c>
      <c r="B214" s="47">
        <f t="shared" si="55"/>
        <v>2.0799999999999996</v>
      </c>
      <c r="C214" s="55">
        <f t="shared" si="49"/>
        <v>4.87482102334359</v>
      </c>
      <c r="D214" s="55">
        <f t="shared" si="42"/>
        <v>8.7313297950751672</v>
      </c>
      <c r="E214" s="55">
        <f t="shared" si="50"/>
        <v>-4.87482102334359</v>
      </c>
      <c r="F214" s="47">
        <f t="shared" si="51"/>
        <v>2.08</v>
      </c>
      <c r="G214" s="64">
        <f t="shared" si="52"/>
        <v>19.27619993316376</v>
      </c>
      <c r="H214" s="34">
        <f t="shared" si="53"/>
        <v>11.317599774921767</v>
      </c>
      <c r="I214" s="65">
        <f t="shared" si="54"/>
        <v>0.43611328920303266</v>
      </c>
      <c r="J214" s="55">
        <f t="shared" si="43"/>
        <v>21.239421894527723</v>
      </c>
      <c r="K214" s="55">
        <f t="shared" si="44"/>
        <v>11.889579361690775</v>
      </c>
      <c r="L214" s="55">
        <f t="shared" si="45"/>
        <v>3.5272384686333313E-2</v>
      </c>
      <c r="M214" s="55">
        <f t="shared" si="46"/>
        <v>11.999274644744153</v>
      </c>
      <c r="N214" s="55">
        <f t="shared" si="47"/>
        <v>11.537764081484765</v>
      </c>
      <c r="O214" s="55">
        <f t="shared" si="48"/>
        <v>2.773500981126146</v>
      </c>
    </row>
    <row r="215" spans="1:15">
      <c r="A215" s="55">
        <v>164</v>
      </c>
      <c r="B215" s="47">
        <f t="shared" si="55"/>
        <v>2.0899999999999994</v>
      </c>
      <c r="C215" s="55">
        <f t="shared" si="49"/>
        <v>4.961889127059985</v>
      </c>
      <c r="D215" s="55">
        <f t="shared" si="42"/>
        <v>8.6821458344561293</v>
      </c>
      <c r="E215" s="55">
        <f t="shared" si="50"/>
        <v>-4.961889127059985</v>
      </c>
      <c r="F215" s="47">
        <f t="shared" si="51"/>
        <v>2.0899999999999994</v>
      </c>
      <c r="G215" s="64">
        <f t="shared" si="52"/>
        <v>19.389397655239314</v>
      </c>
      <c r="H215" s="34">
        <f t="shared" si="53"/>
        <v>11.321936536719218</v>
      </c>
      <c r="I215" s="65">
        <f t="shared" si="54"/>
        <v>0.43125118374509847</v>
      </c>
      <c r="J215" s="55">
        <f t="shared" si="43"/>
        <v>21.358319432032442</v>
      </c>
      <c r="K215" s="55">
        <f t="shared" si="44"/>
        <v>11.889926182724389</v>
      </c>
      <c r="L215" s="55">
        <f t="shared" si="45"/>
        <v>3.4098444611650236E-2</v>
      </c>
      <c r="M215" s="55">
        <f t="shared" si="46"/>
        <v>12.085911798453598</v>
      </c>
      <c r="N215" s="55">
        <f t="shared" si="47"/>
        <v>11.565465835840767</v>
      </c>
      <c r="O215" s="55">
        <f t="shared" si="48"/>
        <v>2.7668578554642989</v>
      </c>
    </row>
    <row r="216" spans="1:15">
      <c r="A216" s="55">
        <v>165</v>
      </c>
      <c r="B216" s="47">
        <f t="shared" si="55"/>
        <v>2.0999999999999992</v>
      </c>
      <c r="C216" s="55">
        <f t="shared" si="49"/>
        <v>5.0484610459985682</v>
      </c>
      <c r="D216" s="55">
        <f t="shared" si="42"/>
        <v>8.6320936664887409</v>
      </c>
      <c r="E216" s="55">
        <f t="shared" si="50"/>
        <v>-5.0484610459985682</v>
      </c>
      <c r="F216" s="47">
        <f t="shared" si="51"/>
        <v>2.0999999999999992</v>
      </c>
      <c r="G216" s="64">
        <f t="shared" si="52"/>
        <v>19.5026385030333</v>
      </c>
      <c r="H216" s="34">
        <f t="shared" si="53"/>
        <v>11.326225038617494</v>
      </c>
      <c r="I216" s="65">
        <f t="shared" si="54"/>
        <v>0.42646108553649759</v>
      </c>
      <c r="J216" s="55">
        <f t="shared" si="43"/>
        <v>21.477220379707202</v>
      </c>
      <c r="K216" s="55">
        <f t="shared" si="44"/>
        <v>11.890261460815452</v>
      </c>
      <c r="L216" s="55">
        <f t="shared" si="45"/>
        <v>3.2963575762550643E-2</v>
      </c>
      <c r="M216" s="55">
        <f t="shared" si="46"/>
        <v>12.172756466799122</v>
      </c>
      <c r="N216" s="55">
        <f t="shared" si="47"/>
        <v>11.593101396951548</v>
      </c>
      <c r="O216" s="55">
        <f t="shared" si="48"/>
        <v>2.7602622373694174</v>
      </c>
    </row>
    <row r="217" spans="1:15">
      <c r="A217" s="55">
        <v>166</v>
      </c>
      <c r="B217" s="47">
        <f t="shared" si="55"/>
        <v>2.109999999999999</v>
      </c>
      <c r="C217" s="55">
        <f t="shared" si="49"/>
        <v>5.1345281230395878</v>
      </c>
      <c r="D217" s="55">
        <f t="shared" si="42"/>
        <v>8.581178296348094</v>
      </c>
      <c r="E217" s="55">
        <f t="shared" si="50"/>
        <v>-5.1345281230395878</v>
      </c>
      <c r="F217" s="47">
        <f t="shared" si="51"/>
        <v>2.1099999999999994</v>
      </c>
      <c r="G217" s="64">
        <f t="shared" si="52"/>
        <v>19.615921997524815</v>
      </c>
      <c r="H217" s="34">
        <f t="shared" si="53"/>
        <v>11.330465994023843</v>
      </c>
      <c r="I217" s="65">
        <f t="shared" si="54"/>
        <v>0.42174166647317668</v>
      </c>
      <c r="J217" s="55">
        <f t="shared" si="43"/>
        <v>21.596124624054273</v>
      </c>
      <c r="K217" s="55">
        <f t="shared" si="44"/>
        <v>11.890585580137673</v>
      </c>
      <c r="L217" s="55">
        <f t="shared" si="45"/>
        <v>3.1866477765445177E-2</v>
      </c>
      <c r="M217" s="55">
        <f t="shared" si="46"/>
        <v>12.259808155105844</v>
      </c>
      <c r="N217" s="55">
        <f t="shared" si="47"/>
        <v>11.620671237067157</v>
      </c>
      <c r="O217" s="55">
        <f t="shared" si="48"/>
        <v>2.7537135632860577</v>
      </c>
    </row>
    <row r="218" spans="1:15">
      <c r="A218" s="55">
        <v>167</v>
      </c>
      <c r="B218" s="47">
        <f t="shared" si="55"/>
        <v>2.1199999999999988</v>
      </c>
      <c r="C218" s="55">
        <f t="shared" si="49"/>
        <v>5.2200817515470623</v>
      </c>
      <c r="D218" s="55">
        <f t="shared" si="42"/>
        <v>8.5294048155287694</v>
      </c>
      <c r="E218" s="55">
        <f t="shared" si="50"/>
        <v>-5.2200817515470623</v>
      </c>
      <c r="F218" s="47">
        <f t="shared" si="51"/>
        <v>2.1199999999999988</v>
      </c>
      <c r="G218" s="64">
        <f t="shared" si="52"/>
        <v>19.729247666761136</v>
      </c>
      <c r="H218" s="34">
        <f t="shared" si="53"/>
        <v>11.334660103211547</v>
      </c>
      <c r="I218" s="65">
        <f t="shared" si="54"/>
        <v>0.41709162773769654</v>
      </c>
      <c r="J218" s="55">
        <f t="shared" si="43"/>
        <v>21.715032055353387</v>
      </c>
      <c r="K218" s="55">
        <f t="shared" si="44"/>
        <v>11.890898912078638</v>
      </c>
      <c r="L218" s="55">
        <f t="shared" si="45"/>
        <v>3.08058935259467E-2</v>
      </c>
      <c r="M218" s="55">
        <f t="shared" si="46"/>
        <v>12.347066372219748</v>
      </c>
      <c r="N218" s="55">
        <f t="shared" si="47"/>
        <v>11.648175822848826</v>
      </c>
      <c r="O218" s="55">
        <f t="shared" si="48"/>
        <v>2.7472112789737815</v>
      </c>
    </row>
    <row r="219" spans="1:15">
      <c r="A219" s="55">
        <v>168</v>
      </c>
      <c r="B219" s="47">
        <f t="shared" si="55"/>
        <v>2.1299999999999986</v>
      </c>
      <c r="C219" s="55">
        <f t="shared" si="49"/>
        <v>5.3051133762294365</v>
      </c>
      <c r="D219" s="55">
        <f t="shared" si="42"/>
        <v>8.4767784013357055</v>
      </c>
      <c r="E219" s="55">
        <f t="shared" si="50"/>
        <v>-5.3051133762294365</v>
      </c>
      <c r="F219" s="47">
        <f t="shared" si="51"/>
        <v>2.129999999999999</v>
      </c>
      <c r="G219" s="64">
        <f t="shared" si="52"/>
        <v>19.842615045727808</v>
      </c>
      <c r="H219" s="34">
        <f t="shared" si="53"/>
        <v>11.338808053608998</v>
      </c>
      <c r="I219" s="65">
        <f t="shared" si="54"/>
        <v>0.41250969904854606</v>
      </c>
      <c r="J219" s="55">
        <f t="shared" si="43"/>
        <v>21.833942567535985</v>
      </c>
      <c r="K219" s="55">
        <f t="shared" si="44"/>
        <v>11.891201815665372</v>
      </c>
      <c r="L219" s="55">
        <f t="shared" si="45"/>
        <v>2.9780607788446201E-2</v>
      </c>
      <c r="M219" s="55">
        <f t="shared" si="46"/>
        <v>12.434530630466101</v>
      </c>
      <c r="N219" s="55">
        <f t="shared" si="47"/>
        <v>11.675615615461135</v>
      </c>
      <c r="O219" s="55">
        <f t="shared" si="48"/>
        <v>2.7407548393101275</v>
      </c>
    </row>
    <row r="220" spans="1:15">
      <c r="A220" s="55">
        <v>169</v>
      </c>
      <c r="B220" s="47">
        <f t="shared" si="55"/>
        <v>2.1399999999999983</v>
      </c>
      <c r="C220" s="55">
        <f t="shared" si="49"/>
        <v>5.3896144939951007</v>
      </c>
      <c r="D220" s="55">
        <f t="shared" si="42"/>
        <v>8.4233043163664654</v>
      </c>
      <c r="E220" s="55">
        <f t="shared" si="50"/>
        <v>-5.3896144939951007</v>
      </c>
      <c r="F220" s="47">
        <f t="shared" si="51"/>
        <v>2.1399999999999983</v>
      </c>
      <c r="G220" s="64">
        <f t="shared" si="52"/>
        <v>19.956023676221591</v>
      </c>
      <c r="H220" s="34">
        <f t="shared" si="53"/>
        <v>11.342910520081411</v>
      </c>
      <c r="I220" s="65">
        <f t="shared" si="54"/>
        <v>0.40799463793136403</v>
      </c>
      <c r="J220" s="55">
        <f t="shared" si="43"/>
        <v>21.952856058063709</v>
      </c>
      <c r="K220" s="55">
        <f t="shared" si="44"/>
        <v>11.891494637975706</v>
      </c>
      <c r="L220" s="55">
        <f t="shared" si="45"/>
        <v>2.8789445743629259E-2</v>
      </c>
      <c r="M220" s="55">
        <f t="shared" si="46"/>
        <v>12.522200445608577</v>
      </c>
      <c r="N220" s="55">
        <f t="shared" si="47"/>
        <v>11.702991070662231</v>
      </c>
      <c r="O220" s="55">
        <f t="shared" si="48"/>
        <v>2.7343437080986539</v>
      </c>
    </row>
    <row r="221" spans="1:15">
      <c r="A221" s="55">
        <v>170</v>
      </c>
      <c r="B221" s="47">
        <f t="shared" si="55"/>
        <v>2.1499999999999981</v>
      </c>
      <c r="C221" s="55">
        <f t="shared" si="49"/>
        <v>5.4735766548026952</v>
      </c>
      <c r="D221" s="55">
        <f t="shared" si="42"/>
        <v>8.3689879079849874</v>
      </c>
      <c r="E221" s="55">
        <f t="shared" si="50"/>
        <v>-5.4735766548026952</v>
      </c>
      <c r="F221" s="47">
        <f t="shared" si="51"/>
        <v>2.1499999999999981</v>
      </c>
      <c r="G221" s="64">
        <f t="shared" si="52"/>
        <v>20.069473106726267</v>
      </c>
      <c r="H221" s="34">
        <f t="shared" si="53"/>
        <v>11.346968165205348</v>
      </c>
      <c r="I221" s="65">
        <f t="shared" si="54"/>
        <v>0.40354522901135981</v>
      </c>
      <c r="J221" s="55">
        <f t="shared" si="43"/>
        <v>22.071772427810899</v>
      </c>
      <c r="K221" s="55">
        <f t="shared" si="44"/>
        <v>11.891777714535991</v>
      </c>
      <c r="L221" s="55">
        <f t="shared" si="45"/>
        <v>2.7831271682337181E-2</v>
      </c>
      <c r="M221" s="55">
        <f t="shared" si="46"/>
        <v>12.610075336809038</v>
      </c>
      <c r="N221" s="55">
        <f t="shared" si="47"/>
        <v>11.730302638892139</v>
      </c>
      <c r="O221" s="55">
        <f t="shared" si="48"/>
        <v>2.7279773578818953</v>
      </c>
    </row>
    <row r="222" spans="1:15">
      <c r="A222" s="55">
        <v>171</v>
      </c>
      <c r="B222" s="47">
        <f t="shared" si="55"/>
        <v>2.1599999999999979</v>
      </c>
      <c r="C222" s="55">
        <f t="shared" si="49"/>
        <v>5.556991462506109</v>
      </c>
      <c r="D222" s="55">
        <f t="shared" si="42"/>
        <v>8.313834607786843</v>
      </c>
      <c r="E222" s="55">
        <f t="shared" si="50"/>
        <v>-5.556991462506109</v>
      </c>
      <c r="F222" s="47">
        <f t="shared" si="51"/>
        <v>2.1599999999999979</v>
      </c>
      <c r="G222" s="64">
        <f t="shared" si="52"/>
        <v>20.182962892291023</v>
      </c>
      <c r="H222" s="34">
        <f t="shared" si="53"/>
        <v>11.350981639536231</v>
      </c>
      <c r="I222" s="65">
        <f t="shared" si="54"/>
        <v>0.39916028332622905</v>
      </c>
      <c r="J222" s="55">
        <f t="shared" si="43"/>
        <v>22.19069158095099</v>
      </c>
      <c r="K222" s="55">
        <f t="shared" si="44"/>
        <v>11.892051369705538</v>
      </c>
      <c r="L222" s="55">
        <f t="shared" si="45"/>
        <v>2.6904987694230581E-2</v>
      </c>
      <c r="M222" s="55">
        <f t="shared" si="46"/>
        <v>12.698154826587976</v>
      </c>
      <c r="N222" s="55">
        <f t="shared" si="47"/>
        <v>11.75755076535925</v>
      </c>
      <c r="O222" s="55">
        <f t="shared" si="48"/>
        <v>2.7216552697590881</v>
      </c>
    </row>
    <row r="223" spans="1:15">
      <c r="A223" s="55">
        <v>172</v>
      </c>
      <c r="B223" s="47">
        <f t="shared" si="55"/>
        <v>2.1699999999999977</v>
      </c>
      <c r="C223" s="55">
        <f t="shared" si="49"/>
        <v>5.6398505756940818</v>
      </c>
      <c r="D223" s="55">
        <f t="shared" si="42"/>
        <v>8.2578499310560929</v>
      </c>
      <c r="E223" s="55">
        <f t="shared" si="50"/>
        <v>-5.6398505756940818</v>
      </c>
      <c r="F223" s="47">
        <f t="shared" si="51"/>
        <v>2.1699999999999977</v>
      </c>
      <c r="G223" s="64">
        <f t="shared" si="52"/>
        <v>20.296492594411607</v>
      </c>
      <c r="H223" s="34">
        <f t="shared" si="53"/>
        <v>11.354951581869145</v>
      </c>
      <c r="I223" s="65">
        <f t="shared" si="54"/>
        <v>0.39483863765891392</v>
      </c>
      <c r="J223" s="55">
        <f t="shared" si="43"/>
        <v>22.309613424846745</v>
      </c>
      <c r="K223" s="55">
        <f t="shared" si="44"/>
        <v>11.892315917048295</v>
      </c>
      <c r="L223" s="55">
        <f t="shared" si="45"/>
        <v>2.6009532409764086E-2</v>
      </c>
      <c r="M223" s="55">
        <f t="shared" si="46"/>
        <v>12.786438440785592</v>
      </c>
      <c r="N223" s="55">
        <f t="shared" si="47"/>
        <v>11.784735890124981</v>
      </c>
      <c r="O223" s="55">
        <f t="shared" si="48"/>
        <v>2.7153769332085242</v>
      </c>
    </row>
    <row r="224" spans="1:15">
      <c r="A224" s="55">
        <v>173</v>
      </c>
      <c r="B224" s="47">
        <f t="shared" si="55"/>
        <v>2.1799999999999975</v>
      </c>
      <c r="C224" s="55">
        <f t="shared" si="49"/>
        <v>5.7221457085243461</v>
      </c>
      <c r="D224" s="55">
        <f t="shared" si="42"/>
        <v>8.2010394762137562</v>
      </c>
      <c r="E224" s="55">
        <f t="shared" si="50"/>
        <v>-5.7221457085243461</v>
      </c>
      <c r="F224" s="47">
        <f t="shared" si="51"/>
        <v>2.1799999999999975</v>
      </c>
      <c r="G224" s="64">
        <f t="shared" si="52"/>
        <v>20.410061780913956</v>
      </c>
      <c r="H224" s="34">
        <f t="shared" si="53"/>
        <v>11.358878619493016</v>
      </c>
      <c r="I224" s="65">
        <f t="shared" si="54"/>
        <v>0.39057915388955339</v>
      </c>
      <c r="J224" s="55">
        <f t="shared" si="43"/>
        <v>22.428537869944076</v>
      </c>
      <c r="K224" s="55">
        <f t="shared" si="44"/>
        <v>11.892571659692134</v>
      </c>
      <c r="L224" s="55">
        <f t="shared" si="45"/>
        <v>2.5143879784031046E-2</v>
      </c>
      <c r="M224" s="55">
        <f t="shared" si="46"/>
        <v>12.874925708523504</v>
      </c>
      <c r="N224" s="55">
        <f t="shared" si="47"/>
        <v>11.811858448186713</v>
      </c>
      <c r="O224" s="55">
        <f t="shared" si="48"/>
        <v>2.7091418459143872</v>
      </c>
    </row>
    <row r="225" spans="1:15">
      <c r="A225" s="55">
        <v>174</v>
      </c>
      <c r="B225" s="47">
        <f t="shared" si="55"/>
        <v>2.1899999999999973</v>
      </c>
      <c r="C225" s="55">
        <f t="shared" si="49"/>
        <v>5.8038686315521968</v>
      </c>
      <c r="D225" s="55">
        <f t="shared" si="42"/>
        <v>8.1434089242579759</v>
      </c>
      <c r="E225" s="55">
        <f t="shared" si="50"/>
        <v>-5.8038686315521968</v>
      </c>
      <c r="F225" s="47">
        <f t="shared" si="51"/>
        <v>2.1899999999999973</v>
      </c>
      <c r="G225" s="64">
        <f t="shared" si="52"/>
        <v>20.523670025840421</v>
      </c>
      <c r="H225" s="34">
        <f t="shared" si="53"/>
        <v>11.362763368438435</v>
      </c>
      <c r="I225" s="65">
        <f t="shared" si="54"/>
        <v>0.38638071836601134</v>
      </c>
      <c r="J225" s="55">
        <f t="shared" si="43"/>
        <v>22.547464829669465</v>
      </c>
      <c r="K225" s="55">
        <f t="shared" si="44"/>
        <v>11.892818890676185</v>
      </c>
      <c r="L225" s="55">
        <f t="shared" si="45"/>
        <v>2.4307037921084237E-2</v>
      </c>
      <c r="M225" s="55">
        <f t="shared" si="46"/>
        <v>12.963616162167074</v>
      </c>
      <c r="N225" s="55">
        <f t="shared" si="47"/>
        <v>11.838918869558986</v>
      </c>
      <c r="O225" s="55">
        <f t="shared" si="48"/>
        <v>2.7029495135979453</v>
      </c>
    </row>
    <row r="226" spans="1:15">
      <c r="A226" s="55">
        <v>175</v>
      </c>
      <c r="B226" s="47">
        <f t="shared" si="55"/>
        <v>2.1999999999999971</v>
      </c>
      <c r="C226" s="55">
        <f t="shared" si="49"/>
        <v>5.8850111725534333</v>
      </c>
      <c r="D226" s="55">
        <f t="shared" si="42"/>
        <v>8.0849640381959187</v>
      </c>
      <c r="E226" s="55">
        <f t="shared" si="50"/>
        <v>-5.8850111725534333</v>
      </c>
      <c r="F226" s="47">
        <f t="shared" si="51"/>
        <v>2.1999999999999971</v>
      </c>
      <c r="G226" s="64">
        <f t="shared" si="52"/>
        <v>20.63731690933837</v>
      </c>
      <c r="H226" s="34">
        <f t="shared" si="53"/>
        <v>11.366606433719252</v>
      </c>
      <c r="I226" s="65">
        <f t="shared" si="54"/>
        <v>0.38224224129238304</v>
      </c>
      <c r="J226" s="55">
        <f t="shared" si="43"/>
        <v>22.66639422033073</v>
      </c>
      <c r="K226" s="55">
        <f t="shared" si="44"/>
        <v>11.893057893286608</v>
      </c>
      <c r="L226" s="55">
        <f t="shared" si="45"/>
        <v>2.3498047937385795E-2</v>
      </c>
      <c r="M226" s="55">
        <f t="shared" si="46"/>
        <v>13.052509337288342</v>
      </c>
      <c r="N226" s="55">
        <f t="shared" si="47"/>
        <v>11.865917579353052</v>
      </c>
      <c r="O226" s="55">
        <f t="shared" si="48"/>
        <v>2.6967994498529704</v>
      </c>
    </row>
    <row r="227" spans="1:15">
      <c r="A227" s="55">
        <v>176</v>
      </c>
      <c r="B227" s="47">
        <f t="shared" si="55"/>
        <v>2.2099999999999969</v>
      </c>
      <c r="C227" s="55">
        <f t="shared" si="49"/>
        <v>5.9655652173415739</v>
      </c>
      <c r="D227" s="55">
        <f t="shared" si="42"/>
        <v>8.0257106624674908</v>
      </c>
      <c r="E227" s="55">
        <f t="shared" si="50"/>
        <v>-5.9655652173415739</v>
      </c>
      <c r="F227" s="47">
        <f t="shared" si="51"/>
        <v>2.2099999999999964</v>
      </c>
      <c r="G227" s="64">
        <f t="shared" si="52"/>
        <v>20.751002017551201</v>
      </c>
      <c r="H227" s="34">
        <f t="shared" si="53"/>
        <v>11.370408409568149</v>
      </c>
      <c r="I227" s="65">
        <f t="shared" si="54"/>
        <v>0.3781626561349053</v>
      </c>
      <c r="J227" s="55">
        <f t="shared" si="43"/>
        <v>22.785325961021151</v>
      </c>
      <c r="K227" s="55">
        <f t="shared" si="44"/>
        <v>11.893288941381202</v>
      </c>
      <c r="L227" s="55">
        <f t="shared" si="45"/>
        <v>2.2715982863083954E-2</v>
      </c>
      <c r="M227" s="55">
        <f t="shared" si="46"/>
        <v>13.141604772629531</v>
      </c>
      <c r="N227" s="55">
        <f t="shared" si="47"/>
        <v>11.892854997854796</v>
      </c>
      <c r="O227" s="55">
        <f t="shared" si="48"/>
        <v>2.6906911759852519</v>
      </c>
    </row>
    <row r="228" spans="1:15">
      <c r="A228" s="55">
        <v>177</v>
      </c>
      <c r="B228" s="47">
        <f t="shared" si="55"/>
        <v>2.2199999999999966</v>
      </c>
      <c r="C228" s="55">
        <f t="shared" si="49"/>
        <v>6.0455227105792684</v>
      </c>
      <c r="D228" s="55">
        <f t="shared" si="42"/>
        <v>7.9656547223608865</v>
      </c>
      <c r="E228" s="55">
        <f t="shared" si="50"/>
        <v>-6.0455227105792684</v>
      </c>
      <c r="F228" s="47">
        <f t="shared" si="51"/>
        <v>2.2199999999999966</v>
      </c>
      <c r="G228" s="64">
        <f t="shared" si="52"/>
        <v>20.864724942511707</v>
      </c>
      <c r="H228" s="34">
        <f t="shared" si="53"/>
        <v>11.374169879666383</v>
      </c>
      <c r="I228" s="65">
        <f t="shared" si="54"/>
        <v>0.37414091904471464</v>
      </c>
      <c r="J228" s="55">
        <f t="shared" si="43"/>
        <v>22.904259973526752</v>
      </c>
      <c r="K228" s="55">
        <f t="shared" si="44"/>
        <v>11.893512299703193</v>
      </c>
      <c r="L228" s="55">
        <f t="shared" si="45"/>
        <v>2.1959946579857524E-2</v>
      </c>
      <c r="M228" s="55">
        <f t="shared" si="46"/>
        <v>13.230902010067158</v>
      </c>
      <c r="N228" s="55">
        <f t="shared" si="47"/>
        <v>11.919731540601063</v>
      </c>
      <c r="O228" s="55">
        <f t="shared" si="48"/>
        <v>2.6846242208560991</v>
      </c>
    </row>
    <row r="229" spans="1:15">
      <c r="A229" s="55">
        <v>178</v>
      </c>
      <c r="B229" s="47">
        <f t="shared" si="55"/>
        <v>2.2299999999999964</v>
      </c>
      <c r="C229" s="55">
        <f t="shared" si="49"/>
        <v>6.1248756565838232</v>
      </c>
      <c r="D229" s="55">
        <f t="shared" si="42"/>
        <v>7.9048022234200701</v>
      </c>
      <c r="E229" s="55">
        <f t="shared" si="50"/>
        <v>-6.1248756565838232</v>
      </c>
      <c r="F229" s="47">
        <f t="shared" si="51"/>
        <v>2.2299999999999964</v>
      </c>
      <c r="G229" s="64">
        <f t="shared" si="52"/>
        <v>20.978485282037656</v>
      </c>
      <c r="H229" s="34">
        <f t="shared" si="53"/>
        <v>11.377891417367787</v>
      </c>
      <c r="I229" s="65">
        <f t="shared" si="54"/>
        <v>0.37017600829691738</v>
      </c>
      <c r="J229" s="55">
        <f t="shared" si="43"/>
        <v>23.023196182236688</v>
      </c>
      <c r="K229" s="55">
        <f t="shared" si="44"/>
        <v>11.893728224184589</v>
      </c>
      <c r="L229" s="55">
        <f t="shared" si="45"/>
        <v>2.1229072794111396E-2</v>
      </c>
      <c r="M229" s="55">
        <f t="shared" si="46"/>
        <v>13.320400594576695</v>
      </c>
      <c r="N229" s="55">
        <f t="shared" si="47"/>
        <v>11.946547618454453</v>
      </c>
      <c r="O229" s="55">
        <f t="shared" si="48"/>
        <v>2.6785981207297023</v>
      </c>
    </row>
    <row r="230" spans="1:15">
      <c r="A230" s="55">
        <v>179</v>
      </c>
      <c r="B230" s="47">
        <f t="shared" si="55"/>
        <v>2.2399999999999962</v>
      </c>
      <c r="C230" s="55">
        <f t="shared" si="49"/>
        <v>6.2036161201267674</v>
      </c>
      <c r="D230" s="55">
        <f t="shared" si="42"/>
        <v>7.8431592508442236</v>
      </c>
      <c r="E230" s="55">
        <f t="shared" si="50"/>
        <v>-6.2036161201267674</v>
      </c>
      <c r="F230" s="47">
        <f t="shared" si="51"/>
        <v>2.2399999999999967</v>
      </c>
      <c r="G230" s="64">
        <f t="shared" si="52"/>
        <v>21.092282639629651</v>
      </c>
      <c r="H230" s="34">
        <f t="shared" si="53"/>
        <v>11.381573585917302</v>
      </c>
      <c r="I230" s="65">
        <f t="shared" si="54"/>
        <v>0.36626692374545766</v>
      </c>
      <c r="J230" s="55">
        <f t="shared" si="43"/>
        <v>23.1421345140566</v>
      </c>
      <c r="K230" s="55">
        <f t="shared" si="44"/>
        <v>11.893936962239433</v>
      </c>
      <c r="L230" s="55">
        <f t="shared" si="45"/>
        <v>2.0522524044346038E-2</v>
      </c>
      <c r="M230" s="55">
        <f t="shared" si="46"/>
        <v>13.410100074197771</v>
      </c>
      <c r="N230" s="55">
        <f t="shared" si="47"/>
        <v>11.973303637676603</v>
      </c>
      <c r="O230" s="55">
        <f t="shared" si="48"/>
        <v>2.672612419124246</v>
      </c>
    </row>
    <row r="231" spans="1:15" ht="15.75" thickBot="1">
      <c r="A231" s="55">
        <v>180</v>
      </c>
      <c r="B231" s="48">
        <f t="shared" si="55"/>
        <v>2.249999999999996</v>
      </c>
      <c r="C231" s="55">
        <f t="shared" si="49"/>
        <v>6.28173622722736</v>
      </c>
      <c r="D231" s="55">
        <f t="shared" si="42"/>
        <v>7.7807319688792376</v>
      </c>
      <c r="E231" s="55">
        <f t="shared" si="50"/>
        <v>-6.28173622722736</v>
      </c>
      <c r="F231" s="47">
        <f t="shared" si="51"/>
        <v>2.2499999999999964</v>
      </c>
      <c r="G231" s="64">
        <f t="shared" si="52"/>
        <v>21.20611662437107</v>
      </c>
      <c r="H231" s="34">
        <f t="shared" si="53"/>
        <v>11.385216938664081</v>
      </c>
      <c r="I231" s="66">
        <f t="shared" si="54"/>
        <v>0.3624126862932785</v>
      </c>
      <c r="J231" s="55">
        <f t="shared" si="43"/>
        <v>23.261074898324868</v>
      </c>
      <c r="K231" s="55">
        <f t="shared" si="44"/>
        <v>11.894138753047304</v>
      </c>
      <c r="L231" s="55">
        <f t="shared" si="45"/>
        <v>1.9839490741564016E-2</v>
      </c>
      <c r="M231" s="55">
        <f t="shared" si="46"/>
        <v>13.499999999999964</v>
      </c>
      <c r="N231" s="55">
        <f t="shared" si="47"/>
        <v>11.999999999999989</v>
      </c>
      <c r="O231" s="55">
        <f t="shared" si="48"/>
        <v>2.6666666666666692</v>
      </c>
    </row>
  </sheetData>
  <conditionalFormatting sqref="F6:F231">
    <cfRule type="expression" dxfId="0" priority="1">
      <formula>IF(B6=F6,FALSE,TRUE)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68"/>
  <sheetViews>
    <sheetView tabSelected="1" workbookViewId="0">
      <selection activeCell="I9" sqref="I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94" t="s">
        <v>12</v>
      </c>
      <c r="E4" s="94"/>
      <c r="F4" s="94"/>
      <c r="G4" s="94"/>
    </row>
    <row r="5" spans="2:13">
      <c r="B5" s="5"/>
      <c r="C5" s="5"/>
      <c r="D5" s="5"/>
      <c r="E5" s="5"/>
    </row>
    <row r="6" spans="2:13" ht="18">
      <c r="D6" s="6"/>
      <c r="E6" s="6"/>
      <c r="F6" s="21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 s="57">
        <f>1/I8</f>
        <v>2.4999999999999999E-8</v>
      </c>
      <c r="J7" s="57">
        <f>1/J8</f>
        <v>6.3999999999999997E-6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59">
        <f>H8/I9</f>
        <v>40000000</v>
      </c>
      <c r="J8" s="59">
        <f>$H$8/J9</f>
        <v>156250</v>
      </c>
    </row>
    <row r="9" spans="2:13" ht="15.75" thickBot="1">
      <c r="D9" s="4">
        <v>4</v>
      </c>
      <c r="E9" s="4">
        <v>5</v>
      </c>
      <c r="F9" s="23">
        <v>128</v>
      </c>
      <c r="G9" s="4">
        <v>2</v>
      </c>
      <c r="H9" s="58">
        <v>2</v>
      </c>
      <c r="I9" s="58">
        <v>1</v>
      </c>
      <c r="J9" s="58">
        <v>256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0"/>
    </row>
    <row r="15" spans="2:13" ht="15.75" thickBot="1">
      <c r="C15" s="19" t="s">
        <v>19</v>
      </c>
      <c r="D15" s="18">
        <v>4.1780793463627496E-3</v>
      </c>
      <c r="E15" s="20" t="s">
        <v>186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5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186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5" t="str">
        <f t="shared" ref="M15" si="3">CONCATENATE(IF(J15&lt;0.000001,"n",IF(J15&lt;0.001,"u",IF(J15&lt;1,"m",IF(J15&gt;1000000,"M",IF(J15&gt;1000,"K",""))))),K15)</f>
        <v>m˚/sec</v>
      </c>
    </row>
    <row r="16" spans="2:13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>
      <c r="C21" s="24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>
      <c r="C22" s="24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>
      <c r="C24" s="24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>
      <c r="C25" s="24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>
      <c r="C26" s="25" t="s">
        <v>28</v>
      </c>
      <c r="D26" s="18">
        <v>5</v>
      </c>
      <c r="E26" s="20" t="s">
        <v>186</v>
      </c>
      <c r="F26" s="3">
        <f t="shared" si="4"/>
        <v>5</v>
      </c>
      <c r="G26" s="55" t="str">
        <f t="shared" si="5"/>
        <v>˚/sec</v>
      </c>
      <c r="I26" s="25" t="s">
        <v>28</v>
      </c>
      <c r="J26" s="18">
        <v>5</v>
      </c>
      <c r="K26" s="20" t="s">
        <v>186</v>
      </c>
      <c r="L26" s="3">
        <f t="shared" si="6"/>
        <v>5</v>
      </c>
      <c r="M26" s="55" t="str">
        <f t="shared" si="7"/>
        <v>˚/sec</v>
      </c>
    </row>
    <row r="27" spans="3:13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>
      <c r="C32" s="24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>
      <c r="C33" s="24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>
      <c r="C35" s="24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>
      <c r="L36" s="3"/>
    </row>
    <row r="37" spans="3:13" ht="15.75" thickBot="1">
      <c r="C37" s="25" t="s">
        <v>28</v>
      </c>
      <c r="D37" s="18">
        <v>15</v>
      </c>
      <c r="E37" s="20" t="s">
        <v>186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5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186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5" t="str">
        <f t="shared" ref="M37" si="15">CONCATENATE(IF(J37&lt;0.000001,"n",IF(J37&lt;0.001,"u",IF(J37&lt;1,"m",IF(J37&gt;1000000,"M",IF(J37&gt;1000,"K",""))))),K37)</f>
        <v>˚/sec</v>
      </c>
    </row>
    <row r="38" spans="3:13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>
      <c r="C43" s="24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>
      <c r="C44" s="24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>
      <c r="C46" s="24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/>
    <row r="48" spans="3:13" ht="15.75" thickBot="1">
      <c r="C48" s="25" t="s">
        <v>28</v>
      </c>
      <c r="D48" s="18">
        <v>20</v>
      </c>
      <c r="E48" s="20" t="s">
        <v>186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5" t="str">
        <f t="shared" ref="G48:G57" si="21">CONCATENATE(IF(D48&lt;0.000001,"n",IF(D48&lt;0.001,"u",IF(D48&lt;1,"m",IF(D48&gt;1000000,"M",IF(D48&gt;1000,"K",""))))),E48)</f>
        <v>˚/sec</v>
      </c>
      <c r="H48" s="55"/>
      <c r="I48" s="25" t="s">
        <v>28</v>
      </c>
      <c r="J48" s="18">
        <v>20</v>
      </c>
      <c r="K48" s="20" t="s">
        <v>186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5" t="str">
        <f t="shared" ref="M48:M57" si="23">CONCATENATE(IF(J48&lt;0.000001,"n",IF(J48&lt;0.001,"u",IF(J48&lt;1,"m",IF(J48&gt;1000000,"M",IF(J48&gt;1000,"K",""))))),K48)</f>
        <v>˚/sec</v>
      </c>
    </row>
    <row r="49" spans="3:13">
      <c r="C49" s="16" t="s">
        <v>14</v>
      </c>
      <c r="D49" s="17">
        <f>200*16</f>
        <v>3200</v>
      </c>
      <c r="E49" s="55" t="s">
        <v>21</v>
      </c>
      <c r="F49" s="3">
        <f t="shared" si="20"/>
        <v>3.2</v>
      </c>
      <c r="G49" s="55" t="str">
        <f t="shared" si="21"/>
        <v>Kstep</v>
      </c>
      <c r="H49" s="55"/>
      <c r="I49" s="16" t="s">
        <v>14</v>
      </c>
      <c r="J49" s="17">
        <f>200*16</f>
        <v>3200</v>
      </c>
      <c r="K49" s="55" t="s">
        <v>21</v>
      </c>
      <c r="L49" s="3">
        <f t="shared" si="22"/>
        <v>3.2</v>
      </c>
      <c r="M49" s="55" t="str">
        <f t="shared" si="23"/>
        <v>Kstep</v>
      </c>
    </row>
    <row r="50" spans="3:13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5" t="str">
        <f t="shared" si="21"/>
        <v>˚</v>
      </c>
      <c r="H50" s="55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5" t="str">
        <f t="shared" si="23"/>
        <v>˚</v>
      </c>
    </row>
    <row r="51" spans="3:13">
      <c r="C51" s="11" t="s">
        <v>16</v>
      </c>
      <c r="D51" s="13">
        <f>1/D48</f>
        <v>0.05</v>
      </c>
      <c r="E51" s="55" t="s">
        <v>13</v>
      </c>
      <c r="F51" s="3">
        <f t="shared" si="20"/>
        <v>50</v>
      </c>
      <c r="G51" s="55" t="str">
        <f t="shared" si="21"/>
        <v>ms</v>
      </c>
      <c r="H51" s="55"/>
      <c r="I51" s="11" t="s">
        <v>16</v>
      </c>
      <c r="J51" s="13">
        <f>1/J48</f>
        <v>0.05</v>
      </c>
      <c r="K51" s="55" t="s">
        <v>13</v>
      </c>
      <c r="L51" s="3">
        <f t="shared" si="22"/>
        <v>50</v>
      </c>
      <c r="M51" s="55" t="str">
        <f t="shared" si="23"/>
        <v>ms</v>
      </c>
    </row>
    <row r="52" spans="3:13">
      <c r="C52" s="11" t="s">
        <v>17</v>
      </c>
      <c r="D52" s="12">
        <f>D49/D51</f>
        <v>64000</v>
      </c>
      <c r="E52" s="55" t="s">
        <v>23</v>
      </c>
      <c r="F52" s="3">
        <f t="shared" si="20"/>
        <v>64</v>
      </c>
      <c r="G52" s="55" t="str">
        <f t="shared" si="21"/>
        <v>KHz</v>
      </c>
      <c r="H52" s="55"/>
      <c r="I52" s="11" t="s">
        <v>17</v>
      </c>
      <c r="J52" s="12">
        <f>J49/J51</f>
        <v>64000</v>
      </c>
      <c r="K52" s="55" t="s">
        <v>23</v>
      </c>
      <c r="L52" s="3">
        <f t="shared" si="22"/>
        <v>64</v>
      </c>
      <c r="M52" s="55" t="str">
        <f t="shared" si="23"/>
        <v>KHz</v>
      </c>
    </row>
    <row r="53" spans="3:13" ht="15.75" thickBot="1">
      <c r="C53" s="14" t="s">
        <v>18</v>
      </c>
      <c r="D53" s="15">
        <f>1/D52</f>
        <v>1.5625E-5</v>
      </c>
      <c r="E53" s="55" t="s">
        <v>13</v>
      </c>
      <c r="F53" s="3">
        <f t="shared" si="20"/>
        <v>15.625</v>
      </c>
      <c r="G53" s="55" t="str">
        <f t="shared" si="21"/>
        <v>us</v>
      </c>
      <c r="H53" s="55"/>
      <c r="I53" s="14" t="s">
        <v>18</v>
      </c>
      <c r="J53" s="15">
        <f>1/J52</f>
        <v>1.5625E-5</v>
      </c>
      <c r="K53" s="55" t="s">
        <v>13</v>
      </c>
      <c r="L53" s="3">
        <f t="shared" si="22"/>
        <v>15.625</v>
      </c>
      <c r="M53" s="55" t="str">
        <f t="shared" si="23"/>
        <v>us</v>
      </c>
    </row>
    <row r="54" spans="3:13">
      <c r="C54" s="24" t="s">
        <v>24</v>
      </c>
      <c r="D54" s="55">
        <f>D53/$I$7</f>
        <v>625</v>
      </c>
      <c r="E54" s="55" t="s">
        <v>25</v>
      </c>
      <c r="F54" s="3">
        <f t="shared" si="20"/>
        <v>625</v>
      </c>
      <c r="G54" s="55" t="str">
        <f t="shared" si="21"/>
        <v>tact</v>
      </c>
      <c r="H54" s="55"/>
      <c r="I54" s="24" t="s">
        <v>24</v>
      </c>
      <c r="J54" s="55">
        <f>J53/$J$7</f>
        <v>2.44140625</v>
      </c>
      <c r="K54" s="55" t="s">
        <v>25</v>
      </c>
      <c r="L54" s="3">
        <f t="shared" si="22"/>
        <v>2.44140625</v>
      </c>
      <c r="M54" s="55" t="str">
        <f t="shared" si="23"/>
        <v>tact</v>
      </c>
    </row>
    <row r="55" spans="3:13">
      <c r="C55" s="24" t="s">
        <v>99</v>
      </c>
      <c r="D55" s="55">
        <f>D54/65536</f>
        <v>9.5367431640625E-3</v>
      </c>
      <c r="E55" s="55" t="s">
        <v>25</v>
      </c>
      <c r="F55" s="3">
        <f t="shared" si="20"/>
        <v>9.5367431640625</v>
      </c>
      <c r="G55" s="55" t="str">
        <f t="shared" si="21"/>
        <v>mtact</v>
      </c>
      <c r="H55" s="55"/>
      <c r="I55" s="24" t="s">
        <v>99</v>
      </c>
      <c r="J55" s="55">
        <f>J54/65536</f>
        <v>3.7252902984619141E-5</v>
      </c>
      <c r="K55" s="55" t="s">
        <v>25</v>
      </c>
      <c r="L55" s="3">
        <f t="shared" si="22"/>
        <v>37.252902984619141</v>
      </c>
      <c r="M55" s="55" t="str">
        <f t="shared" si="23"/>
        <v>utact</v>
      </c>
    </row>
    <row r="56" spans="3:13">
      <c r="C56" s="24" t="s">
        <v>26</v>
      </c>
      <c r="D56" s="55">
        <f>$H$8*D53</f>
        <v>625</v>
      </c>
      <c r="E56" s="55" t="s">
        <v>27</v>
      </c>
      <c r="F56" s="3">
        <f t="shared" si="20"/>
        <v>625</v>
      </c>
      <c r="G56" s="55" t="str">
        <f t="shared" si="21"/>
        <v>comands</v>
      </c>
      <c r="H56" s="55"/>
      <c r="I56" s="24" t="s">
        <v>26</v>
      </c>
      <c r="J56" s="55">
        <f>$H$8*J53</f>
        <v>625</v>
      </c>
      <c r="K56" s="55" t="s">
        <v>27</v>
      </c>
      <c r="L56" s="3">
        <f t="shared" si="22"/>
        <v>625</v>
      </c>
      <c r="M56" s="55" t="str">
        <f t="shared" si="23"/>
        <v>comands</v>
      </c>
    </row>
    <row r="57" spans="3:13">
      <c r="C57" s="24" t="s">
        <v>31</v>
      </c>
      <c r="D57" s="55">
        <f>65536/D54</f>
        <v>104.85760000000001</v>
      </c>
      <c r="E57" s="55"/>
      <c r="F57" s="3">
        <f t="shared" si="20"/>
        <v>104.85760000000001</v>
      </c>
      <c r="G57" s="55" t="str">
        <f t="shared" si="21"/>
        <v/>
      </c>
      <c r="H57" s="55"/>
      <c r="I57" s="24" t="s">
        <v>31</v>
      </c>
      <c r="J57" s="55">
        <f>65536/J54</f>
        <v>26843.545600000001</v>
      </c>
      <c r="K57" s="55"/>
      <c r="L57" s="3">
        <f t="shared" si="22"/>
        <v>26.843545600000002</v>
      </c>
      <c r="M57" s="55" t="str">
        <f t="shared" si="23"/>
        <v>K</v>
      </c>
    </row>
    <row r="58" spans="3:13" ht="15.75" thickBot="1"/>
    <row r="59" spans="3:13" ht="15.75" thickBot="1">
      <c r="C59" s="25" t="s">
        <v>28</v>
      </c>
      <c r="D59" s="18">
        <v>25</v>
      </c>
      <c r="E59" s="20" t="s">
        <v>186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5" t="str">
        <f t="shared" ref="G59:G68" si="25">CONCATENATE(IF(D59&lt;0.000001,"n",IF(D59&lt;0.001,"u",IF(D59&lt;1,"m",IF(D59&gt;1000000,"M",IF(D59&gt;1000,"K",""))))),E59)</f>
        <v>˚/sec</v>
      </c>
      <c r="H59" s="55"/>
      <c r="I59" s="25" t="s">
        <v>28</v>
      </c>
      <c r="J59" s="18">
        <v>25</v>
      </c>
      <c r="K59" s="20" t="s">
        <v>186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5" t="str">
        <f t="shared" ref="M59:M68" si="27">CONCATENATE(IF(J59&lt;0.000001,"n",IF(J59&lt;0.001,"u",IF(J59&lt;1,"m",IF(J59&gt;1000000,"M",IF(J59&gt;1000,"K",""))))),K59)</f>
        <v>˚/sec</v>
      </c>
    </row>
    <row r="60" spans="3:13">
      <c r="C60" s="16" t="s">
        <v>14</v>
      </c>
      <c r="D60" s="17">
        <f>200*16</f>
        <v>3200</v>
      </c>
      <c r="E60" s="55" t="s">
        <v>21</v>
      </c>
      <c r="F60" s="3">
        <f t="shared" si="24"/>
        <v>3.2</v>
      </c>
      <c r="G60" s="55" t="str">
        <f t="shared" si="25"/>
        <v>Kstep</v>
      </c>
      <c r="H60" s="55"/>
      <c r="I60" s="16" t="s">
        <v>14</v>
      </c>
      <c r="J60" s="17">
        <f>200*16</f>
        <v>3200</v>
      </c>
      <c r="K60" s="55" t="s">
        <v>21</v>
      </c>
      <c r="L60" s="3">
        <f t="shared" si="26"/>
        <v>3.2</v>
      </c>
      <c r="M60" s="55" t="str">
        <f t="shared" si="27"/>
        <v>Kstep</v>
      </c>
    </row>
    <row r="61" spans="3:13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5" t="str">
        <f t="shared" si="25"/>
        <v>˚</v>
      </c>
      <c r="H61" s="55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5" t="str">
        <f t="shared" si="27"/>
        <v>˚</v>
      </c>
    </row>
    <row r="62" spans="3:13">
      <c r="C62" s="11" t="s">
        <v>16</v>
      </c>
      <c r="D62" s="13">
        <f>1/D59</f>
        <v>0.04</v>
      </c>
      <c r="E62" s="55" t="s">
        <v>13</v>
      </c>
      <c r="F62" s="3">
        <f t="shared" si="24"/>
        <v>40</v>
      </c>
      <c r="G62" s="55" t="str">
        <f t="shared" si="25"/>
        <v>ms</v>
      </c>
      <c r="H62" s="55"/>
      <c r="I62" s="11" t="s">
        <v>16</v>
      </c>
      <c r="J62" s="13">
        <f>1/J59</f>
        <v>0.04</v>
      </c>
      <c r="K62" s="55" t="s">
        <v>13</v>
      </c>
      <c r="L62" s="3">
        <f t="shared" si="26"/>
        <v>40</v>
      </c>
      <c r="M62" s="55" t="str">
        <f t="shared" si="27"/>
        <v>ms</v>
      </c>
    </row>
    <row r="63" spans="3:13">
      <c r="C63" s="11" t="s">
        <v>17</v>
      </c>
      <c r="D63" s="12">
        <f>D60/D62</f>
        <v>80000</v>
      </c>
      <c r="E63" s="55" t="s">
        <v>23</v>
      </c>
      <c r="F63" s="3">
        <f t="shared" si="24"/>
        <v>80</v>
      </c>
      <c r="G63" s="55" t="str">
        <f t="shared" si="25"/>
        <v>KHz</v>
      </c>
      <c r="H63" s="55"/>
      <c r="I63" s="11" t="s">
        <v>17</v>
      </c>
      <c r="J63" s="12">
        <f>J60/J62</f>
        <v>80000</v>
      </c>
      <c r="K63" s="55" t="s">
        <v>23</v>
      </c>
      <c r="L63" s="3">
        <f t="shared" si="26"/>
        <v>80</v>
      </c>
      <c r="M63" s="55" t="str">
        <f t="shared" si="27"/>
        <v>KHz</v>
      </c>
    </row>
    <row r="64" spans="3:13" ht="15.75" thickBot="1">
      <c r="C64" s="14" t="s">
        <v>18</v>
      </c>
      <c r="D64" s="15">
        <f>1/D63</f>
        <v>1.2500000000000001E-5</v>
      </c>
      <c r="E64" s="55" t="s">
        <v>13</v>
      </c>
      <c r="F64" s="3">
        <f t="shared" si="24"/>
        <v>12.5</v>
      </c>
      <c r="G64" s="55" t="str">
        <f t="shared" si="25"/>
        <v>us</v>
      </c>
      <c r="H64" s="55"/>
      <c r="I64" s="14" t="s">
        <v>18</v>
      </c>
      <c r="J64" s="15">
        <f>1/J63</f>
        <v>1.2500000000000001E-5</v>
      </c>
      <c r="K64" s="55" t="s">
        <v>13</v>
      </c>
      <c r="L64" s="3">
        <f t="shared" si="26"/>
        <v>12.5</v>
      </c>
      <c r="M64" s="55" t="str">
        <f t="shared" si="27"/>
        <v>us</v>
      </c>
    </row>
    <row r="65" spans="3:13">
      <c r="C65" s="24" t="s">
        <v>24</v>
      </c>
      <c r="D65" s="55">
        <f>D64/$I$7</f>
        <v>500.00000000000006</v>
      </c>
      <c r="E65" s="55" t="s">
        <v>25</v>
      </c>
      <c r="F65" s="3">
        <f t="shared" si="24"/>
        <v>500.00000000000006</v>
      </c>
      <c r="G65" s="55" t="str">
        <f t="shared" si="25"/>
        <v>tact</v>
      </c>
      <c r="H65" s="55"/>
      <c r="I65" s="24" t="s">
        <v>24</v>
      </c>
      <c r="J65" s="55">
        <f>J64/$J$7</f>
        <v>1.9531250000000002</v>
      </c>
      <c r="K65" s="55" t="s">
        <v>25</v>
      </c>
      <c r="L65" s="3">
        <f t="shared" si="26"/>
        <v>1.9531250000000002</v>
      </c>
      <c r="M65" s="55" t="str">
        <f t="shared" si="27"/>
        <v>tact</v>
      </c>
    </row>
    <row r="66" spans="3:13">
      <c r="C66" s="24" t="s">
        <v>99</v>
      </c>
      <c r="D66" s="55">
        <f>D65/65536</f>
        <v>7.6293945312500009E-3</v>
      </c>
      <c r="E66" s="55" t="s">
        <v>25</v>
      </c>
      <c r="F66" s="3">
        <f t="shared" si="24"/>
        <v>7.6293945312500009</v>
      </c>
      <c r="G66" s="55" t="str">
        <f t="shared" si="25"/>
        <v>mtact</v>
      </c>
      <c r="H66" s="55"/>
      <c r="I66" s="24" t="s">
        <v>99</v>
      </c>
      <c r="J66" s="55">
        <f>J65/65536</f>
        <v>2.9802322387695316E-5</v>
      </c>
      <c r="K66" s="55" t="s">
        <v>25</v>
      </c>
      <c r="L66" s="3">
        <f t="shared" si="26"/>
        <v>29.802322387695316</v>
      </c>
      <c r="M66" s="55" t="str">
        <f t="shared" si="27"/>
        <v>utact</v>
      </c>
    </row>
    <row r="67" spans="3:13">
      <c r="C67" s="24" t="s">
        <v>26</v>
      </c>
      <c r="D67" s="55">
        <f>$H$8*D64</f>
        <v>500</v>
      </c>
      <c r="E67" s="55" t="s">
        <v>27</v>
      </c>
      <c r="F67" s="3">
        <f t="shared" si="24"/>
        <v>500</v>
      </c>
      <c r="G67" s="55" t="str">
        <f t="shared" si="25"/>
        <v>comands</v>
      </c>
      <c r="H67" s="55"/>
      <c r="I67" s="24" t="s">
        <v>26</v>
      </c>
      <c r="J67" s="55">
        <f>$H$8*J64</f>
        <v>500</v>
      </c>
      <c r="K67" s="55" t="s">
        <v>27</v>
      </c>
      <c r="L67" s="3">
        <f t="shared" si="26"/>
        <v>500</v>
      </c>
      <c r="M67" s="55" t="str">
        <f t="shared" si="27"/>
        <v>comands</v>
      </c>
    </row>
    <row r="68" spans="3:13">
      <c r="C68" s="24" t="s">
        <v>31</v>
      </c>
      <c r="D68" s="55">
        <f>65536/D65</f>
        <v>131.07199999999997</v>
      </c>
      <c r="E68" s="55"/>
      <c r="F68" s="3">
        <f t="shared" si="24"/>
        <v>131.07199999999997</v>
      </c>
      <c r="G68" s="55" t="str">
        <f t="shared" si="25"/>
        <v/>
      </c>
      <c r="H68" s="55"/>
      <c r="I68" s="24" t="s">
        <v>31</v>
      </c>
      <c r="J68" s="55">
        <f>65536/J65</f>
        <v>33554.431999999993</v>
      </c>
      <c r="K68" s="55"/>
      <c r="L68" s="3">
        <f t="shared" si="26"/>
        <v>33.554431999999991</v>
      </c>
      <c r="M68" s="55" t="str">
        <f t="shared" si="27"/>
        <v>K</v>
      </c>
    </row>
  </sheetData>
  <mergeCells count="1">
    <mergeCell ref="D4:G4"/>
  </mergeCells>
  <conditionalFormatting sqref="G8">
    <cfRule type="cellIs" dxfId="7" priority="8" operator="between">
      <formula>12500000</formula>
      <formula>80000000</formula>
    </cfRule>
  </conditionalFormatting>
  <conditionalFormatting sqref="H8">
    <cfRule type="cellIs" dxfId="6" priority="7" operator="lessThan">
      <formula>40000001</formula>
    </cfRule>
  </conditionalFormatting>
  <conditionalFormatting sqref="E8">
    <cfRule type="cellIs" dxfId="5" priority="6" operator="between">
      <formula>800000</formula>
      <formula>8000000</formula>
    </cfRule>
  </conditionalFormatting>
  <conditionalFormatting sqref="D8">
    <cfRule type="cellIs" dxfId="4" priority="5" operator="lessThanOrEqual">
      <formula>25000000</formula>
    </cfRule>
  </conditionalFormatting>
  <conditionalFormatting sqref="F8">
    <cfRule type="cellIs" dxfId="3" priority="1" operator="lessThan">
      <formula>100000000</formula>
    </cfRule>
    <cfRule type="cellIs" dxfId="2" priority="2" operator="greaterThan">
      <formula>200000000</formula>
    </cfRule>
    <cfRule type="cellIs" dxfId="1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C15" sqref="C15:D22"/>
    </sheetView>
  </sheetViews>
  <sheetFormatPr defaultRowHeight="15"/>
  <cols>
    <col min="5" max="5" width="9.140625" style="26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P29"/>
  <sheetViews>
    <sheetView topLeftCell="E1" workbookViewId="0">
      <selection activeCell="L10" sqref="L10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>
      <c r="J1" s="35" t="s">
        <v>178</v>
      </c>
      <c r="K1" s="36"/>
      <c r="L1" s="36">
        <f ca="1">NOW()-TIME(4,0,0)</f>
        <v>41198.825135069448</v>
      </c>
      <c r="M1" s="37">
        <v>36526.5</v>
      </c>
    </row>
    <row r="2" spans="3:13">
      <c r="D2" s="28"/>
      <c r="J2" s="38" t="s">
        <v>45</v>
      </c>
      <c r="K2" s="31" t="s">
        <v>54</v>
      </c>
      <c r="L2" s="32">
        <f ca="1">L1</f>
        <v>41198.825135069448</v>
      </c>
      <c r="M2" s="39">
        <f>M1</f>
        <v>36526.5</v>
      </c>
    </row>
    <row r="3" spans="3:13">
      <c r="J3" s="38" t="s">
        <v>46</v>
      </c>
      <c r="K3" s="31">
        <f>-4713</f>
        <v>-4713</v>
      </c>
      <c r="L3" s="31">
        <f ca="1">YEAR(L2)</f>
        <v>2012</v>
      </c>
      <c r="M3" s="12">
        <f>YEAR(M2)</f>
        <v>2000</v>
      </c>
    </row>
    <row r="4" spans="3:13">
      <c r="J4" s="38" t="s">
        <v>47</v>
      </c>
      <c r="K4" s="31">
        <v>11</v>
      </c>
      <c r="L4" s="31">
        <f ca="1">MONTH(L2)</f>
        <v>10</v>
      </c>
      <c r="M4" s="12">
        <f>MONTH(M2)</f>
        <v>1</v>
      </c>
    </row>
    <row r="5" spans="3:13">
      <c r="J5" s="38" t="s">
        <v>48</v>
      </c>
      <c r="K5" s="31">
        <v>24</v>
      </c>
      <c r="L5" s="31">
        <f ca="1">DAY(L2)</f>
        <v>16</v>
      </c>
      <c r="M5" s="12">
        <f>DAY(M2)</f>
        <v>1</v>
      </c>
    </row>
    <row r="6" spans="3:13">
      <c r="J6" s="38" t="s">
        <v>49</v>
      </c>
      <c r="K6" s="31">
        <v>12</v>
      </c>
      <c r="L6" s="31">
        <f ca="1">HOUR(L2)</f>
        <v>19</v>
      </c>
      <c r="M6" s="12">
        <f>HOUR(M2)</f>
        <v>12</v>
      </c>
    </row>
    <row r="7" spans="3:13">
      <c r="J7" s="38" t="s">
        <v>50</v>
      </c>
      <c r="K7" s="31">
        <v>0</v>
      </c>
      <c r="L7" s="31">
        <f ca="1">MINUTE(L2)</f>
        <v>48</v>
      </c>
      <c r="M7" s="12">
        <f>MINUTE(M2)</f>
        <v>0</v>
      </c>
    </row>
    <row r="8" spans="3:13">
      <c r="J8" s="38" t="s">
        <v>51</v>
      </c>
      <c r="K8" s="31">
        <v>0</v>
      </c>
      <c r="L8" s="31">
        <f ca="1">SECOND(L2)</f>
        <v>12</v>
      </c>
      <c r="M8" s="12">
        <f>SECOND(M2)</f>
        <v>0</v>
      </c>
    </row>
    <row r="9" spans="3:13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2456217</v>
      </c>
      <c r="M9" s="31">
        <f>INT(M5+INT((153*M14+2)/5)+365*M13+INT(M13/4)-INT(M13/100)+INT(M13/400)-32045)</f>
        <v>2451545</v>
      </c>
    </row>
    <row r="10" spans="3:13" ht="17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2456217.3251388888</v>
      </c>
      <c r="M10" s="33">
        <f>M9+(M6-12)/24+(M7/1440)+(M8/86400)</f>
        <v>2451545</v>
      </c>
    </row>
    <row r="11" spans="3:13" ht="18.75" thickBot="1">
      <c r="C11" t="s">
        <v>43</v>
      </c>
      <c r="D11" s="27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176</v>
      </c>
      <c r="K11" s="53">
        <f>K10-2451545</f>
        <v>-2451545</v>
      </c>
      <c r="L11" s="53">
        <f ca="1">L10-2451545</f>
        <v>4672.3251388887875</v>
      </c>
      <c r="M11" s="53">
        <f>M10-2451545</f>
        <v>0</v>
      </c>
    </row>
    <row r="12" spans="3:13">
      <c r="J12" s="24" t="s">
        <v>124</v>
      </c>
      <c r="K12" s="34">
        <f>(14-K4)/12</f>
        <v>0.25</v>
      </c>
      <c r="L12" s="34">
        <f ca="1">(14-L4)/12</f>
        <v>0.33333333333333331</v>
      </c>
      <c r="M12" s="34">
        <f>(14-M4)/12</f>
        <v>1.0833333333333333</v>
      </c>
    </row>
    <row r="13" spans="3:13">
      <c r="E13" t="s">
        <v>22</v>
      </c>
      <c r="F13" t="s">
        <v>40</v>
      </c>
      <c r="G13" t="s">
        <v>41</v>
      </c>
      <c r="J13" s="24" t="s">
        <v>140</v>
      </c>
      <c r="K13">
        <f>K3+4800-K12</f>
        <v>86.75</v>
      </c>
      <c r="L13">
        <f ca="1">L3+4800-L12</f>
        <v>6811.666666666667</v>
      </c>
      <c r="M13">
        <f>M3+4800-M12</f>
        <v>6798.916666666667</v>
      </c>
    </row>
    <row r="14" spans="3:13">
      <c r="J14" s="24" t="s">
        <v>175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>
      <c r="J15" s="24" t="s">
        <v>177</v>
      </c>
      <c r="K15" s="54">
        <f>K10-2400000.5</f>
        <v>-2400000.5</v>
      </c>
      <c r="L15" s="54">
        <f ca="1">L10-2400000.5</f>
        <v>56216.825138888787</v>
      </c>
    </row>
    <row r="16" spans="3:13">
      <c r="L16">
        <v>55.381514000000003</v>
      </c>
    </row>
    <row r="17" spans="8:16" s="55" customFormat="1" ht="15.75">
      <c r="H17" s="30"/>
      <c r="J17" s="55" t="s">
        <v>124</v>
      </c>
      <c r="L17" s="55">
        <v>37.809632999999998</v>
      </c>
    </row>
    <row r="18" spans="8:16">
      <c r="J18" t="s">
        <v>179</v>
      </c>
      <c r="K18" s="55">
        <f>(INT(K11)/36525)</f>
        <v>-67.119644079397673</v>
      </c>
      <c r="L18">
        <f ca="1">(INT(L11)/36525)</f>
        <v>0.12791238877481179</v>
      </c>
      <c r="M18" s="55">
        <f>(INT(M11)/36525)</f>
        <v>0</v>
      </c>
    </row>
    <row r="19" spans="8:16">
      <c r="J19" t="s">
        <v>180</v>
      </c>
      <c r="K19" s="55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1129297.2288028558</v>
      </c>
      <c r="M19" s="55">
        <f>((6*60+41)*60+50.54841)+8640184.812866*M18 + 0.093104*M18*M18-0.0000062*M18*M18*M18</f>
        <v>24110.548409999999</v>
      </c>
    </row>
    <row r="20" spans="8:16">
      <c r="J20" t="s">
        <v>181</v>
      </c>
      <c r="K20" s="55">
        <f>INT(K19/3600)</f>
        <v>-161084</v>
      </c>
      <c r="L20">
        <f ca="1">INT(L19/3600)</f>
        <v>313</v>
      </c>
      <c r="M20" s="55">
        <f>INT(M19/3600)</f>
        <v>6</v>
      </c>
    </row>
    <row r="21" spans="8:16" ht="15.75">
      <c r="H21" s="30"/>
      <c r="J21" t="s">
        <v>182</v>
      </c>
      <c r="K21" s="55">
        <f>INT((K19-K20*3600)/60)</f>
        <v>13</v>
      </c>
      <c r="L21">
        <f ca="1">INT((L19-L20*3600)/60)</f>
        <v>41</v>
      </c>
      <c r="M21" s="55">
        <f>INT((M19-M20*3600)/60)</f>
        <v>41</v>
      </c>
    </row>
    <row r="22" spans="8:16" ht="15.75">
      <c r="H22" s="30"/>
      <c r="J22" t="s">
        <v>183</v>
      </c>
      <c r="K22" s="55">
        <f>K19-K20*3600-K21*60</f>
        <v>22.44122576713562</v>
      </c>
      <c r="L22">
        <f ca="1">L19-L20*3600-L21*60</f>
        <v>37.228802855825052</v>
      </c>
      <c r="M22" s="55">
        <f>M19-M20*3600-M21*60</f>
        <v>50.548409999999421</v>
      </c>
    </row>
    <row r="23" spans="8:16" ht="15.75">
      <c r="H23" s="30"/>
      <c r="J23" s="55" t="s">
        <v>180</v>
      </c>
      <c r="K23" s="56" t="e">
        <f>TIME(K20,K21,K22)</f>
        <v>#NUM!</v>
      </c>
      <c r="L23" s="56">
        <f ca="1">TIME(L20,L21,L22)</f>
        <v>7.0567129629630188E-2</v>
      </c>
      <c r="M23" s="56">
        <f>TIME(M20,M21,M22)</f>
        <v>0.2790509259259259</v>
      </c>
    </row>
    <row r="24" spans="8:16" ht="15.75">
      <c r="H24" s="30"/>
      <c r="J24" t="s">
        <v>184</v>
      </c>
      <c r="K24" s="55">
        <f>K19+(K17/15)*3600</f>
        <v>-579901597.55877423</v>
      </c>
      <c r="L24">
        <f ca="1">L19+(L17/15)*3600</f>
        <v>1138371.5407228558</v>
      </c>
      <c r="P24">
        <f ca="1">L24/(365*3600*24)</f>
        <v>3.6097524756559356E-2</v>
      </c>
    </row>
    <row r="25" spans="8:16" ht="15.75">
      <c r="H25" s="30"/>
      <c r="J25" t="s">
        <v>185</v>
      </c>
      <c r="L25">
        <f ca="1">INT(L24/(3600*24))</f>
        <v>13</v>
      </c>
    </row>
    <row r="26" spans="8:16" ht="15.75">
      <c r="H26" s="30"/>
      <c r="J26" s="55" t="s">
        <v>181</v>
      </c>
      <c r="K26" s="55">
        <f>INT(K24/3600)</f>
        <v>-161084</v>
      </c>
      <c r="L26" s="55">
        <f ca="1">INT((L24-L25*3600*24)/(3600))</f>
        <v>4</v>
      </c>
      <c r="M26" s="55">
        <f>INT(M24/3600)</f>
        <v>0</v>
      </c>
    </row>
    <row r="27" spans="8:16" ht="15.75">
      <c r="H27" s="30"/>
      <c r="J27" s="55" t="s">
        <v>182</v>
      </c>
      <c r="K27" s="55">
        <f>INT((K24-K26*3600)/60)</f>
        <v>13</v>
      </c>
      <c r="L27" s="55">
        <f ca="1">INT((L24-(L25*24+L26)*3600)/60)</f>
        <v>12</v>
      </c>
      <c r="M27" s="55">
        <f>INT((M24-M26*3600)/60)</f>
        <v>0</v>
      </c>
    </row>
    <row r="28" spans="8:16" ht="15.75">
      <c r="H28" s="30"/>
      <c r="J28" s="55" t="s">
        <v>183</v>
      </c>
      <c r="K28" s="55">
        <f>K24-K26*3600-K27*60</f>
        <v>22.44122576713562</v>
      </c>
      <c r="L28" s="55">
        <f ca="1">L24-((L25*24+L26)*60+L27)*60</f>
        <v>51.540722855832428</v>
      </c>
      <c r="M28" s="55">
        <f>M24-M26*3600-M27*60</f>
        <v>0</v>
      </c>
    </row>
    <row r="29" spans="8:16">
      <c r="L29" s="56">
        <f ca="1">TIME(L26,L27,L28)</f>
        <v>0.17559027777777778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C76" zoomScale="130" zoomScaleNormal="130" workbookViewId="0">
      <selection activeCell="E86" sqref="E86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15</v>
      </c>
    </row>
    <row r="15" spans="3:6">
      <c r="C15" t="s">
        <v>65</v>
      </c>
      <c r="D15" t="s">
        <v>61</v>
      </c>
      <c r="E15">
        <v>10</v>
      </c>
    </row>
    <row r="16" spans="3:6">
      <c r="C16" t="s">
        <v>66</v>
      </c>
      <c r="D16" t="s">
        <v>61</v>
      </c>
      <c r="E16">
        <f>2*PI()*E14</f>
        <v>94.247779607693786</v>
      </c>
    </row>
    <row r="17" spans="3:10">
      <c r="C17" t="s">
        <v>67</v>
      </c>
      <c r="D17" t="s">
        <v>61</v>
      </c>
      <c r="E17">
        <f>2*PI()*E15</f>
        <v>62.831853071795862</v>
      </c>
    </row>
    <row r="18" spans="3:10">
      <c r="C18" t="s">
        <v>68</v>
      </c>
      <c r="E18">
        <v>200</v>
      </c>
    </row>
    <row r="19" spans="3:10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>
      <c r="C20" t="s">
        <v>76</v>
      </c>
      <c r="D20" t="s">
        <v>61</v>
      </c>
      <c r="E20">
        <f>E17/E18</f>
        <v>0.31415926535897931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>
      <c r="B5" s="7">
        <v>2</v>
      </c>
      <c r="J5" s="43">
        <f t="shared" ref="J5:J10" si="0">J$4/$B5</f>
        <v>20000000</v>
      </c>
      <c r="K5">
        <v>2</v>
      </c>
    </row>
    <row r="6" spans="2:15">
      <c r="B6" s="7">
        <v>3</v>
      </c>
      <c r="J6" s="43">
        <f t="shared" si="0"/>
        <v>13333333.333333334</v>
      </c>
      <c r="K6">
        <v>3</v>
      </c>
    </row>
    <row r="7" spans="2:1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>
      <c r="B8" s="7">
        <v>5</v>
      </c>
      <c r="J8" s="43">
        <f t="shared" si="0"/>
        <v>8000000</v>
      </c>
      <c r="K8">
        <v>5</v>
      </c>
    </row>
    <row r="9" spans="2:1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>
      <c r="F19">
        <f>$F$14/5</f>
        <v>0.4</v>
      </c>
      <c r="J19" s="43">
        <f>B4/64</f>
        <v>625000</v>
      </c>
      <c r="K19">
        <v>16</v>
      </c>
    </row>
    <row r="20" spans="2:11">
      <c r="F20">
        <f>$F$14/6</f>
        <v>0.33333333333333331</v>
      </c>
      <c r="J20" s="43">
        <f>J$13/$B8</f>
        <v>500000</v>
      </c>
      <c r="K20">
        <v>17</v>
      </c>
    </row>
    <row r="21" spans="2:11">
      <c r="F21">
        <f>$F$14/7</f>
        <v>0.2857142857142857</v>
      </c>
      <c r="J21" s="43">
        <f>J$13/$B9</f>
        <v>416666.66666666669</v>
      </c>
      <c r="K21">
        <v>18</v>
      </c>
    </row>
    <row r="22" spans="2:11">
      <c r="F22">
        <f>$F$14/8</f>
        <v>0.25</v>
      </c>
      <c r="J22" s="43">
        <f>J$13/$B10</f>
        <v>357142.85714285716</v>
      </c>
      <c r="K22">
        <v>19</v>
      </c>
    </row>
    <row r="23" spans="2:11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43">
        <f t="shared" si="1"/>
        <v>156250</v>
      </c>
      <c r="K25">
        <v>22</v>
      </c>
    </row>
    <row r="26" spans="2:11">
      <c r="B26">
        <v>64</v>
      </c>
      <c r="C26">
        <v>7</v>
      </c>
      <c r="J26" s="43">
        <f t="shared" si="1"/>
        <v>125000</v>
      </c>
      <c r="K26">
        <v>23</v>
      </c>
    </row>
    <row r="27" spans="2:11">
      <c r="J27" s="43">
        <f t="shared" si="1"/>
        <v>104166.66666666667</v>
      </c>
      <c r="K27">
        <v>24</v>
      </c>
    </row>
    <row r="28" spans="2:11">
      <c r="J28" s="43">
        <f t="shared" si="1"/>
        <v>89285.71428571429</v>
      </c>
      <c r="K28">
        <v>25</v>
      </c>
    </row>
    <row r="29" spans="2:11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topLeftCell="B19" workbookViewId="0">
      <selection activeCell="G39" sqref="G39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>
      <c r="E1" t="s">
        <v>107</v>
      </c>
      <c r="F1">
        <v>2</v>
      </c>
      <c r="H1" t="s">
        <v>102</v>
      </c>
    </row>
    <row r="2" spans="1:12" ht="18.7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>
      <c r="D3" s="95" t="s">
        <v>108</v>
      </c>
      <c r="E3" s="95"/>
      <c r="G3" s="93" t="s">
        <v>104</v>
      </c>
      <c r="H3" s="93"/>
    </row>
    <row r="4" spans="1:12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>
      <c r="B21" s="1" t="s">
        <v>131</v>
      </c>
      <c r="D21" t="s">
        <v>134</v>
      </c>
      <c r="L21">
        <f>L20</f>
        <v>-3.4981203007518791E-4</v>
      </c>
      <c r="M21">
        <f>M20*PI()/180</f>
        <v>1.3956072627789242E-2</v>
      </c>
    </row>
    <row r="22" spans="1:13">
      <c r="B22" s="1" t="s">
        <v>132</v>
      </c>
      <c r="D22" t="s">
        <v>133</v>
      </c>
    </row>
    <row r="23" spans="1:13">
      <c r="B23" s="1" t="s">
        <v>136</v>
      </c>
      <c r="C23" s="1" t="s">
        <v>137</v>
      </c>
    </row>
    <row r="24" spans="1:13">
      <c r="A24" t="s">
        <v>135</v>
      </c>
      <c r="B24" s="1">
        <f>360/(200*16)</f>
        <v>0.1125</v>
      </c>
    </row>
    <row r="27" spans="1:13">
      <c r="H27" t="s">
        <v>172</v>
      </c>
      <c r="I27" t="s">
        <v>171</v>
      </c>
      <c r="J27" t="s">
        <v>170</v>
      </c>
    </row>
    <row r="28" spans="1:13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>
      <c r="I31" t="s">
        <v>173</v>
      </c>
      <c r="J31" t="s">
        <v>174</v>
      </c>
    </row>
    <row r="32" spans="1:13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2012-10-16T19:54:39Z</dcterms:modified>
</cp:coreProperties>
</file>