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210" windowWidth="14355" windowHeight="10365" firstSheet="1" activeTab="11"/>
  </bookViews>
  <sheets>
    <sheet name="Лист1" sheetId="1" r:id="rId1"/>
    <sheet name="Частоты" sheetId="2" r:id="rId2"/>
    <sheet name="Лист3" sheetId="3" r:id="rId3"/>
    <sheet name="Лист4" sheetId="4" r:id="rId4"/>
    <sheet name="Лист5" sheetId="5" r:id="rId5"/>
    <sheet name="датчик" sheetId="6" r:id="rId6"/>
    <sheet name="Лист1 (2)" sheetId="8" r:id="rId7"/>
    <sheet name="Лист7" sheetId="9" r:id="rId8"/>
    <sheet name="Лист8" sheetId="10" r:id="rId9"/>
    <sheet name="Лист9" sheetId="11" r:id="rId10"/>
    <sheet name="Лист2" sheetId="12" r:id="rId11"/>
    <sheet name="Лист6" sheetId="13" r:id="rId12"/>
  </sheets>
  <calcPr calcId="124519"/>
</workbook>
</file>

<file path=xl/calcChain.xml><?xml version="1.0" encoding="utf-8"?>
<calcChain xmlns="http://schemas.openxmlformats.org/spreadsheetml/2006/main">
  <c r="G10" i="11"/>
  <c r="F10"/>
  <c r="H10" s="1"/>
  <c r="G9"/>
  <c r="F9"/>
  <c r="H9" s="1"/>
  <c r="G6"/>
  <c r="D11" s="1"/>
  <c r="K2"/>
  <c r="B6" i="13"/>
  <c r="B4"/>
  <c r="C9" i="11"/>
  <c r="C8"/>
  <c r="C11"/>
  <c r="C12"/>
  <c r="C13"/>
  <c r="C14"/>
  <c r="C15"/>
  <c r="C16"/>
  <c r="C17"/>
  <c r="C10"/>
  <c r="I10" l="1"/>
  <c r="I9"/>
  <c r="D9"/>
  <c r="D12"/>
  <c r="D17"/>
  <c r="D16"/>
  <c r="D13"/>
  <c r="D8"/>
  <c r="D14"/>
  <c r="D10"/>
  <c r="D15"/>
  <c r="H6"/>
  <c r="J62" i="2"/>
  <c r="M62" s="1"/>
  <c r="F62"/>
  <c r="D62"/>
  <c r="G62" s="1"/>
  <c r="M61"/>
  <c r="L61"/>
  <c r="G61"/>
  <c r="F61"/>
  <c r="J60"/>
  <c r="J63" s="1"/>
  <c r="F60"/>
  <c r="D60"/>
  <c r="D63" s="1"/>
  <c r="M59"/>
  <c r="L59"/>
  <c r="G59"/>
  <c r="F59"/>
  <c r="J51"/>
  <c r="L51" s="1"/>
  <c r="D51"/>
  <c r="G51" s="1"/>
  <c r="M50"/>
  <c r="L50"/>
  <c r="G50"/>
  <c r="F50"/>
  <c r="J49"/>
  <c r="L49" s="1"/>
  <c r="F49"/>
  <c r="D49"/>
  <c r="M48"/>
  <c r="L48"/>
  <c r="G48"/>
  <c r="F48"/>
  <c r="M37"/>
  <c r="L37"/>
  <c r="M26"/>
  <c r="L26"/>
  <c r="G37"/>
  <c r="F37"/>
  <c r="G26"/>
  <c r="F26"/>
  <c r="M15"/>
  <c r="L15"/>
  <c r="G15"/>
  <c r="F15"/>
  <c r="J18"/>
  <c r="D18"/>
  <c r="B7" i="13" l="1"/>
  <c r="F63" i="2"/>
  <c r="D64"/>
  <c r="G63"/>
  <c r="J64"/>
  <c r="M63"/>
  <c r="L63"/>
  <c r="G60"/>
  <c r="L60"/>
  <c r="L62"/>
  <c r="M60"/>
  <c r="D52"/>
  <c r="G52" s="1"/>
  <c r="F51"/>
  <c r="D53"/>
  <c r="F52"/>
  <c r="M49"/>
  <c r="M51"/>
  <c r="J52"/>
  <c r="G49"/>
  <c r="K24" i="5"/>
  <c r="M26"/>
  <c r="M27" s="1"/>
  <c r="K26"/>
  <c r="K27" s="1"/>
  <c r="M18"/>
  <c r="K18"/>
  <c r="K19" s="1"/>
  <c r="M19"/>
  <c r="K15"/>
  <c r="M9"/>
  <c r="K9"/>
  <c r="K3"/>
  <c r="K12"/>
  <c r="M12"/>
  <c r="M13" s="1"/>
  <c r="M14"/>
  <c r="L1"/>
  <c r="L2" s="1"/>
  <c r="H39" i="10"/>
  <c r="I39" s="1"/>
  <c r="G39"/>
  <c r="G29"/>
  <c r="G32" s="1"/>
  <c r="G28"/>
  <c r="I28"/>
  <c r="H28" s="1"/>
  <c r="I29"/>
  <c r="H29" s="1"/>
  <c r="H32" s="1"/>
  <c r="I32" s="1"/>
  <c r="J32" s="1"/>
  <c r="M7" i="13" l="1"/>
  <c r="N7"/>
  <c r="O7"/>
  <c r="D7"/>
  <c r="C7"/>
  <c r="B8"/>
  <c r="C8" s="1"/>
  <c r="E7"/>
  <c r="N6"/>
  <c r="M6"/>
  <c r="O6"/>
  <c r="E6"/>
  <c r="D6"/>
  <c r="C6"/>
  <c r="J67" i="2"/>
  <c r="J65"/>
  <c r="M64"/>
  <c r="L64"/>
  <c r="F64"/>
  <c r="D67"/>
  <c r="D65"/>
  <c r="G64"/>
  <c r="L52"/>
  <c r="J53"/>
  <c r="M52"/>
  <c r="D56"/>
  <c r="D54"/>
  <c r="G53"/>
  <c r="F53"/>
  <c r="K28" i="5"/>
  <c r="M28"/>
  <c r="K20"/>
  <c r="M20"/>
  <c r="M21" s="1"/>
  <c r="K13"/>
  <c r="K14"/>
  <c r="K10" s="1"/>
  <c r="K11" s="1"/>
  <c r="M10"/>
  <c r="M11" s="1"/>
  <c r="C36" i="12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6"/>
  <c r="J20" i="10"/>
  <c r="K17"/>
  <c r="K16"/>
  <c r="F11" i="2"/>
  <c r="E10"/>
  <c r="B9" i="13" l="1"/>
  <c r="N9" s="1"/>
  <c r="E8"/>
  <c r="D8"/>
  <c r="N8"/>
  <c r="O8"/>
  <c r="M8"/>
  <c r="F65" i="2"/>
  <c r="D68"/>
  <c r="D66"/>
  <c r="G65"/>
  <c r="M67"/>
  <c r="L67"/>
  <c r="F67"/>
  <c r="G67"/>
  <c r="J68"/>
  <c r="J66"/>
  <c r="M65"/>
  <c r="L65"/>
  <c r="G56"/>
  <c r="F56"/>
  <c r="L53"/>
  <c r="J56"/>
  <c r="J54"/>
  <c r="M53"/>
  <c r="D57"/>
  <c r="D55"/>
  <c r="G54"/>
  <c r="F54"/>
  <c r="M22" i="5"/>
  <c r="M23" s="1"/>
  <c r="K21"/>
  <c r="K20" i="10"/>
  <c r="L20" s="1"/>
  <c r="M20" s="1"/>
  <c r="M21" s="1"/>
  <c r="G13" i="11"/>
  <c r="B24" i="10"/>
  <c r="C9" i="13" l="1"/>
  <c r="D9"/>
  <c r="O9"/>
  <c r="E9"/>
  <c r="M9"/>
  <c r="B10"/>
  <c r="M10" s="1"/>
  <c r="M68" i="2"/>
  <c r="L68"/>
  <c r="F66"/>
  <c r="G66"/>
  <c r="M66"/>
  <c r="L66"/>
  <c r="F68"/>
  <c r="G68"/>
  <c r="G55"/>
  <c r="F55"/>
  <c r="L56"/>
  <c r="M56"/>
  <c r="G57"/>
  <c r="F57"/>
  <c r="L54"/>
  <c r="J57"/>
  <c r="J55"/>
  <c r="M54"/>
  <c r="K23" i="5"/>
  <c r="K22"/>
  <c r="L21" i="10"/>
  <c r="L17"/>
  <c r="L16"/>
  <c r="E3" i="11"/>
  <c r="I13"/>
  <c r="L8" i="3"/>
  <c r="K108"/>
  <c r="L108" s="1"/>
  <c r="K107"/>
  <c r="K106"/>
  <c r="L106" s="1"/>
  <c r="K105"/>
  <c r="K104"/>
  <c r="L104" s="1"/>
  <c r="K103"/>
  <c r="K102"/>
  <c r="L102" s="1"/>
  <c r="K101"/>
  <c r="K100"/>
  <c r="L100" s="1"/>
  <c r="K99"/>
  <c r="K98"/>
  <c r="L98" s="1"/>
  <c r="K97"/>
  <c r="K96"/>
  <c r="L96" s="1"/>
  <c r="K95"/>
  <c r="K94"/>
  <c r="L94" s="1"/>
  <c r="K93"/>
  <c r="K92"/>
  <c r="L92" s="1"/>
  <c r="K91"/>
  <c r="K90"/>
  <c r="L90" s="1"/>
  <c r="K89"/>
  <c r="K88"/>
  <c r="L88" s="1"/>
  <c r="K87"/>
  <c r="K86"/>
  <c r="L86" s="1"/>
  <c r="K85"/>
  <c r="K84"/>
  <c r="L84" s="1"/>
  <c r="K83"/>
  <c r="K82"/>
  <c r="L82" s="1"/>
  <c r="K81"/>
  <c r="K80"/>
  <c r="L80" s="1"/>
  <c r="K79"/>
  <c r="K78"/>
  <c r="L78" s="1"/>
  <c r="K77"/>
  <c r="K76"/>
  <c r="L76" s="1"/>
  <c r="K75"/>
  <c r="K74"/>
  <c r="L74" s="1"/>
  <c r="K73"/>
  <c r="K72"/>
  <c r="L72" s="1"/>
  <c r="K71"/>
  <c r="K70"/>
  <c r="L70" s="1"/>
  <c r="K69"/>
  <c r="K68"/>
  <c r="L68" s="1"/>
  <c r="K67"/>
  <c r="K66"/>
  <c r="L66" s="1"/>
  <c r="K65"/>
  <c r="K64"/>
  <c r="L64" s="1"/>
  <c r="K63"/>
  <c r="K62"/>
  <c r="L62" s="1"/>
  <c r="K61"/>
  <c r="K60"/>
  <c r="L60" s="1"/>
  <c r="K59"/>
  <c r="K58"/>
  <c r="L58" s="1"/>
  <c r="K57"/>
  <c r="K56"/>
  <c r="L56" s="1"/>
  <c r="K55"/>
  <c r="K54"/>
  <c r="L54" s="1"/>
  <c r="K53"/>
  <c r="K52"/>
  <c r="L52" s="1"/>
  <c r="K51"/>
  <c r="K50"/>
  <c r="L50" s="1"/>
  <c r="K49"/>
  <c r="K48"/>
  <c r="L48" s="1"/>
  <c r="K47"/>
  <c r="K46"/>
  <c r="L46" s="1"/>
  <c r="K45"/>
  <c r="K44"/>
  <c r="L44" s="1"/>
  <c r="K43"/>
  <c r="K42"/>
  <c r="L42" s="1"/>
  <c r="K41"/>
  <c r="K40"/>
  <c r="L40" s="1"/>
  <c r="K39"/>
  <c r="K38"/>
  <c r="L38" s="1"/>
  <c r="K37"/>
  <c r="K36"/>
  <c r="L36" s="1"/>
  <c r="K35"/>
  <c r="K34"/>
  <c r="L34" s="1"/>
  <c r="K33"/>
  <c r="K32"/>
  <c r="L32" s="1"/>
  <c r="K31"/>
  <c r="K30"/>
  <c r="L30" s="1"/>
  <c r="K29"/>
  <c r="K28"/>
  <c r="L28" s="1"/>
  <c r="K27"/>
  <c r="K26"/>
  <c r="L26" s="1"/>
  <c r="K25"/>
  <c r="K24"/>
  <c r="L24" s="1"/>
  <c r="K23"/>
  <c r="K22"/>
  <c r="L22" s="1"/>
  <c r="K21"/>
  <c r="K20"/>
  <c r="L20" s="1"/>
  <c r="K19"/>
  <c r="K18"/>
  <c r="L18" s="1"/>
  <c r="K17"/>
  <c r="K16"/>
  <c r="L16" s="1"/>
  <c r="K15"/>
  <c r="K14"/>
  <c r="L14" s="1"/>
  <c r="K13"/>
  <c r="K12"/>
  <c r="L12" s="1"/>
  <c r="K11"/>
  <c r="K10"/>
  <c r="L10" s="1"/>
  <c r="K9"/>
  <c r="K8"/>
  <c r="L9" s="1"/>
  <c r="M9" s="1"/>
  <c r="E8"/>
  <c r="E6"/>
  <c r="C10" i="1"/>
  <c r="D9"/>
  <c r="E10" s="1"/>
  <c r="B17" i="10"/>
  <c r="C17" s="1"/>
  <c r="D17" s="1"/>
  <c r="A2"/>
  <c r="J5"/>
  <c r="K6"/>
  <c r="G6" s="1"/>
  <c r="E6" s="1"/>
  <c r="K5"/>
  <c r="G5" s="1"/>
  <c r="H6"/>
  <c r="F6" s="1"/>
  <c r="D6" s="1"/>
  <c r="H5"/>
  <c r="F5" s="1"/>
  <c r="D5" s="1"/>
  <c r="K8"/>
  <c r="G8" s="1"/>
  <c r="E8" s="1"/>
  <c r="K9"/>
  <c r="G9" s="1"/>
  <c r="E9" s="1"/>
  <c r="K10"/>
  <c r="G10" s="1"/>
  <c r="K11"/>
  <c r="G11" s="1"/>
  <c r="E11" s="1"/>
  <c r="K12"/>
  <c r="G12" s="1"/>
  <c r="E12" s="1"/>
  <c r="K13"/>
  <c r="G13" s="1"/>
  <c r="E13" s="1"/>
  <c r="K14"/>
  <c r="G14" s="1"/>
  <c r="K7"/>
  <c r="G7" s="1"/>
  <c r="E7" s="1"/>
  <c r="H8"/>
  <c r="F8" s="1"/>
  <c r="D8" s="1"/>
  <c r="H9"/>
  <c r="F9" s="1"/>
  <c r="D9" s="1"/>
  <c r="H10"/>
  <c r="F10" s="1"/>
  <c r="D10" s="1"/>
  <c r="H11"/>
  <c r="F11" s="1"/>
  <c r="D11" s="1"/>
  <c r="H12"/>
  <c r="F12" s="1"/>
  <c r="D12" s="1"/>
  <c r="H13"/>
  <c r="F13" s="1"/>
  <c r="D13" s="1"/>
  <c r="H14"/>
  <c r="F14" s="1"/>
  <c r="D14" s="1"/>
  <c r="H7"/>
  <c r="F7" s="1"/>
  <c r="D7" s="1"/>
  <c r="J40" i="2"/>
  <c r="M40" s="1"/>
  <c r="M39"/>
  <c r="L39"/>
  <c r="J38"/>
  <c r="L38" s="1"/>
  <c r="J29"/>
  <c r="L29" s="1"/>
  <c r="M28"/>
  <c r="L28"/>
  <c r="J27"/>
  <c r="L18"/>
  <c r="M17"/>
  <c r="L17"/>
  <c r="J16"/>
  <c r="D18" i="9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17"/>
  <c r="F12"/>
  <c r="D12"/>
  <c r="C12"/>
  <c r="E12"/>
  <c r="G12"/>
  <c r="H12"/>
  <c r="I12"/>
  <c r="J12"/>
  <c r="K12"/>
  <c r="L12"/>
  <c r="M12"/>
  <c r="N12"/>
  <c r="C15" i="8"/>
  <c r="D18" s="1"/>
  <c r="E18" s="1"/>
  <c r="E4"/>
  <c r="J11" s="1"/>
  <c r="J4"/>
  <c r="J5" s="1"/>
  <c r="E7"/>
  <c r="J10"/>
  <c r="E11"/>
  <c r="J13"/>
  <c r="D7" s="1"/>
  <c r="J16"/>
  <c r="J19"/>
  <c r="J23" s="1"/>
  <c r="J24"/>
  <c r="E19" i="6"/>
  <c r="F19" s="1"/>
  <c r="F22"/>
  <c r="J22" s="1"/>
  <c r="E17"/>
  <c r="E20" s="1"/>
  <c r="E16"/>
  <c r="F6"/>
  <c r="F8" s="1"/>
  <c r="F9" s="1"/>
  <c r="E11"/>
  <c r="E6"/>
  <c r="E8" s="1"/>
  <c r="E9" s="1"/>
  <c r="E10"/>
  <c r="M2" i="5"/>
  <c r="M8" s="1"/>
  <c r="L8"/>
  <c r="N13" i="9"/>
  <c r="L13"/>
  <c r="J13"/>
  <c r="D13"/>
  <c r="J29" i="8"/>
  <c r="J27"/>
  <c r="J26"/>
  <c r="J25"/>
  <c r="J22"/>
  <c r="J20"/>
  <c r="J18"/>
  <c r="E17"/>
  <c r="G15" s="1"/>
  <c r="D17"/>
  <c r="E16"/>
  <c r="D16"/>
  <c r="D15"/>
  <c r="E15" s="1"/>
  <c r="F11"/>
  <c r="D11"/>
  <c r="J9"/>
  <c r="J8"/>
  <c r="J7"/>
  <c r="J6"/>
  <c r="F23" i="6"/>
  <c r="F24" s="1"/>
  <c r="I22"/>
  <c r="H22"/>
  <c r="G22"/>
  <c r="E22"/>
  <c r="G10" i="5"/>
  <c r="F10"/>
  <c r="M7"/>
  <c r="M5"/>
  <c r="M3"/>
  <c r="L40" i="2"/>
  <c r="D40"/>
  <c r="F40" s="1"/>
  <c r="G39"/>
  <c r="F39"/>
  <c r="M38"/>
  <c r="D38"/>
  <c r="F38" s="1"/>
  <c r="M29"/>
  <c r="D29"/>
  <c r="G29" s="1"/>
  <c r="G28"/>
  <c r="F28"/>
  <c r="M27"/>
  <c r="L27"/>
  <c r="D27"/>
  <c r="M18"/>
  <c r="G18"/>
  <c r="G17"/>
  <c r="F17"/>
  <c r="M16"/>
  <c r="D16"/>
  <c r="F16" s="1"/>
  <c r="F13"/>
  <c r="E13"/>
  <c r="D13"/>
  <c r="D8"/>
  <c r="E8" s="1"/>
  <c r="F8" s="1"/>
  <c r="G8" s="1"/>
  <c r="H8" s="1"/>
  <c r="D4" i="1"/>
  <c r="E4" s="1"/>
  <c r="H13" i="11" l="1"/>
  <c r="B3" i="13" s="1"/>
  <c r="G3" s="1"/>
  <c r="C10"/>
  <c r="B11"/>
  <c r="M11" s="1"/>
  <c r="O10"/>
  <c r="D10"/>
  <c r="N10"/>
  <c r="E10"/>
  <c r="L57" i="2"/>
  <c r="M57"/>
  <c r="L55"/>
  <c r="M55"/>
  <c r="J41"/>
  <c r="J42" s="1"/>
  <c r="M4" i="5"/>
  <c r="M6"/>
  <c r="J21" i="8"/>
  <c r="J17"/>
  <c r="J14"/>
  <c r="J12"/>
  <c r="G40" i="2"/>
  <c r="H23" i="6"/>
  <c r="J28" i="8"/>
  <c r="J15"/>
  <c r="L15" i="3"/>
  <c r="M15" s="1"/>
  <c r="L23"/>
  <c r="M23" s="1"/>
  <c r="L31"/>
  <c r="M31" s="1"/>
  <c r="L39"/>
  <c r="M39" s="1"/>
  <c r="L47"/>
  <c r="M47" s="1"/>
  <c r="L55"/>
  <c r="M55" s="1"/>
  <c r="L63"/>
  <c r="M63" s="1"/>
  <c r="L71"/>
  <c r="M71" s="1"/>
  <c r="L79"/>
  <c r="M79" s="1"/>
  <c r="L87"/>
  <c r="M87" s="1"/>
  <c r="L95"/>
  <c r="M95" s="1"/>
  <c r="L103"/>
  <c r="M103" s="1"/>
  <c r="D19" i="2"/>
  <c r="G19" s="1"/>
  <c r="F18"/>
  <c r="F29"/>
  <c r="L41"/>
  <c r="C6" i="10"/>
  <c r="B6" s="1"/>
  <c r="A6" s="1"/>
  <c r="C8"/>
  <c r="B8" s="1"/>
  <c r="A8" s="1"/>
  <c r="L11" i="3"/>
  <c r="M11" s="1"/>
  <c r="L19"/>
  <c r="M19" s="1"/>
  <c r="L27"/>
  <c r="M27" s="1"/>
  <c r="L35"/>
  <c r="M35" s="1"/>
  <c r="L43"/>
  <c r="M43" s="1"/>
  <c r="L51"/>
  <c r="M51" s="1"/>
  <c r="L59"/>
  <c r="M59" s="1"/>
  <c r="L67"/>
  <c r="M67" s="1"/>
  <c r="L75"/>
  <c r="M75" s="1"/>
  <c r="L83"/>
  <c r="M83" s="1"/>
  <c r="L91"/>
  <c r="M91" s="1"/>
  <c r="L99"/>
  <c r="M99" s="1"/>
  <c r="L107"/>
  <c r="M107" s="1"/>
  <c r="L5" i="5"/>
  <c r="L3"/>
  <c r="L7"/>
  <c r="J45" i="2"/>
  <c r="I8"/>
  <c r="I7" s="1"/>
  <c r="J8"/>
  <c r="J7" s="1"/>
  <c r="J24" s="1"/>
  <c r="F19"/>
  <c r="D30"/>
  <c r="F27"/>
  <c r="D41"/>
  <c r="M42"/>
  <c r="L42"/>
  <c r="I24" i="6"/>
  <c r="G24"/>
  <c r="E24"/>
  <c r="J24"/>
  <c r="D20" i="2"/>
  <c r="G27"/>
  <c r="G38"/>
  <c r="I23" i="6"/>
  <c r="G23"/>
  <c r="E23"/>
  <c r="J23"/>
  <c r="H24"/>
  <c r="F25"/>
  <c r="F4" i="1"/>
  <c r="G4" s="1"/>
  <c r="G16" i="2"/>
  <c r="M41"/>
  <c r="F14" i="8"/>
  <c r="J19" i="2"/>
  <c r="L16"/>
  <c r="C5" i="10"/>
  <c r="B5" s="1"/>
  <c r="E5"/>
  <c r="H13" i="9"/>
  <c r="F13"/>
  <c r="O13" s="1"/>
  <c r="D48"/>
  <c r="E48" s="1"/>
  <c r="E14" i="10"/>
  <c r="C14"/>
  <c r="B14" s="1"/>
  <c r="A14" s="1"/>
  <c r="E10"/>
  <c r="C10"/>
  <c r="B10" s="1"/>
  <c r="A10" s="1"/>
  <c r="C12"/>
  <c r="B12" s="1"/>
  <c r="A12" s="1"/>
  <c r="J30" i="2"/>
  <c r="F8" i="3"/>
  <c r="D8" s="1"/>
  <c r="G8"/>
  <c r="E9"/>
  <c r="C13" i="10"/>
  <c r="B13" s="1"/>
  <c r="A13" s="1"/>
  <c r="C11"/>
  <c r="B11" s="1"/>
  <c r="A11" s="1"/>
  <c r="C9"/>
  <c r="B9" s="1"/>
  <c r="A9" s="1"/>
  <c r="C7"/>
  <c r="B7" s="1"/>
  <c r="A7" s="1"/>
  <c r="A5"/>
  <c r="M10" i="3"/>
  <c r="M12"/>
  <c r="M16"/>
  <c r="M24"/>
  <c r="M28"/>
  <c r="M32"/>
  <c r="M40"/>
  <c r="M44"/>
  <c r="M48"/>
  <c r="M56"/>
  <c r="M60"/>
  <c r="M64"/>
  <c r="M72"/>
  <c r="M76"/>
  <c r="M80"/>
  <c r="M88"/>
  <c r="M92"/>
  <c r="M96"/>
  <c r="M104"/>
  <c r="M108"/>
  <c r="L13"/>
  <c r="M13" s="1"/>
  <c r="L17"/>
  <c r="M17" s="1"/>
  <c r="L21"/>
  <c r="M21" s="1"/>
  <c r="L25"/>
  <c r="M25" s="1"/>
  <c r="L29"/>
  <c r="M29" s="1"/>
  <c r="L33"/>
  <c r="M33" s="1"/>
  <c r="L37"/>
  <c r="M37" s="1"/>
  <c r="L41"/>
  <c r="M41" s="1"/>
  <c r="L45"/>
  <c r="M45" s="1"/>
  <c r="L49"/>
  <c r="M49" s="1"/>
  <c r="L53"/>
  <c r="M53" s="1"/>
  <c r="L57"/>
  <c r="M57" s="1"/>
  <c r="L61"/>
  <c r="M61" s="1"/>
  <c r="L65"/>
  <c r="M65" s="1"/>
  <c r="L69"/>
  <c r="M69" s="1"/>
  <c r="L73"/>
  <c r="M73" s="1"/>
  <c r="L77"/>
  <c r="M77" s="1"/>
  <c r="L81"/>
  <c r="M81" s="1"/>
  <c r="L85"/>
  <c r="M85" s="1"/>
  <c r="L89"/>
  <c r="M89" s="1"/>
  <c r="L93"/>
  <c r="M93" s="1"/>
  <c r="L97"/>
  <c r="M97" s="1"/>
  <c r="L101"/>
  <c r="M101" s="1"/>
  <c r="L105"/>
  <c r="M105" s="1"/>
  <c r="L4" i="5"/>
  <c r="L6"/>
  <c r="E11" i="13" l="1"/>
  <c r="D11"/>
  <c r="C11"/>
  <c r="B12"/>
  <c r="O12" s="1"/>
  <c r="N11"/>
  <c r="J3"/>
  <c r="J13" i="11"/>
  <c r="C3" i="13" s="1"/>
  <c r="H3" s="1"/>
  <c r="O11"/>
  <c r="L12" i="5"/>
  <c r="L14" s="1"/>
  <c r="M100" i="3"/>
  <c r="M84"/>
  <c r="M68"/>
  <c r="M52"/>
  <c r="M36"/>
  <c r="M20"/>
  <c r="J43" i="2"/>
  <c r="J46" s="1"/>
  <c r="Q13" i="9"/>
  <c r="Q14" s="1"/>
  <c r="O14"/>
  <c r="P13"/>
  <c r="P14" s="1"/>
  <c r="M106" i="3"/>
  <c r="M102"/>
  <c r="M98"/>
  <c r="M94"/>
  <c r="M90"/>
  <c r="M86"/>
  <c r="M82"/>
  <c r="M78"/>
  <c r="M74"/>
  <c r="M70"/>
  <c r="M66"/>
  <c r="M62"/>
  <c r="M58"/>
  <c r="M54"/>
  <c r="M50"/>
  <c r="M46"/>
  <c r="M42"/>
  <c r="M38"/>
  <c r="M34"/>
  <c r="M30"/>
  <c r="M26"/>
  <c r="M22"/>
  <c r="M18"/>
  <c r="M14"/>
  <c r="F9"/>
  <c r="D9" s="1"/>
  <c r="E10"/>
  <c r="G9"/>
  <c r="F22" i="8"/>
  <c r="F19"/>
  <c r="F18"/>
  <c r="F15"/>
  <c r="F21"/>
  <c r="F20"/>
  <c r="F17"/>
  <c r="F16"/>
  <c r="I25" i="6"/>
  <c r="G25"/>
  <c r="E25"/>
  <c r="J25"/>
  <c r="F26"/>
  <c r="H25"/>
  <c r="H4" i="1"/>
  <c r="M24" i="2"/>
  <c r="L24"/>
  <c r="M45"/>
  <c r="L45"/>
  <c r="J31"/>
  <c r="M30"/>
  <c r="L30"/>
  <c r="J20"/>
  <c r="M19"/>
  <c r="L19"/>
  <c r="F20"/>
  <c r="D21"/>
  <c r="G20"/>
  <c r="H15" i="8"/>
  <c r="F41" i="2"/>
  <c r="G41"/>
  <c r="D42"/>
  <c r="G30"/>
  <c r="D31"/>
  <c r="F30"/>
  <c r="D23"/>
  <c r="H12"/>
  <c r="D11" i="5"/>
  <c r="D24" i="2"/>
  <c r="H10" i="13" l="1"/>
  <c r="H14"/>
  <c r="H18"/>
  <c r="H22"/>
  <c r="H26"/>
  <c r="H30"/>
  <c r="H34"/>
  <c r="H38"/>
  <c r="H42"/>
  <c r="H46"/>
  <c r="H50"/>
  <c r="H54"/>
  <c r="H58"/>
  <c r="H62"/>
  <c r="H66"/>
  <c r="H70"/>
  <c r="H74"/>
  <c r="H78"/>
  <c r="H82"/>
  <c r="H86"/>
  <c r="H90"/>
  <c r="H94"/>
  <c r="H98"/>
  <c r="H102"/>
  <c r="H106"/>
  <c r="H110"/>
  <c r="H114"/>
  <c r="H118"/>
  <c r="H122"/>
  <c r="H126"/>
  <c r="H130"/>
  <c r="H134"/>
  <c r="H138"/>
  <c r="H142"/>
  <c r="H146"/>
  <c r="H150"/>
  <c r="H154"/>
  <c r="H158"/>
  <c r="H162"/>
  <c r="H166"/>
  <c r="H170"/>
  <c r="H174"/>
  <c r="H178"/>
  <c r="H182"/>
  <c r="H186"/>
  <c r="H190"/>
  <c r="H194"/>
  <c r="H198"/>
  <c r="H202"/>
  <c r="H206"/>
  <c r="H210"/>
  <c r="H214"/>
  <c r="H218"/>
  <c r="H222"/>
  <c r="H226"/>
  <c r="H230"/>
  <c r="G8"/>
  <c r="F8" s="1"/>
  <c r="G12"/>
  <c r="F12" s="1"/>
  <c r="G16"/>
  <c r="F16" s="1"/>
  <c r="G20"/>
  <c r="F20" s="1"/>
  <c r="G24"/>
  <c r="F24" s="1"/>
  <c r="G28"/>
  <c r="F28" s="1"/>
  <c r="G32"/>
  <c r="F32" s="1"/>
  <c r="G36"/>
  <c r="F36" s="1"/>
  <c r="G40"/>
  <c r="F40" s="1"/>
  <c r="G44"/>
  <c r="F44" s="1"/>
  <c r="G48"/>
  <c r="F48" s="1"/>
  <c r="G52"/>
  <c r="F52" s="1"/>
  <c r="G56"/>
  <c r="F56" s="1"/>
  <c r="G60"/>
  <c r="F60" s="1"/>
  <c r="G64"/>
  <c r="F64" s="1"/>
  <c r="G68"/>
  <c r="F68" s="1"/>
  <c r="G72"/>
  <c r="F72" s="1"/>
  <c r="G76"/>
  <c r="F76" s="1"/>
  <c r="G80"/>
  <c r="F80" s="1"/>
  <c r="G84"/>
  <c r="F84" s="1"/>
  <c r="G88"/>
  <c r="F88" s="1"/>
  <c r="G92"/>
  <c r="F92" s="1"/>
  <c r="G96"/>
  <c r="F96" s="1"/>
  <c r="G100"/>
  <c r="F100" s="1"/>
  <c r="G104"/>
  <c r="F104" s="1"/>
  <c r="G108"/>
  <c r="F108" s="1"/>
  <c r="G112"/>
  <c r="F112" s="1"/>
  <c r="G116"/>
  <c r="F116" s="1"/>
  <c r="G120"/>
  <c r="F120" s="1"/>
  <c r="G124"/>
  <c r="F124" s="1"/>
  <c r="G128"/>
  <c r="F128" s="1"/>
  <c r="G132"/>
  <c r="F132" s="1"/>
  <c r="G136"/>
  <c r="F136" s="1"/>
  <c r="G140"/>
  <c r="F140" s="1"/>
  <c r="G144"/>
  <c r="F144" s="1"/>
  <c r="G148"/>
  <c r="F148" s="1"/>
  <c r="G152"/>
  <c r="F152" s="1"/>
  <c r="G156"/>
  <c r="F156" s="1"/>
  <c r="G160"/>
  <c r="F160" s="1"/>
  <c r="G164"/>
  <c r="F164" s="1"/>
  <c r="G168"/>
  <c r="F168" s="1"/>
  <c r="G172"/>
  <c r="F172" s="1"/>
  <c r="G176"/>
  <c r="F176" s="1"/>
  <c r="G180"/>
  <c r="F180" s="1"/>
  <c r="G184"/>
  <c r="F184" s="1"/>
  <c r="G188"/>
  <c r="F188" s="1"/>
  <c r="G192"/>
  <c r="F192" s="1"/>
  <c r="G196"/>
  <c r="F196" s="1"/>
  <c r="G200"/>
  <c r="F200" s="1"/>
  <c r="G204"/>
  <c r="F204" s="1"/>
  <c r="G208"/>
  <c r="F208" s="1"/>
  <c r="G212"/>
  <c r="F212" s="1"/>
  <c r="G216"/>
  <c r="F216" s="1"/>
  <c r="G220"/>
  <c r="F220" s="1"/>
  <c r="G224"/>
  <c r="F224" s="1"/>
  <c r="G228"/>
  <c r="F228" s="1"/>
  <c r="G6"/>
  <c r="F6" s="1"/>
  <c r="I10"/>
  <c r="I14"/>
  <c r="I18"/>
  <c r="I22"/>
  <c r="I26"/>
  <c r="I30"/>
  <c r="I34"/>
  <c r="I38"/>
  <c r="I42"/>
  <c r="I46"/>
  <c r="I50"/>
  <c r="I54"/>
  <c r="I58"/>
  <c r="I62"/>
  <c r="I66"/>
  <c r="I70"/>
  <c r="I74"/>
  <c r="I78"/>
  <c r="I82"/>
  <c r="I86"/>
  <c r="I90"/>
  <c r="I94"/>
  <c r="I98"/>
  <c r="I102"/>
  <c r="I106"/>
  <c r="I110"/>
  <c r="I114"/>
  <c r="I118"/>
  <c r="I122"/>
  <c r="I126"/>
  <c r="I130"/>
  <c r="I134"/>
  <c r="I138"/>
  <c r="I142"/>
  <c r="I146"/>
  <c r="I150"/>
  <c r="I154"/>
  <c r="I158"/>
  <c r="I162"/>
  <c r="I166"/>
  <c r="I170"/>
  <c r="I174"/>
  <c r="I178"/>
  <c r="I182"/>
  <c r="I186"/>
  <c r="I190"/>
  <c r="I194"/>
  <c r="I198"/>
  <c r="I202"/>
  <c r="I206"/>
  <c r="I210"/>
  <c r="I214"/>
  <c r="I218"/>
  <c r="I222"/>
  <c r="I226"/>
  <c r="I230"/>
  <c r="I229"/>
  <c r="I220"/>
  <c r="I228"/>
  <c r="I227"/>
  <c r="H9"/>
  <c r="H13"/>
  <c r="H17"/>
  <c r="H21"/>
  <c r="H25"/>
  <c r="H29"/>
  <c r="H33"/>
  <c r="H37"/>
  <c r="H41"/>
  <c r="H45"/>
  <c r="H49"/>
  <c r="H53"/>
  <c r="H57"/>
  <c r="H61"/>
  <c r="H65"/>
  <c r="H69"/>
  <c r="H73"/>
  <c r="H77"/>
  <c r="H81"/>
  <c r="H85"/>
  <c r="H89"/>
  <c r="H93"/>
  <c r="H97"/>
  <c r="H101"/>
  <c r="H105"/>
  <c r="H109"/>
  <c r="H113"/>
  <c r="H117"/>
  <c r="H121"/>
  <c r="H125"/>
  <c r="H129"/>
  <c r="H133"/>
  <c r="H137"/>
  <c r="H141"/>
  <c r="H145"/>
  <c r="H149"/>
  <c r="H153"/>
  <c r="H157"/>
  <c r="H161"/>
  <c r="H165"/>
  <c r="H169"/>
  <c r="H173"/>
  <c r="H177"/>
  <c r="H181"/>
  <c r="H185"/>
  <c r="H189"/>
  <c r="H193"/>
  <c r="H197"/>
  <c r="H201"/>
  <c r="H205"/>
  <c r="H209"/>
  <c r="H213"/>
  <c r="H217"/>
  <c r="H221"/>
  <c r="H225"/>
  <c r="H229"/>
  <c r="G7"/>
  <c r="F7" s="1"/>
  <c r="G11"/>
  <c r="F11" s="1"/>
  <c r="G15"/>
  <c r="F15" s="1"/>
  <c r="G19"/>
  <c r="F19" s="1"/>
  <c r="G23"/>
  <c r="F23" s="1"/>
  <c r="G27"/>
  <c r="F27" s="1"/>
  <c r="G31"/>
  <c r="F31" s="1"/>
  <c r="G35"/>
  <c r="F35" s="1"/>
  <c r="G39"/>
  <c r="F39" s="1"/>
  <c r="G43"/>
  <c r="F43" s="1"/>
  <c r="G47"/>
  <c r="F47" s="1"/>
  <c r="G51"/>
  <c r="F51" s="1"/>
  <c r="G55"/>
  <c r="F55" s="1"/>
  <c r="G59"/>
  <c r="F59" s="1"/>
  <c r="G63"/>
  <c r="F63" s="1"/>
  <c r="G67"/>
  <c r="F67" s="1"/>
  <c r="G71"/>
  <c r="F71" s="1"/>
  <c r="G75"/>
  <c r="F75" s="1"/>
  <c r="G79"/>
  <c r="F79" s="1"/>
  <c r="G83"/>
  <c r="F83" s="1"/>
  <c r="G87"/>
  <c r="F87" s="1"/>
  <c r="G91"/>
  <c r="F91" s="1"/>
  <c r="G95"/>
  <c r="F95" s="1"/>
  <c r="G99"/>
  <c r="F99" s="1"/>
  <c r="G103"/>
  <c r="F103" s="1"/>
  <c r="G107"/>
  <c r="F107" s="1"/>
  <c r="G111"/>
  <c r="F111" s="1"/>
  <c r="G115"/>
  <c r="F115" s="1"/>
  <c r="G119"/>
  <c r="F119" s="1"/>
  <c r="G123"/>
  <c r="F123" s="1"/>
  <c r="G127"/>
  <c r="F127" s="1"/>
  <c r="G131"/>
  <c r="F131" s="1"/>
  <c r="G135"/>
  <c r="F135" s="1"/>
  <c r="G139"/>
  <c r="F139" s="1"/>
  <c r="G143"/>
  <c r="F143" s="1"/>
  <c r="G147"/>
  <c r="F147" s="1"/>
  <c r="G151"/>
  <c r="F151" s="1"/>
  <c r="G155"/>
  <c r="F155" s="1"/>
  <c r="G159"/>
  <c r="F159" s="1"/>
  <c r="G163"/>
  <c r="F163" s="1"/>
  <c r="G167"/>
  <c r="F167" s="1"/>
  <c r="G171"/>
  <c r="F171" s="1"/>
  <c r="G175"/>
  <c r="F175" s="1"/>
  <c r="G179"/>
  <c r="F179" s="1"/>
  <c r="G183"/>
  <c r="F183" s="1"/>
  <c r="G187"/>
  <c r="F187" s="1"/>
  <c r="G191"/>
  <c r="F191" s="1"/>
  <c r="G195"/>
  <c r="F195" s="1"/>
  <c r="G199"/>
  <c r="F199" s="1"/>
  <c r="G203"/>
  <c r="F203" s="1"/>
  <c r="G207"/>
  <c r="F207" s="1"/>
  <c r="G211"/>
  <c r="F211" s="1"/>
  <c r="G215"/>
  <c r="F215" s="1"/>
  <c r="G219"/>
  <c r="F219" s="1"/>
  <c r="G223"/>
  <c r="F223" s="1"/>
  <c r="G227"/>
  <c r="F227" s="1"/>
  <c r="G231"/>
  <c r="F231" s="1"/>
  <c r="I9"/>
  <c r="I13"/>
  <c r="I17"/>
  <c r="I21"/>
  <c r="I25"/>
  <c r="I29"/>
  <c r="I33"/>
  <c r="I37"/>
  <c r="I41"/>
  <c r="I45"/>
  <c r="I49"/>
  <c r="I53"/>
  <c r="I57"/>
  <c r="I61"/>
  <c r="I65"/>
  <c r="I69"/>
  <c r="I73"/>
  <c r="I77"/>
  <c r="I81"/>
  <c r="I85"/>
  <c r="I89"/>
  <c r="I93"/>
  <c r="I97"/>
  <c r="I101"/>
  <c r="I105"/>
  <c r="I109"/>
  <c r="I113"/>
  <c r="I117"/>
  <c r="I121"/>
  <c r="I125"/>
  <c r="I129"/>
  <c r="I133"/>
  <c r="I137"/>
  <c r="I141"/>
  <c r="I145"/>
  <c r="I149"/>
  <c r="I153"/>
  <c r="I157"/>
  <c r="I161"/>
  <c r="I165"/>
  <c r="I169"/>
  <c r="I173"/>
  <c r="I177"/>
  <c r="I181"/>
  <c r="I185"/>
  <c r="I189"/>
  <c r="I193"/>
  <c r="I197"/>
  <c r="I201"/>
  <c r="I205"/>
  <c r="I209"/>
  <c r="I213"/>
  <c r="I217"/>
  <c r="I221"/>
  <c r="I225"/>
  <c r="I231"/>
  <c r="H8"/>
  <c r="H12"/>
  <c r="H16"/>
  <c r="H20"/>
  <c r="H24"/>
  <c r="H28"/>
  <c r="H32"/>
  <c r="H36"/>
  <c r="H40"/>
  <c r="H44"/>
  <c r="H48"/>
  <c r="H52"/>
  <c r="H56"/>
  <c r="H60"/>
  <c r="H64"/>
  <c r="H68"/>
  <c r="H72"/>
  <c r="H76"/>
  <c r="H80"/>
  <c r="H84"/>
  <c r="H88"/>
  <c r="H92"/>
  <c r="H96"/>
  <c r="H100"/>
  <c r="H104"/>
  <c r="H108"/>
  <c r="H112"/>
  <c r="H116"/>
  <c r="H120"/>
  <c r="H124"/>
  <c r="H128"/>
  <c r="H132"/>
  <c r="H136"/>
  <c r="H140"/>
  <c r="H144"/>
  <c r="H148"/>
  <c r="H152"/>
  <c r="H156"/>
  <c r="H160"/>
  <c r="H164"/>
  <c r="H168"/>
  <c r="H172"/>
  <c r="H176"/>
  <c r="H180"/>
  <c r="H184"/>
  <c r="H188"/>
  <c r="H192"/>
  <c r="H196"/>
  <c r="H200"/>
  <c r="H204"/>
  <c r="H208"/>
  <c r="H212"/>
  <c r="H216"/>
  <c r="H220"/>
  <c r="H224"/>
  <c r="H228"/>
  <c r="H6"/>
  <c r="G10"/>
  <c r="F10" s="1"/>
  <c r="G14"/>
  <c r="F14" s="1"/>
  <c r="G18"/>
  <c r="F18" s="1"/>
  <c r="G22"/>
  <c r="F22" s="1"/>
  <c r="G26"/>
  <c r="F26" s="1"/>
  <c r="G30"/>
  <c r="F30" s="1"/>
  <c r="G34"/>
  <c r="F34" s="1"/>
  <c r="G38"/>
  <c r="F38" s="1"/>
  <c r="G42"/>
  <c r="F42" s="1"/>
  <c r="G46"/>
  <c r="F46" s="1"/>
  <c r="G50"/>
  <c r="F50" s="1"/>
  <c r="G54"/>
  <c r="F54" s="1"/>
  <c r="G58"/>
  <c r="F58" s="1"/>
  <c r="G62"/>
  <c r="F62" s="1"/>
  <c r="G66"/>
  <c r="F66" s="1"/>
  <c r="G70"/>
  <c r="F70" s="1"/>
  <c r="G74"/>
  <c r="F74" s="1"/>
  <c r="G78"/>
  <c r="F78" s="1"/>
  <c r="G82"/>
  <c r="F82" s="1"/>
  <c r="G86"/>
  <c r="F86" s="1"/>
  <c r="G90"/>
  <c r="F90" s="1"/>
  <c r="G94"/>
  <c r="F94" s="1"/>
  <c r="G98"/>
  <c r="F98" s="1"/>
  <c r="G102"/>
  <c r="F102" s="1"/>
  <c r="G106"/>
  <c r="F106" s="1"/>
  <c r="G110"/>
  <c r="F110" s="1"/>
  <c r="G114"/>
  <c r="F114" s="1"/>
  <c r="G118"/>
  <c r="F118" s="1"/>
  <c r="G122"/>
  <c r="F122" s="1"/>
  <c r="G126"/>
  <c r="F126" s="1"/>
  <c r="G130"/>
  <c r="F130" s="1"/>
  <c r="G134"/>
  <c r="F134" s="1"/>
  <c r="G138"/>
  <c r="F138" s="1"/>
  <c r="G142"/>
  <c r="F142" s="1"/>
  <c r="G146"/>
  <c r="F146" s="1"/>
  <c r="G150"/>
  <c r="F150" s="1"/>
  <c r="G154"/>
  <c r="F154" s="1"/>
  <c r="G158"/>
  <c r="F158" s="1"/>
  <c r="G162"/>
  <c r="F162" s="1"/>
  <c r="G166"/>
  <c r="F166" s="1"/>
  <c r="G170"/>
  <c r="F170" s="1"/>
  <c r="G174"/>
  <c r="F174" s="1"/>
  <c r="G178"/>
  <c r="F178" s="1"/>
  <c r="G182"/>
  <c r="F182" s="1"/>
  <c r="G186"/>
  <c r="F186" s="1"/>
  <c r="G190"/>
  <c r="F190" s="1"/>
  <c r="G194"/>
  <c r="F194" s="1"/>
  <c r="G198"/>
  <c r="F198" s="1"/>
  <c r="G202"/>
  <c r="F202" s="1"/>
  <c r="G206"/>
  <c r="F206" s="1"/>
  <c r="G210"/>
  <c r="F210" s="1"/>
  <c r="G214"/>
  <c r="F214" s="1"/>
  <c r="G218"/>
  <c r="F218" s="1"/>
  <c r="G222"/>
  <c r="F222" s="1"/>
  <c r="G226"/>
  <c r="F226" s="1"/>
  <c r="G230"/>
  <c r="F230" s="1"/>
  <c r="I8"/>
  <c r="I12"/>
  <c r="I16"/>
  <c r="I20"/>
  <c r="I24"/>
  <c r="I28"/>
  <c r="I32"/>
  <c r="I36"/>
  <c r="I40"/>
  <c r="I44"/>
  <c r="I48"/>
  <c r="I52"/>
  <c r="I56"/>
  <c r="I60"/>
  <c r="I64"/>
  <c r="I68"/>
  <c r="I72"/>
  <c r="I76"/>
  <c r="I80"/>
  <c r="I84"/>
  <c r="I88"/>
  <c r="I92"/>
  <c r="I96"/>
  <c r="I100"/>
  <c r="I104"/>
  <c r="I108"/>
  <c r="I112"/>
  <c r="I116"/>
  <c r="I120"/>
  <c r="I124"/>
  <c r="I128"/>
  <c r="I132"/>
  <c r="I136"/>
  <c r="I140"/>
  <c r="I144"/>
  <c r="I148"/>
  <c r="I152"/>
  <c r="I156"/>
  <c r="I160"/>
  <c r="I164"/>
  <c r="I168"/>
  <c r="I172"/>
  <c r="I176"/>
  <c r="I180"/>
  <c r="I184"/>
  <c r="I188"/>
  <c r="I192"/>
  <c r="I196"/>
  <c r="I200"/>
  <c r="I204"/>
  <c r="I208"/>
  <c r="I212"/>
  <c r="I216"/>
  <c r="I224"/>
  <c r="I6"/>
  <c r="H7"/>
  <c r="H11"/>
  <c r="H15"/>
  <c r="H19"/>
  <c r="H23"/>
  <c r="H27"/>
  <c r="H31"/>
  <c r="H35"/>
  <c r="H39"/>
  <c r="H43"/>
  <c r="H47"/>
  <c r="H51"/>
  <c r="H55"/>
  <c r="H59"/>
  <c r="H63"/>
  <c r="H67"/>
  <c r="H71"/>
  <c r="H75"/>
  <c r="H79"/>
  <c r="H83"/>
  <c r="H87"/>
  <c r="H91"/>
  <c r="H95"/>
  <c r="H99"/>
  <c r="H103"/>
  <c r="H107"/>
  <c r="H111"/>
  <c r="H115"/>
  <c r="H119"/>
  <c r="H123"/>
  <c r="H127"/>
  <c r="H131"/>
  <c r="H135"/>
  <c r="H139"/>
  <c r="H143"/>
  <c r="H147"/>
  <c r="H151"/>
  <c r="H155"/>
  <c r="H159"/>
  <c r="H163"/>
  <c r="H167"/>
  <c r="H171"/>
  <c r="H175"/>
  <c r="H179"/>
  <c r="H183"/>
  <c r="H187"/>
  <c r="H191"/>
  <c r="H195"/>
  <c r="H199"/>
  <c r="H203"/>
  <c r="H207"/>
  <c r="H211"/>
  <c r="H215"/>
  <c r="H219"/>
  <c r="H223"/>
  <c r="H227"/>
  <c r="H231"/>
  <c r="G9"/>
  <c r="F9" s="1"/>
  <c r="G13"/>
  <c r="F13" s="1"/>
  <c r="G17"/>
  <c r="F17" s="1"/>
  <c r="G21"/>
  <c r="F21" s="1"/>
  <c r="G25"/>
  <c r="F25" s="1"/>
  <c r="G29"/>
  <c r="F29" s="1"/>
  <c r="G33"/>
  <c r="F33" s="1"/>
  <c r="G37"/>
  <c r="F37" s="1"/>
  <c r="G41"/>
  <c r="F41" s="1"/>
  <c r="G45"/>
  <c r="F45" s="1"/>
  <c r="G49"/>
  <c r="F49" s="1"/>
  <c r="G53"/>
  <c r="F53" s="1"/>
  <c r="G57"/>
  <c r="F57" s="1"/>
  <c r="G61"/>
  <c r="F61" s="1"/>
  <c r="G65"/>
  <c r="F65" s="1"/>
  <c r="G69"/>
  <c r="F69" s="1"/>
  <c r="G73"/>
  <c r="F73" s="1"/>
  <c r="G77"/>
  <c r="F77" s="1"/>
  <c r="G81"/>
  <c r="F81" s="1"/>
  <c r="G85"/>
  <c r="F85" s="1"/>
  <c r="G89"/>
  <c r="F89" s="1"/>
  <c r="G93"/>
  <c r="F93" s="1"/>
  <c r="G97"/>
  <c r="F97" s="1"/>
  <c r="G101"/>
  <c r="F101" s="1"/>
  <c r="G105"/>
  <c r="F105" s="1"/>
  <c r="G109"/>
  <c r="F109" s="1"/>
  <c r="G113"/>
  <c r="F113" s="1"/>
  <c r="G117"/>
  <c r="F117" s="1"/>
  <c r="G121"/>
  <c r="F121" s="1"/>
  <c r="G125"/>
  <c r="F125" s="1"/>
  <c r="G129"/>
  <c r="F129" s="1"/>
  <c r="G133"/>
  <c r="F133" s="1"/>
  <c r="G137"/>
  <c r="F137" s="1"/>
  <c r="G141"/>
  <c r="F141" s="1"/>
  <c r="G145"/>
  <c r="F145" s="1"/>
  <c r="G149"/>
  <c r="F149" s="1"/>
  <c r="G153"/>
  <c r="F153" s="1"/>
  <c r="G157"/>
  <c r="F157" s="1"/>
  <c r="G161"/>
  <c r="F161" s="1"/>
  <c r="G165"/>
  <c r="F165" s="1"/>
  <c r="G169"/>
  <c r="F169" s="1"/>
  <c r="G173"/>
  <c r="F173" s="1"/>
  <c r="G177"/>
  <c r="F177" s="1"/>
  <c r="G181"/>
  <c r="F181" s="1"/>
  <c r="G185"/>
  <c r="F185" s="1"/>
  <c r="G189"/>
  <c r="F189" s="1"/>
  <c r="G193"/>
  <c r="F193" s="1"/>
  <c r="G197"/>
  <c r="F197" s="1"/>
  <c r="G201"/>
  <c r="F201" s="1"/>
  <c r="G205"/>
  <c r="F205" s="1"/>
  <c r="G209"/>
  <c r="F209" s="1"/>
  <c r="G213"/>
  <c r="F213" s="1"/>
  <c r="G217"/>
  <c r="F217" s="1"/>
  <c r="G221"/>
  <c r="F221" s="1"/>
  <c r="G225"/>
  <c r="F225" s="1"/>
  <c r="G229"/>
  <c r="F229" s="1"/>
  <c r="I7"/>
  <c r="I11"/>
  <c r="I15"/>
  <c r="I19"/>
  <c r="I23"/>
  <c r="I27"/>
  <c r="I31"/>
  <c r="I35"/>
  <c r="I39"/>
  <c r="I43"/>
  <c r="I47"/>
  <c r="I51"/>
  <c r="I55"/>
  <c r="I59"/>
  <c r="I63"/>
  <c r="I67"/>
  <c r="I71"/>
  <c r="I75"/>
  <c r="I79"/>
  <c r="I83"/>
  <c r="I87"/>
  <c r="I91"/>
  <c r="I95"/>
  <c r="I99"/>
  <c r="I103"/>
  <c r="I107"/>
  <c r="I111"/>
  <c r="I115"/>
  <c r="I119"/>
  <c r="I123"/>
  <c r="I127"/>
  <c r="I131"/>
  <c r="I135"/>
  <c r="I139"/>
  <c r="I143"/>
  <c r="I147"/>
  <c r="I151"/>
  <c r="I155"/>
  <c r="I159"/>
  <c r="I163"/>
  <c r="I167"/>
  <c r="I171"/>
  <c r="I175"/>
  <c r="I179"/>
  <c r="I183"/>
  <c r="I187"/>
  <c r="I191"/>
  <c r="I195"/>
  <c r="I199"/>
  <c r="I203"/>
  <c r="I207"/>
  <c r="I211"/>
  <c r="I215"/>
  <c r="I219"/>
  <c r="I223"/>
  <c r="M12"/>
  <c r="B13"/>
  <c r="N13" s="1"/>
  <c r="C12"/>
  <c r="D12"/>
  <c r="N12"/>
  <c r="E12"/>
  <c r="J10" i="11"/>
  <c r="J9"/>
  <c r="L3" i="13"/>
  <c r="D3"/>
  <c r="D13"/>
  <c r="E13"/>
  <c r="L13" i="5"/>
  <c r="J44" i="2"/>
  <c r="M43"/>
  <c r="L43"/>
  <c r="F24"/>
  <c r="G24"/>
  <c r="J21"/>
  <c r="M20"/>
  <c r="L20"/>
  <c r="J23"/>
  <c r="F11" i="5"/>
  <c r="G11"/>
  <c r="F23" i="2"/>
  <c r="G23"/>
  <c r="F31"/>
  <c r="D32"/>
  <c r="G31"/>
  <c r="D34"/>
  <c r="F42"/>
  <c r="D43"/>
  <c r="G42"/>
  <c r="D45"/>
  <c r="J32"/>
  <c r="M31"/>
  <c r="L31"/>
  <c r="J34"/>
  <c r="M46"/>
  <c r="L46"/>
  <c r="H9" i="3"/>
  <c r="I9" s="1"/>
  <c r="F21" i="2"/>
  <c r="D25"/>
  <c r="G21"/>
  <c r="D22"/>
  <c r="M44"/>
  <c r="L44"/>
  <c r="I26" i="6"/>
  <c r="G26"/>
  <c r="E26"/>
  <c r="F27"/>
  <c r="H26"/>
  <c r="J26"/>
  <c r="G16" i="8"/>
  <c r="E11" i="3"/>
  <c r="F10"/>
  <c r="D10" s="1"/>
  <c r="G10"/>
  <c r="M13" i="13" l="1"/>
  <c r="B14"/>
  <c r="O13"/>
  <c r="C13"/>
  <c r="N14"/>
  <c r="M14"/>
  <c r="O14"/>
  <c r="L13"/>
  <c r="K13"/>
  <c r="M3"/>
  <c r="J13" s="1"/>
  <c r="K10"/>
  <c r="L6"/>
  <c r="K7"/>
  <c r="L8"/>
  <c r="K9"/>
  <c r="L11"/>
  <c r="K6"/>
  <c r="L7"/>
  <c r="K8"/>
  <c r="L9"/>
  <c r="L10"/>
  <c r="J11"/>
  <c r="K11"/>
  <c r="L12"/>
  <c r="K12"/>
  <c r="L14"/>
  <c r="K14"/>
  <c r="C14"/>
  <c r="D14"/>
  <c r="E14"/>
  <c r="B15"/>
  <c r="L9" i="5"/>
  <c r="H10" i="3"/>
  <c r="I10" s="1"/>
  <c r="F11"/>
  <c r="D11" s="1"/>
  <c r="G11"/>
  <c r="E12"/>
  <c r="I27" i="6"/>
  <c r="G27"/>
  <c r="E27"/>
  <c r="J27"/>
  <c r="F28"/>
  <c r="H27"/>
  <c r="F22" i="2"/>
  <c r="G22"/>
  <c r="F25"/>
  <c r="G25"/>
  <c r="M34"/>
  <c r="L34"/>
  <c r="F45"/>
  <c r="G45"/>
  <c r="F43"/>
  <c r="D46"/>
  <c r="D44"/>
  <c r="G43"/>
  <c r="F34"/>
  <c r="G34"/>
  <c r="F32"/>
  <c r="D35"/>
  <c r="D33"/>
  <c r="G32"/>
  <c r="M23"/>
  <c r="L23"/>
  <c r="J35"/>
  <c r="J33"/>
  <c r="M32"/>
  <c r="L32"/>
  <c r="J25"/>
  <c r="J22"/>
  <c r="M21"/>
  <c r="L21"/>
  <c r="J12" i="13" l="1"/>
  <c r="J14"/>
  <c r="J10"/>
  <c r="J9"/>
  <c r="J8"/>
  <c r="J7"/>
  <c r="J6"/>
  <c r="M15"/>
  <c r="O15"/>
  <c r="N15"/>
  <c r="L15"/>
  <c r="J15"/>
  <c r="K15"/>
  <c r="C15"/>
  <c r="D15"/>
  <c r="E15"/>
  <c r="B16"/>
  <c r="L10" i="5"/>
  <c r="L15" s="1"/>
  <c r="M25" i="2"/>
  <c r="L25"/>
  <c r="M35"/>
  <c r="L35"/>
  <c r="F33"/>
  <c r="G33"/>
  <c r="M22"/>
  <c r="L22"/>
  <c r="M33"/>
  <c r="L33"/>
  <c r="F35"/>
  <c r="G35"/>
  <c r="F46"/>
  <c r="G46"/>
  <c r="F12" i="3"/>
  <c r="D12" s="1"/>
  <c r="E13"/>
  <c r="H12"/>
  <c r="G12"/>
  <c r="H11"/>
  <c r="I11" s="1"/>
  <c r="F44" i="2"/>
  <c r="G44"/>
  <c r="I28" i="6"/>
  <c r="G28"/>
  <c r="E28"/>
  <c r="F29"/>
  <c r="H28"/>
  <c r="J28"/>
  <c r="N16" i="13" l="1"/>
  <c r="M16"/>
  <c r="O16"/>
  <c r="L16"/>
  <c r="J16"/>
  <c r="K16"/>
  <c r="C16"/>
  <c r="D16"/>
  <c r="E16"/>
  <c r="B17"/>
  <c r="L11" i="5"/>
  <c r="L18" s="1"/>
  <c r="L19" s="1"/>
  <c r="F13" i="3"/>
  <c r="D13" s="1"/>
  <c r="E14"/>
  <c r="G13"/>
  <c r="I29" i="6"/>
  <c r="G29"/>
  <c r="E29"/>
  <c r="J29"/>
  <c r="F30"/>
  <c r="H29"/>
  <c r="I12" i="3"/>
  <c r="O17" i="13" l="1"/>
  <c r="N17"/>
  <c r="M17"/>
  <c r="L17"/>
  <c r="J17"/>
  <c r="K17"/>
  <c r="C17"/>
  <c r="D17"/>
  <c r="E17"/>
  <c r="B18"/>
  <c r="L24" i="5"/>
  <c r="L20"/>
  <c r="L21" s="1"/>
  <c r="H13" i="3"/>
  <c r="I13" s="1"/>
  <c r="I30" i="6"/>
  <c r="G30"/>
  <c r="E30"/>
  <c r="F31"/>
  <c r="H30"/>
  <c r="J30"/>
  <c r="F14" i="3"/>
  <c r="D14" s="1"/>
  <c r="E15"/>
  <c r="G14"/>
  <c r="M18" i="13" l="1"/>
  <c r="O18"/>
  <c r="N18"/>
  <c r="L18"/>
  <c r="J18"/>
  <c r="K18"/>
  <c r="C18"/>
  <c r="D18"/>
  <c r="E18"/>
  <c r="B19"/>
  <c r="P24" i="5"/>
  <c r="L25"/>
  <c r="L26" s="1"/>
  <c r="L22"/>
  <c r="L23" s="1"/>
  <c r="H14" i="3"/>
  <c r="I14" s="1"/>
  <c r="F15"/>
  <c r="D15" s="1"/>
  <c r="G15"/>
  <c r="E16"/>
  <c r="I31" i="6"/>
  <c r="G31"/>
  <c r="E31"/>
  <c r="J31"/>
  <c r="F32"/>
  <c r="H31"/>
  <c r="M19" i="13" l="1"/>
  <c r="O19"/>
  <c r="N19"/>
  <c r="L19"/>
  <c r="J19"/>
  <c r="K19"/>
  <c r="C19"/>
  <c r="D19"/>
  <c r="E19"/>
  <c r="B20"/>
  <c r="L27" i="5"/>
  <c r="L28" s="1"/>
  <c r="H15" i="3"/>
  <c r="I15" s="1"/>
  <c r="I32" i="6"/>
  <c r="G32"/>
  <c r="E32"/>
  <c r="F33"/>
  <c r="H32"/>
  <c r="J32"/>
  <c r="F16" i="3"/>
  <c r="D16" s="1"/>
  <c r="E17"/>
  <c r="G16"/>
  <c r="N20" i="13" l="1"/>
  <c r="O20"/>
  <c r="M20"/>
  <c r="L20"/>
  <c r="J20"/>
  <c r="K20"/>
  <c r="C20"/>
  <c r="D20"/>
  <c r="E20"/>
  <c r="B21"/>
  <c r="L29" i="5"/>
  <c r="H16" i="3"/>
  <c r="I16" s="1"/>
  <c r="F17"/>
  <c r="D17" s="1"/>
  <c r="E18"/>
  <c r="G17"/>
  <c r="I33" i="6"/>
  <c r="G33"/>
  <c r="E33"/>
  <c r="J33"/>
  <c r="F34"/>
  <c r="H33"/>
  <c r="O21" i="13" l="1"/>
  <c r="N21"/>
  <c r="M21"/>
  <c r="L21"/>
  <c r="J21"/>
  <c r="K21"/>
  <c r="C21"/>
  <c r="D21"/>
  <c r="E21"/>
  <c r="B22"/>
  <c r="H17" i="3"/>
  <c r="I17" s="1"/>
  <c r="I34" i="6"/>
  <c r="G34"/>
  <c r="E34"/>
  <c r="F35"/>
  <c r="H34"/>
  <c r="J34"/>
  <c r="F18" i="3"/>
  <c r="D18" s="1"/>
  <c r="E19"/>
  <c r="G18"/>
  <c r="O22" i="13" l="1"/>
  <c r="N22"/>
  <c r="M22"/>
  <c r="L22"/>
  <c r="J22"/>
  <c r="K22"/>
  <c r="C22"/>
  <c r="D22"/>
  <c r="E22"/>
  <c r="B23"/>
  <c r="H18" i="3"/>
  <c r="I18" s="1"/>
  <c r="F19"/>
  <c r="D19" s="1"/>
  <c r="G19"/>
  <c r="E20"/>
  <c r="I35" i="6"/>
  <c r="G35"/>
  <c r="E35"/>
  <c r="J35"/>
  <c r="F36"/>
  <c r="H35"/>
  <c r="M23" i="13" l="1"/>
  <c r="N23"/>
  <c r="O23"/>
  <c r="L23"/>
  <c r="J23"/>
  <c r="K23"/>
  <c r="C23"/>
  <c r="D23"/>
  <c r="E23"/>
  <c r="B24"/>
  <c r="F20" i="3"/>
  <c r="D20" s="1"/>
  <c r="E21"/>
  <c r="H20"/>
  <c r="G20"/>
  <c r="H19"/>
  <c r="I19" s="1"/>
  <c r="I36" i="6"/>
  <c r="G36"/>
  <c r="E36"/>
  <c r="F37"/>
  <c r="H36"/>
  <c r="J36"/>
  <c r="N24" i="13" l="1"/>
  <c r="O24"/>
  <c r="M24"/>
  <c r="L24"/>
  <c r="J24"/>
  <c r="K24"/>
  <c r="C24"/>
  <c r="D24"/>
  <c r="E24"/>
  <c r="B25"/>
  <c r="I37" i="6"/>
  <c r="G37"/>
  <c r="E37"/>
  <c r="J37"/>
  <c r="F38"/>
  <c r="H37"/>
  <c r="I20" i="3"/>
  <c r="F21"/>
  <c r="D21" s="1"/>
  <c r="E22"/>
  <c r="G21"/>
  <c r="O25" i="13" l="1"/>
  <c r="M25"/>
  <c r="N25"/>
  <c r="L25"/>
  <c r="J25"/>
  <c r="K25"/>
  <c r="C25"/>
  <c r="D25"/>
  <c r="E25"/>
  <c r="B26"/>
  <c r="H21" i="3"/>
  <c r="I21" s="1"/>
  <c r="F22"/>
  <c r="D22" s="1"/>
  <c r="E23"/>
  <c r="G22"/>
  <c r="I38" i="6"/>
  <c r="G38"/>
  <c r="E38"/>
  <c r="F39"/>
  <c r="H38"/>
  <c r="J38"/>
  <c r="O26" i="13" l="1"/>
  <c r="N26"/>
  <c r="M26"/>
  <c r="L26"/>
  <c r="K26"/>
  <c r="J26"/>
  <c r="C26"/>
  <c r="D26"/>
  <c r="E26"/>
  <c r="B27"/>
  <c r="H22" i="3"/>
  <c r="I22" s="1"/>
  <c r="I39" i="6"/>
  <c r="G39"/>
  <c r="E39"/>
  <c r="J39"/>
  <c r="F40"/>
  <c r="H39"/>
  <c r="F23" i="3"/>
  <c r="D23" s="1"/>
  <c r="G23"/>
  <c r="E24"/>
  <c r="M27" i="13" l="1"/>
  <c r="O27"/>
  <c r="N27"/>
  <c r="L27"/>
  <c r="J27"/>
  <c r="K27"/>
  <c r="C27"/>
  <c r="D27"/>
  <c r="E27"/>
  <c r="B28"/>
  <c r="H23" i="3"/>
  <c r="I23" s="1"/>
  <c r="F24"/>
  <c r="D24" s="1"/>
  <c r="E25"/>
  <c r="H24"/>
  <c r="I24" s="1"/>
  <c r="G24"/>
  <c r="I40" i="6"/>
  <c r="G40"/>
  <c r="E40"/>
  <c r="F41"/>
  <c r="H40"/>
  <c r="J40"/>
  <c r="N28" i="13" l="1"/>
  <c r="O28"/>
  <c r="M28"/>
  <c r="L28"/>
  <c r="J28"/>
  <c r="K28"/>
  <c r="C28"/>
  <c r="D28"/>
  <c r="E28"/>
  <c r="B29"/>
  <c r="I41" i="6"/>
  <c r="G41"/>
  <c r="E41"/>
  <c r="J41"/>
  <c r="F42"/>
  <c r="H41"/>
  <c r="F25" i="3"/>
  <c r="D25" s="1"/>
  <c r="E26"/>
  <c r="G25"/>
  <c r="O29" i="13" l="1"/>
  <c r="N29"/>
  <c r="M29"/>
  <c r="L29"/>
  <c r="J29"/>
  <c r="K29"/>
  <c r="C29"/>
  <c r="D29"/>
  <c r="E29"/>
  <c r="B30"/>
  <c r="E27" i="3"/>
  <c r="F26"/>
  <c r="D26" s="1"/>
  <c r="G26"/>
  <c r="H25"/>
  <c r="I25" s="1"/>
  <c r="I42" i="6"/>
  <c r="G42"/>
  <c r="E42"/>
  <c r="F43"/>
  <c r="H42"/>
  <c r="J42"/>
  <c r="N30" i="13" l="1"/>
  <c r="M30"/>
  <c r="O30"/>
  <c r="L30"/>
  <c r="J30"/>
  <c r="K30"/>
  <c r="C30"/>
  <c r="D30"/>
  <c r="E30"/>
  <c r="B31"/>
  <c r="H26" i="3"/>
  <c r="I26" s="1"/>
  <c r="I43" i="6"/>
  <c r="G43"/>
  <c r="E43"/>
  <c r="J43"/>
  <c r="F44"/>
  <c r="H43"/>
  <c r="F27" i="3"/>
  <c r="D27" s="1"/>
  <c r="G27"/>
  <c r="E28"/>
  <c r="M31" i="13" l="1"/>
  <c r="O31"/>
  <c r="N31"/>
  <c r="L31"/>
  <c r="J31"/>
  <c r="K31"/>
  <c r="C31"/>
  <c r="D31"/>
  <c r="E31"/>
  <c r="B32"/>
  <c r="F28" i="3"/>
  <c r="D28" s="1"/>
  <c r="E29"/>
  <c r="H28"/>
  <c r="G28"/>
  <c r="H27"/>
  <c r="I27" s="1"/>
  <c r="I44" i="6"/>
  <c r="G44"/>
  <c r="E44"/>
  <c r="F45"/>
  <c r="H44"/>
  <c r="J44"/>
  <c r="N32" i="13" l="1"/>
  <c r="M32"/>
  <c r="O32"/>
  <c r="L32"/>
  <c r="J32"/>
  <c r="K32"/>
  <c r="C32"/>
  <c r="D32"/>
  <c r="E32"/>
  <c r="B33"/>
  <c r="F29" i="3"/>
  <c r="D29" s="1"/>
  <c r="E30"/>
  <c r="G29"/>
  <c r="I45" i="6"/>
  <c r="G45"/>
  <c r="E45"/>
  <c r="J45"/>
  <c r="F46"/>
  <c r="H45"/>
  <c r="I28" i="3"/>
  <c r="O33" i="13" l="1"/>
  <c r="N33"/>
  <c r="M33"/>
  <c r="L33"/>
  <c r="J33"/>
  <c r="K33"/>
  <c r="C33"/>
  <c r="D33"/>
  <c r="E33"/>
  <c r="B34"/>
  <c r="F30" i="3"/>
  <c r="D30" s="1"/>
  <c r="E31"/>
  <c r="G30"/>
  <c r="H29"/>
  <c r="I29" s="1"/>
  <c r="I46" i="6"/>
  <c r="G46"/>
  <c r="E46"/>
  <c r="F47"/>
  <c r="H46"/>
  <c r="J46"/>
  <c r="M34" i="13" l="1"/>
  <c r="O34"/>
  <c r="N34"/>
  <c r="L34"/>
  <c r="J34"/>
  <c r="K34"/>
  <c r="C34"/>
  <c r="D34"/>
  <c r="E34"/>
  <c r="B35"/>
  <c r="H30" i="3"/>
  <c r="I30" s="1"/>
  <c r="F31"/>
  <c r="D31" s="1"/>
  <c r="G31"/>
  <c r="E32"/>
  <c r="I47" i="6"/>
  <c r="G47"/>
  <c r="E47"/>
  <c r="J47"/>
  <c r="F48"/>
  <c r="H47"/>
  <c r="M35" i="13" l="1"/>
  <c r="O35"/>
  <c r="N35"/>
  <c r="L35"/>
  <c r="J35"/>
  <c r="K35"/>
  <c r="C35"/>
  <c r="D35"/>
  <c r="E35"/>
  <c r="B36"/>
  <c r="H31" i="3"/>
  <c r="I31" s="1"/>
  <c r="F32"/>
  <c r="D32" s="1"/>
  <c r="E33"/>
  <c r="G32"/>
  <c r="I48" i="6"/>
  <c r="G48"/>
  <c r="E48"/>
  <c r="F49"/>
  <c r="H48"/>
  <c r="J48"/>
  <c r="N36" i="13" l="1"/>
  <c r="O36"/>
  <c r="M36"/>
  <c r="L36"/>
  <c r="J36"/>
  <c r="K36"/>
  <c r="C36"/>
  <c r="D36"/>
  <c r="E36"/>
  <c r="B37"/>
  <c r="H32" i="3"/>
  <c r="I32" s="1"/>
  <c r="I49" i="6"/>
  <c r="G49"/>
  <c r="E49"/>
  <c r="J49"/>
  <c r="F50"/>
  <c r="H49"/>
  <c r="F33" i="3"/>
  <c r="D33" s="1"/>
  <c r="E34"/>
  <c r="G33"/>
  <c r="O37" i="13" l="1"/>
  <c r="N37"/>
  <c r="M37"/>
  <c r="L37"/>
  <c r="J37"/>
  <c r="K37"/>
  <c r="C37"/>
  <c r="D37"/>
  <c r="E37"/>
  <c r="B38"/>
  <c r="H33" i="3"/>
  <c r="I33" s="1"/>
  <c r="F34"/>
  <c r="D34" s="1"/>
  <c r="E35"/>
  <c r="G34"/>
  <c r="I50" i="6"/>
  <c r="G50"/>
  <c r="E50"/>
  <c r="F51"/>
  <c r="H50"/>
  <c r="J50"/>
  <c r="O38" i="13" l="1"/>
  <c r="N38"/>
  <c r="M38"/>
  <c r="L38"/>
  <c r="J38"/>
  <c r="K38"/>
  <c r="C38"/>
  <c r="D38"/>
  <c r="E38"/>
  <c r="B39"/>
  <c r="H34" i="3"/>
  <c r="I34" s="1"/>
  <c r="I51" i="6"/>
  <c r="G51"/>
  <c r="E51"/>
  <c r="J51"/>
  <c r="F52"/>
  <c r="H51"/>
  <c r="F35" i="3"/>
  <c r="D35" s="1"/>
  <c r="G35"/>
  <c r="E36"/>
  <c r="M39" i="13" l="1"/>
  <c r="N39"/>
  <c r="O39"/>
  <c r="L39"/>
  <c r="J39"/>
  <c r="K39"/>
  <c r="C39"/>
  <c r="D39"/>
  <c r="E39"/>
  <c r="B40"/>
  <c r="H35" i="3"/>
  <c r="I35" s="1"/>
  <c r="F36"/>
  <c r="D36" s="1"/>
  <c r="E37"/>
  <c r="G36"/>
  <c r="I52" i="6"/>
  <c r="G52"/>
  <c r="E52"/>
  <c r="F53"/>
  <c r="H52"/>
  <c r="J52"/>
  <c r="N40" i="13" l="1"/>
  <c r="O40"/>
  <c r="M40"/>
  <c r="L40"/>
  <c r="J40"/>
  <c r="K40"/>
  <c r="C40"/>
  <c r="D40"/>
  <c r="E40"/>
  <c r="B41"/>
  <c r="F37" i="3"/>
  <c r="D37" s="1"/>
  <c r="E38"/>
  <c r="G37"/>
  <c r="I53" i="6"/>
  <c r="G53"/>
  <c r="E53"/>
  <c r="J53"/>
  <c r="F54"/>
  <c r="H53"/>
  <c r="H36" i="3"/>
  <c r="I36" s="1"/>
  <c r="O41" i="13" l="1"/>
  <c r="M41"/>
  <c r="N41"/>
  <c r="L41"/>
  <c r="J41"/>
  <c r="K41"/>
  <c r="C41"/>
  <c r="D41"/>
  <c r="E41"/>
  <c r="B42"/>
  <c r="I54" i="6"/>
  <c r="G54"/>
  <c r="E54"/>
  <c r="F55"/>
  <c r="H54"/>
  <c r="J54"/>
  <c r="F38" i="3"/>
  <c r="D38" s="1"/>
  <c r="E39"/>
  <c r="G38"/>
  <c r="H37"/>
  <c r="I37" s="1"/>
  <c r="O42" i="13" l="1"/>
  <c r="N42"/>
  <c r="M42"/>
  <c r="L42"/>
  <c r="J42"/>
  <c r="K42"/>
  <c r="C42"/>
  <c r="D42"/>
  <c r="E42"/>
  <c r="B43"/>
  <c r="F39" i="3"/>
  <c r="D39" s="1"/>
  <c r="G39"/>
  <c r="E40"/>
  <c r="H38"/>
  <c r="I38" s="1"/>
  <c r="I55" i="6"/>
  <c r="G55"/>
  <c r="E55"/>
  <c r="J55"/>
  <c r="F56"/>
  <c r="H55"/>
  <c r="M43" i="13" l="1"/>
  <c r="O43"/>
  <c r="N43"/>
  <c r="L43"/>
  <c r="J43"/>
  <c r="K43"/>
  <c r="C43"/>
  <c r="D43"/>
  <c r="E43"/>
  <c r="B44"/>
  <c r="I56" i="6"/>
  <c r="G56"/>
  <c r="E56"/>
  <c r="F57"/>
  <c r="H56"/>
  <c r="J56"/>
  <c r="F40" i="3"/>
  <c r="D40" s="1"/>
  <c r="E41"/>
  <c r="G40"/>
  <c r="H39"/>
  <c r="I39" s="1"/>
  <c r="N44" i="13" l="1"/>
  <c r="O44"/>
  <c r="M44"/>
  <c r="L44"/>
  <c r="J44"/>
  <c r="K44"/>
  <c r="C44"/>
  <c r="D44"/>
  <c r="E44"/>
  <c r="B45"/>
  <c r="H40" i="3"/>
  <c r="I40" s="1"/>
  <c r="I57" i="6"/>
  <c r="G57"/>
  <c r="E57"/>
  <c r="J57"/>
  <c r="F58"/>
  <c r="H57"/>
  <c r="F41" i="3"/>
  <c r="D41" s="1"/>
  <c r="E42"/>
  <c r="G41"/>
  <c r="O45" i="13" l="1"/>
  <c r="N45"/>
  <c r="M45"/>
  <c r="L45"/>
  <c r="J45"/>
  <c r="K45"/>
  <c r="C45"/>
  <c r="D45"/>
  <c r="E45"/>
  <c r="B46"/>
  <c r="H41" i="3"/>
  <c r="I41" s="1"/>
  <c r="E43"/>
  <c r="F42"/>
  <c r="D42" s="1"/>
  <c r="G42"/>
  <c r="I58" i="6"/>
  <c r="G58"/>
  <c r="E58"/>
  <c r="F59"/>
  <c r="H58"/>
  <c r="J58"/>
  <c r="N46" i="13" l="1"/>
  <c r="M46"/>
  <c r="O46"/>
  <c r="L46"/>
  <c r="J46"/>
  <c r="K46"/>
  <c r="C46"/>
  <c r="D46"/>
  <c r="E46"/>
  <c r="B47"/>
  <c r="F43" i="3"/>
  <c r="D43" s="1"/>
  <c r="G43"/>
  <c r="E44"/>
  <c r="I59" i="6"/>
  <c r="G59"/>
  <c r="E59"/>
  <c r="J59"/>
  <c r="F60"/>
  <c r="H59"/>
  <c r="H42" i="3"/>
  <c r="I42" s="1"/>
  <c r="M47" i="13" l="1"/>
  <c r="O47"/>
  <c r="N47"/>
  <c r="L47"/>
  <c r="J47"/>
  <c r="K47"/>
  <c r="C47"/>
  <c r="D47"/>
  <c r="E47"/>
  <c r="B48"/>
  <c r="I60" i="6"/>
  <c r="G60"/>
  <c r="E60"/>
  <c r="F61"/>
  <c r="H60"/>
  <c r="J60"/>
  <c r="F44" i="3"/>
  <c r="D44" s="1"/>
  <c r="E45"/>
  <c r="G44"/>
  <c r="H43"/>
  <c r="I43" s="1"/>
  <c r="N48" i="13" l="1"/>
  <c r="M48"/>
  <c r="O48"/>
  <c r="L48"/>
  <c r="J48"/>
  <c r="K48"/>
  <c r="C48"/>
  <c r="D48"/>
  <c r="E48"/>
  <c r="B49"/>
  <c r="H44" i="3"/>
  <c r="I44" s="1"/>
  <c r="I61" i="6"/>
  <c r="G61"/>
  <c r="E61"/>
  <c r="J61"/>
  <c r="F62"/>
  <c r="H61"/>
  <c r="F45" i="3"/>
  <c r="D45" s="1"/>
  <c r="E46"/>
  <c r="G45"/>
  <c r="O49" i="13" l="1"/>
  <c r="N49"/>
  <c r="M49"/>
  <c r="L49"/>
  <c r="J49"/>
  <c r="K49"/>
  <c r="C49"/>
  <c r="D49"/>
  <c r="E49"/>
  <c r="B50"/>
  <c r="H45" i="3"/>
  <c r="I45" s="1"/>
  <c r="F46"/>
  <c r="D46" s="1"/>
  <c r="E47"/>
  <c r="G46"/>
  <c r="I62" i="6"/>
  <c r="G62"/>
  <c r="E62"/>
  <c r="F63"/>
  <c r="H62"/>
  <c r="J62"/>
  <c r="M50" i="13" l="1"/>
  <c r="N50"/>
  <c r="O50"/>
  <c r="L50"/>
  <c r="J50"/>
  <c r="K50"/>
  <c r="C50"/>
  <c r="D50"/>
  <c r="E50"/>
  <c r="B51"/>
  <c r="F47" i="3"/>
  <c r="D47" s="1"/>
  <c r="G47"/>
  <c r="E48"/>
  <c r="I63" i="6"/>
  <c r="G63"/>
  <c r="E63"/>
  <c r="J63"/>
  <c r="F64"/>
  <c r="H63"/>
  <c r="H46" i="3"/>
  <c r="I46" s="1"/>
  <c r="M51" i="13" l="1"/>
  <c r="O51"/>
  <c r="N51"/>
  <c r="L51"/>
  <c r="J51"/>
  <c r="K51"/>
  <c r="C51"/>
  <c r="D51"/>
  <c r="E51"/>
  <c r="B52"/>
  <c r="I64" i="6"/>
  <c r="G64"/>
  <c r="E64"/>
  <c r="F65"/>
  <c r="H64"/>
  <c r="J64"/>
  <c r="F48" i="3"/>
  <c r="D48" s="1"/>
  <c r="E49"/>
  <c r="G48"/>
  <c r="H47"/>
  <c r="I47" s="1"/>
  <c r="N52" i="13" l="1"/>
  <c r="M52"/>
  <c r="O52"/>
  <c r="L52"/>
  <c r="J52"/>
  <c r="K52"/>
  <c r="C52"/>
  <c r="D52"/>
  <c r="E52"/>
  <c r="B53"/>
  <c r="H48" i="3"/>
  <c r="I48" s="1"/>
  <c r="I65" i="6"/>
  <c r="G65"/>
  <c r="E65"/>
  <c r="J65"/>
  <c r="F66"/>
  <c r="H65"/>
  <c r="F49" i="3"/>
  <c r="D49" s="1"/>
  <c r="E50"/>
  <c r="G49"/>
  <c r="O53" i="13" l="1"/>
  <c r="N53"/>
  <c r="M53"/>
  <c r="L53"/>
  <c r="J53"/>
  <c r="K53"/>
  <c r="C53"/>
  <c r="D53"/>
  <c r="E53"/>
  <c r="B54"/>
  <c r="F50" i="3"/>
  <c r="D50" s="1"/>
  <c r="E51"/>
  <c r="G50"/>
  <c r="I66" i="6"/>
  <c r="G66"/>
  <c r="E66"/>
  <c r="F67"/>
  <c r="H66"/>
  <c r="J66"/>
  <c r="H49" i="3"/>
  <c r="I49" s="1"/>
  <c r="O54" i="13" l="1"/>
  <c r="M54"/>
  <c r="N54"/>
  <c r="L54"/>
  <c r="J54"/>
  <c r="K54"/>
  <c r="C54"/>
  <c r="D54"/>
  <c r="E54"/>
  <c r="B55"/>
  <c r="F51" i="3"/>
  <c r="D51" s="1"/>
  <c r="G51"/>
  <c r="E52"/>
  <c r="I67" i="6"/>
  <c r="G67"/>
  <c r="E67"/>
  <c r="J67"/>
  <c r="F68"/>
  <c r="H67"/>
  <c r="H50" i="3"/>
  <c r="I50" s="1"/>
  <c r="M55" i="13" l="1"/>
  <c r="N55"/>
  <c r="O55"/>
  <c r="L55"/>
  <c r="J55"/>
  <c r="K55"/>
  <c r="C55"/>
  <c r="D55"/>
  <c r="E55"/>
  <c r="B56"/>
  <c r="I68" i="6"/>
  <c r="G68"/>
  <c r="E68"/>
  <c r="F69"/>
  <c r="H68"/>
  <c r="J68"/>
  <c r="F52" i="3"/>
  <c r="D52" s="1"/>
  <c r="E53"/>
  <c r="G52"/>
  <c r="H51"/>
  <c r="I51" s="1"/>
  <c r="N56" i="13" l="1"/>
  <c r="O56"/>
  <c r="M56"/>
  <c r="L56"/>
  <c r="J56"/>
  <c r="K56"/>
  <c r="C56"/>
  <c r="D56"/>
  <c r="E56"/>
  <c r="B57"/>
  <c r="F53" i="3"/>
  <c r="D53" s="1"/>
  <c r="E54"/>
  <c r="G53"/>
  <c r="H52"/>
  <c r="I52" s="1"/>
  <c r="I69" i="6"/>
  <c r="G69"/>
  <c r="E69"/>
  <c r="J69"/>
  <c r="F70"/>
  <c r="H69"/>
  <c r="O57" i="13" l="1"/>
  <c r="M57"/>
  <c r="N57"/>
  <c r="L57"/>
  <c r="J57"/>
  <c r="K57"/>
  <c r="C57"/>
  <c r="D57"/>
  <c r="E57"/>
  <c r="B58"/>
  <c r="F54" i="3"/>
  <c r="D54" s="1"/>
  <c r="E55"/>
  <c r="G54"/>
  <c r="I70" i="6"/>
  <c r="G70"/>
  <c r="E70"/>
  <c r="F71"/>
  <c r="H70"/>
  <c r="J70"/>
  <c r="H53" i="3"/>
  <c r="I53" s="1"/>
  <c r="O58" i="13" l="1"/>
  <c r="N58"/>
  <c r="M58"/>
  <c r="L58"/>
  <c r="J58"/>
  <c r="K58"/>
  <c r="C58"/>
  <c r="D58"/>
  <c r="E58"/>
  <c r="B59"/>
  <c r="F55" i="3"/>
  <c r="D55" s="1"/>
  <c r="G55"/>
  <c r="E56"/>
  <c r="I71" i="6"/>
  <c r="G71"/>
  <c r="E71"/>
  <c r="J71"/>
  <c r="F72"/>
  <c r="H71"/>
  <c r="H54" i="3"/>
  <c r="I54" s="1"/>
  <c r="M59" i="13" l="1"/>
  <c r="N59"/>
  <c r="O59"/>
  <c r="L59"/>
  <c r="J59"/>
  <c r="K59"/>
  <c r="C59"/>
  <c r="D59"/>
  <c r="E59"/>
  <c r="B60"/>
  <c r="I72" i="6"/>
  <c r="G72"/>
  <c r="E72"/>
  <c r="F73"/>
  <c r="H72"/>
  <c r="J72"/>
  <c r="F56" i="3"/>
  <c r="D56" s="1"/>
  <c r="E57"/>
  <c r="G56"/>
  <c r="H55"/>
  <c r="I55" s="1"/>
  <c r="N60" i="13" l="1"/>
  <c r="O60"/>
  <c r="M60"/>
  <c r="L60"/>
  <c r="J60"/>
  <c r="K60"/>
  <c r="C60"/>
  <c r="D60"/>
  <c r="E60"/>
  <c r="B61"/>
  <c r="H56" i="3"/>
  <c r="I56" s="1"/>
  <c r="I73" i="6"/>
  <c r="G73"/>
  <c r="E73"/>
  <c r="J73"/>
  <c r="F74"/>
  <c r="H73"/>
  <c r="F57" i="3"/>
  <c r="D57" s="1"/>
  <c r="E58"/>
  <c r="G57"/>
  <c r="O61" i="13" l="1"/>
  <c r="M61"/>
  <c r="N61"/>
  <c r="L61"/>
  <c r="J61"/>
  <c r="K61"/>
  <c r="C61"/>
  <c r="D61"/>
  <c r="E61"/>
  <c r="B62"/>
  <c r="H57" i="3"/>
  <c r="I57" s="1"/>
  <c r="E59"/>
  <c r="F58"/>
  <c r="D58" s="1"/>
  <c r="G58"/>
  <c r="I74" i="6"/>
  <c r="G74"/>
  <c r="E74"/>
  <c r="F75"/>
  <c r="H74"/>
  <c r="J74"/>
  <c r="N62" i="13" l="1"/>
  <c r="M62"/>
  <c r="O62"/>
  <c r="L62"/>
  <c r="J62"/>
  <c r="K62"/>
  <c r="C62"/>
  <c r="D62"/>
  <c r="E62"/>
  <c r="B63"/>
  <c r="I75" i="6"/>
  <c r="G75"/>
  <c r="E75"/>
  <c r="J75"/>
  <c r="F76"/>
  <c r="H75"/>
  <c r="F59" i="3"/>
  <c r="D59" s="1"/>
  <c r="G59"/>
  <c r="E60"/>
  <c r="H58"/>
  <c r="I58" s="1"/>
  <c r="M63" i="13" l="1"/>
  <c r="O63"/>
  <c r="N63"/>
  <c r="L63"/>
  <c r="J63"/>
  <c r="K63"/>
  <c r="C63"/>
  <c r="D63"/>
  <c r="E63"/>
  <c r="B64"/>
  <c r="H59" i="3"/>
  <c r="F60"/>
  <c r="D60" s="1"/>
  <c r="E61"/>
  <c r="G60"/>
  <c r="I59"/>
  <c r="I76" i="6"/>
  <c r="G76"/>
  <c r="E76"/>
  <c r="F77"/>
  <c r="H76"/>
  <c r="J76"/>
  <c r="N64" i="13" l="1"/>
  <c r="M64"/>
  <c r="O64"/>
  <c r="L64"/>
  <c r="J64"/>
  <c r="K64"/>
  <c r="C64"/>
  <c r="D64"/>
  <c r="E64"/>
  <c r="B65"/>
  <c r="H60" i="3"/>
  <c r="I60" s="1"/>
  <c r="I77" i="6"/>
  <c r="G77"/>
  <c r="E77"/>
  <c r="J77"/>
  <c r="F78"/>
  <c r="H77"/>
  <c r="F61" i="3"/>
  <c r="D61" s="1"/>
  <c r="E62"/>
  <c r="G61"/>
  <c r="O65" i="13" l="1"/>
  <c r="N65"/>
  <c r="M65"/>
  <c r="L65"/>
  <c r="J65"/>
  <c r="K65"/>
  <c r="C65"/>
  <c r="D65"/>
  <c r="E65"/>
  <c r="B66"/>
  <c r="H61" i="3"/>
  <c r="I61" s="1"/>
  <c r="F62"/>
  <c r="D62" s="1"/>
  <c r="E63"/>
  <c r="G62"/>
  <c r="I78" i="6"/>
  <c r="G78"/>
  <c r="E78"/>
  <c r="F79"/>
  <c r="H78"/>
  <c r="J78"/>
  <c r="M66" i="13" l="1"/>
  <c r="N66"/>
  <c r="O66"/>
  <c r="L66"/>
  <c r="J66"/>
  <c r="K66"/>
  <c r="C66"/>
  <c r="D66"/>
  <c r="E66"/>
  <c r="B67"/>
  <c r="H62" i="3"/>
  <c r="I62" s="1"/>
  <c r="I79" i="6"/>
  <c r="G79"/>
  <c r="E79"/>
  <c r="J79"/>
  <c r="F80"/>
  <c r="H79"/>
  <c r="F63" i="3"/>
  <c r="D63" s="1"/>
  <c r="G63"/>
  <c r="E64"/>
  <c r="M67" i="13" l="1"/>
  <c r="O67"/>
  <c r="N67"/>
  <c r="L67"/>
  <c r="J67"/>
  <c r="K67"/>
  <c r="C67"/>
  <c r="D67"/>
  <c r="E67"/>
  <c r="B68"/>
  <c r="H63" i="3"/>
  <c r="I63" s="1"/>
  <c r="F64"/>
  <c r="D64" s="1"/>
  <c r="E65"/>
  <c r="G64"/>
  <c r="I80" i="6"/>
  <c r="G80"/>
  <c r="E80"/>
  <c r="F81"/>
  <c r="H80"/>
  <c r="J80"/>
  <c r="N68" i="13" l="1"/>
  <c r="M68"/>
  <c r="O68"/>
  <c r="L68"/>
  <c r="J68"/>
  <c r="K68"/>
  <c r="C68"/>
  <c r="D68"/>
  <c r="E68"/>
  <c r="B69"/>
  <c r="H64" i="3"/>
  <c r="I64" s="1"/>
  <c r="I81" i="6"/>
  <c r="G81"/>
  <c r="E81"/>
  <c r="J81"/>
  <c r="F82"/>
  <c r="H81"/>
  <c r="F65" i="3"/>
  <c r="D65" s="1"/>
  <c r="E66"/>
  <c r="G65"/>
  <c r="O69" i="13" l="1"/>
  <c r="N69"/>
  <c r="M69"/>
  <c r="L69"/>
  <c r="J69"/>
  <c r="K69"/>
  <c r="C69"/>
  <c r="D69"/>
  <c r="E69"/>
  <c r="B70"/>
  <c r="H65" i="3"/>
  <c r="I65" s="1"/>
  <c r="F66"/>
  <c r="D66" s="1"/>
  <c r="E67"/>
  <c r="G66"/>
  <c r="I82" i="6"/>
  <c r="G82"/>
  <c r="E82"/>
  <c r="F83"/>
  <c r="H82"/>
  <c r="J82"/>
  <c r="O70" i="13" l="1"/>
  <c r="M70"/>
  <c r="N70"/>
  <c r="L70"/>
  <c r="J70"/>
  <c r="K70"/>
  <c r="C70"/>
  <c r="D70"/>
  <c r="E70"/>
  <c r="B71"/>
  <c r="H66" i="3"/>
  <c r="I66" s="1"/>
  <c r="I83" i="6"/>
  <c r="G83"/>
  <c r="E83"/>
  <c r="J83"/>
  <c r="F84"/>
  <c r="H83"/>
  <c r="F67" i="3"/>
  <c r="D67" s="1"/>
  <c r="G67"/>
  <c r="E68"/>
  <c r="M71" i="13" l="1"/>
  <c r="N71"/>
  <c r="O71"/>
  <c r="L71"/>
  <c r="J71"/>
  <c r="K71"/>
  <c r="C71"/>
  <c r="D71"/>
  <c r="E71"/>
  <c r="B72"/>
  <c r="H67" i="3"/>
  <c r="I67" s="1"/>
  <c r="F68"/>
  <c r="D68" s="1"/>
  <c r="E69"/>
  <c r="G68"/>
  <c r="I84" i="6"/>
  <c r="G84"/>
  <c r="E84"/>
  <c r="F85"/>
  <c r="H84"/>
  <c r="J84"/>
  <c r="N72" i="13" l="1"/>
  <c r="O72"/>
  <c r="M72"/>
  <c r="L72"/>
  <c r="J72"/>
  <c r="K72"/>
  <c r="C72"/>
  <c r="D72"/>
  <c r="E72"/>
  <c r="B73"/>
  <c r="H68" i="3"/>
  <c r="I68" s="1"/>
  <c r="I85" i="6"/>
  <c r="G85"/>
  <c r="E85"/>
  <c r="J85"/>
  <c r="F86"/>
  <c r="H85"/>
  <c r="F69" i="3"/>
  <c r="D69" s="1"/>
  <c r="G69"/>
  <c r="E70"/>
  <c r="O73" i="13" l="1"/>
  <c r="M73"/>
  <c r="N73"/>
  <c r="L73"/>
  <c r="J73"/>
  <c r="K73"/>
  <c r="C73"/>
  <c r="D73"/>
  <c r="E73"/>
  <c r="B74"/>
  <c r="H69" i="3"/>
  <c r="I69" s="1"/>
  <c r="F70"/>
  <c r="D70" s="1"/>
  <c r="E71"/>
  <c r="G70"/>
  <c r="I86" i="6"/>
  <c r="G86"/>
  <c r="E86"/>
  <c r="F87"/>
  <c r="H86"/>
  <c r="J86"/>
  <c r="O74" i="13" l="1"/>
  <c r="N74"/>
  <c r="M74"/>
  <c r="L74"/>
  <c r="J74"/>
  <c r="K74"/>
  <c r="C74"/>
  <c r="D74"/>
  <c r="E74"/>
  <c r="B75"/>
  <c r="H70" i="3"/>
  <c r="I70" s="1"/>
  <c r="I87" i="6"/>
  <c r="G87"/>
  <c r="E87"/>
  <c r="J87"/>
  <c r="F88"/>
  <c r="H87"/>
  <c r="F71" i="3"/>
  <c r="D71" s="1"/>
  <c r="G71"/>
  <c r="E72"/>
  <c r="M75" i="13" l="1"/>
  <c r="N75"/>
  <c r="O75"/>
  <c r="L75"/>
  <c r="J75"/>
  <c r="K75"/>
  <c r="C75"/>
  <c r="D75"/>
  <c r="E75"/>
  <c r="B76"/>
  <c r="H71" i="3"/>
  <c r="I71" s="1"/>
  <c r="F72"/>
  <c r="D72" s="1"/>
  <c r="E73"/>
  <c r="G72"/>
  <c r="I88" i="6"/>
  <c r="G88"/>
  <c r="E88"/>
  <c r="F89"/>
  <c r="H88"/>
  <c r="J88"/>
  <c r="N76" i="13" l="1"/>
  <c r="O76"/>
  <c r="M76"/>
  <c r="L76"/>
  <c r="J76"/>
  <c r="K76"/>
  <c r="C76"/>
  <c r="D76"/>
  <c r="E76"/>
  <c r="B77"/>
  <c r="H72" i="3"/>
  <c r="I72" s="1"/>
  <c r="I89" i="6"/>
  <c r="G89"/>
  <c r="E89"/>
  <c r="J89"/>
  <c r="F90"/>
  <c r="H89"/>
  <c r="F73" i="3"/>
  <c r="D73" s="1"/>
  <c r="G73"/>
  <c r="E74"/>
  <c r="O77" i="13" l="1"/>
  <c r="M77"/>
  <c r="N77"/>
  <c r="L77"/>
  <c r="J77"/>
  <c r="K77"/>
  <c r="C77"/>
  <c r="D77"/>
  <c r="E77"/>
  <c r="B78"/>
  <c r="H73" i="3"/>
  <c r="I73" s="1"/>
  <c r="F74"/>
  <c r="D74" s="1"/>
  <c r="E75"/>
  <c r="G74"/>
  <c r="I90" i="6"/>
  <c r="G90"/>
  <c r="E90"/>
  <c r="F91"/>
  <c r="H90"/>
  <c r="J90"/>
  <c r="N78" i="13" l="1"/>
  <c r="M78"/>
  <c r="O78"/>
  <c r="L78"/>
  <c r="J78"/>
  <c r="K78"/>
  <c r="C78"/>
  <c r="D78"/>
  <c r="E78"/>
  <c r="B79"/>
  <c r="I91" i="6"/>
  <c r="G91"/>
  <c r="E91"/>
  <c r="J91"/>
  <c r="F92"/>
  <c r="H91"/>
  <c r="F75" i="3"/>
  <c r="D75" s="1"/>
  <c r="G75"/>
  <c r="E76"/>
  <c r="H74"/>
  <c r="I74" s="1"/>
  <c r="M79" i="13" l="1"/>
  <c r="O79"/>
  <c r="N79"/>
  <c r="L79"/>
  <c r="J79"/>
  <c r="K79"/>
  <c r="C79"/>
  <c r="D79"/>
  <c r="E79"/>
  <c r="B80"/>
  <c r="H75" i="3"/>
  <c r="I75" s="1"/>
  <c r="F76"/>
  <c r="D76" s="1"/>
  <c r="E77"/>
  <c r="G76"/>
  <c r="I92" i="6"/>
  <c r="G92"/>
  <c r="E92"/>
  <c r="F93"/>
  <c r="J92"/>
  <c r="H92"/>
  <c r="N80" i="13" l="1"/>
  <c r="M80"/>
  <c r="O80"/>
  <c r="L80"/>
  <c r="J80"/>
  <c r="K80"/>
  <c r="C80"/>
  <c r="D80"/>
  <c r="E80"/>
  <c r="B81"/>
  <c r="H76" i="3"/>
  <c r="I76" s="1"/>
  <c r="H93" i="6"/>
  <c r="I93"/>
  <c r="G93"/>
  <c r="E93"/>
  <c r="F94"/>
  <c r="J93"/>
  <c r="F77" i="3"/>
  <c r="D77" s="1"/>
  <c r="G77"/>
  <c r="E78"/>
  <c r="O81" i="13" l="1"/>
  <c r="N81"/>
  <c r="M81"/>
  <c r="L81"/>
  <c r="J81"/>
  <c r="K81"/>
  <c r="C81"/>
  <c r="D81"/>
  <c r="E81"/>
  <c r="B82"/>
  <c r="H77" i="3"/>
  <c r="I77" s="1"/>
  <c r="F78"/>
  <c r="D78" s="1"/>
  <c r="E79"/>
  <c r="G78"/>
  <c r="J94" i="6"/>
  <c r="I94"/>
  <c r="G94"/>
  <c r="E94"/>
  <c r="F95"/>
  <c r="H94"/>
  <c r="M82" i="13" l="1"/>
  <c r="N82"/>
  <c r="O82"/>
  <c r="L82"/>
  <c r="J82"/>
  <c r="K82"/>
  <c r="C82"/>
  <c r="D82"/>
  <c r="E82"/>
  <c r="B83"/>
  <c r="H78" i="3"/>
  <c r="I78" s="1"/>
  <c r="J95" i="6"/>
  <c r="I95"/>
  <c r="G95"/>
  <c r="E95"/>
  <c r="F96"/>
  <c r="H95"/>
  <c r="F79" i="3"/>
  <c r="D79" s="1"/>
  <c r="G79"/>
  <c r="E80"/>
  <c r="M83" i="13" l="1"/>
  <c r="O83"/>
  <c r="N83"/>
  <c r="L83"/>
  <c r="J83"/>
  <c r="K83"/>
  <c r="C83"/>
  <c r="D83"/>
  <c r="E83"/>
  <c r="B84"/>
  <c r="H79" i="3"/>
  <c r="I79" s="1"/>
  <c r="F80"/>
  <c r="D80" s="1"/>
  <c r="E81"/>
  <c r="G80"/>
  <c r="F97" i="6"/>
  <c r="I96"/>
  <c r="G96"/>
  <c r="E96"/>
  <c r="J96"/>
  <c r="H96"/>
  <c r="N84" i="13" l="1"/>
  <c r="M84"/>
  <c r="O84"/>
  <c r="L84"/>
  <c r="J84"/>
  <c r="K84"/>
  <c r="C84"/>
  <c r="D84"/>
  <c r="E84"/>
  <c r="B85"/>
  <c r="H80" i="3"/>
  <c r="I80" s="1"/>
  <c r="J97" i="6"/>
  <c r="I97"/>
  <c r="G97"/>
  <c r="E97"/>
  <c r="F98"/>
  <c r="H97"/>
  <c r="F81" i="3"/>
  <c r="D81" s="1"/>
  <c r="G81"/>
  <c r="E82"/>
  <c r="O85" i="13" l="1"/>
  <c r="N85"/>
  <c r="M85"/>
  <c r="L85"/>
  <c r="J85"/>
  <c r="K85"/>
  <c r="C85"/>
  <c r="D85"/>
  <c r="E85"/>
  <c r="B86"/>
  <c r="H81" i="3"/>
  <c r="I81" s="1"/>
  <c r="F82"/>
  <c r="D82" s="1"/>
  <c r="E83"/>
  <c r="G82"/>
  <c r="J98" i="6"/>
  <c r="I98"/>
  <c r="G98"/>
  <c r="E98"/>
  <c r="F99"/>
  <c r="H98"/>
  <c r="O86" i="13" l="1"/>
  <c r="M86"/>
  <c r="N86"/>
  <c r="L86"/>
  <c r="J86"/>
  <c r="K86"/>
  <c r="C86"/>
  <c r="D86"/>
  <c r="E86"/>
  <c r="B87"/>
  <c r="H82" i="3"/>
  <c r="I82" s="1"/>
  <c r="H99" i="6"/>
  <c r="I99"/>
  <c r="G99"/>
  <c r="E99"/>
  <c r="F100"/>
  <c r="J99"/>
  <c r="F83" i="3"/>
  <c r="D83" s="1"/>
  <c r="G83"/>
  <c r="E84"/>
  <c r="M87" i="13" l="1"/>
  <c r="N87"/>
  <c r="O87"/>
  <c r="L87"/>
  <c r="J87"/>
  <c r="K87"/>
  <c r="C87"/>
  <c r="D87"/>
  <c r="E87"/>
  <c r="B88"/>
  <c r="H83" i="3"/>
  <c r="I83" s="1"/>
  <c r="F84"/>
  <c r="D84" s="1"/>
  <c r="E85"/>
  <c r="G84"/>
  <c r="H100" i="6"/>
  <c r="I100"/>
  <c r="G100"/>
  <c r="E100"/>
  <c r="F101"/>
  <c r="J100"/>
  <c r="N88" i="13" l="1"/>
  <c r="O88"/>
  <c r="M88"/>
  <c r="L88"/>
  <c r="J88"/>
  <c r="K88"/>
  <c r="C88"/>
  <c r="D88"/>
  <c r="E88"/>
  <c r="B89"/>
  <c r="H84" i="3"/>
  <c r="I84" s="1"/>
  <c r="J101" i="6"/>
  <c r="I101"/>
  <c r="G101"/>
  <c r="E101"/>
  <c r="F102"/>
  <c r="H101"/>
  <c r="F85" i="3"/>
  <c r="D85" s="1"/>
  <c r="G85"/>
  <c r="E86"/>
  <c r="O89" i="13" l="1"/>
  <c r="M89"/>
  <c r="N89"/>
  <c r="L89"/>
  <c r="J89"/>
  <c r="K89"/>
  <c r="C89"/>
  <c r="D89"/>
  <c r="E89"/>
  <c r="B90"/>
  <c r="H85" i="3"/>
  <c r="I85" s="1"/>
  <c r="F86"/>
  <c r="D86" s="1"/>
  <c r="E87"/>
  <c r="G86"/>
  <c r="J102" i="6"/>
  <c r="I102"/>
  <c r="G102"/>
  <c r="E102"/>
  <c r="F103"/>
  <c r="H102"/>
  <c r="O90" i="13" l="1"/>
  <c r="N90"/>
  <c r="M90"/>
  <c r="L90"/>
  <c r="J90"/>
  <c r="K90"/>
  <c r="C90"/>
  <c r="D90"/>
  <c r="E90"/>
  <c r="B91"/>
  <c r="H86" i="3"/>
  <c r="I86" s="1"/>
  <c r="J103" i="6"/>
  <c r="I103"/>
  <c r="G103"/>
  <c r="E103"/>
  <c r="F104"/>
  <c r="H103"/>
  <c r="F87" i="3"/>
  <c r="D87" s="1"/>
  <c r="G87"/>
  <c r="E88"/>
  <c r="M91" i="13" l="1"/>
  <c r="N91"/>
  <c r="O91"/>
  <c r="L91"/>
  <c r="J91"/>
  <c r="K91"/>
  <c r="C91"/>
  <c r="D91"/>
  <c r="E91"/>
  <c r="B92"/>
  <c r="H87" i="3"/>
  <c r="I87" s="1"/>
  <c r="F88"/>
  <c r="D88" s="1"/>
  <c r="E89"/>
  <c r="G88"/>
  <c r="J104" i="6"/>
  <c r="I104"/>
  <c r="G104"/>
  <c r="E104"/>
  <c r="F105"/>
  <c r="H104"/>
  <c r="N92" i="13" l="1"/>
  <c r="O92"/>
  <c r="M92"/>
  <c r="L92"/>
  <c r="J92"/>
  <c r="K92"/>
  <c r="C92"/>
  <c r="D92"/>
  <c r="E92"/>
  <c r="B93"/>
  <c r="H88" i="3"/>
  <c r="I88" s="1"/>
  <c r="H105" i="6"/>
  <c r="I105"/>
  <c r="G105"/>
  <c r="E105"/>
  <c r="F106"/>
  <c r="J105"/>
  <c r="F89" i="3"/>
  <c r="D89" s="1"/>
  <c r="G89"/>
  <c r="E90"/>
  <c r="O93" i="13" l="1"/>
  <c r="M93"/>
  <c r="N93"/>
  <c r="L93"/>
  <c r="J93"/>
  <c r="K93"/>
  <c r="C93"/>
  <c r="D93"/>
  <c r="E93"/>
  <c r="B94"/>
  <c r="H89" i="3"/>
  <c r="I89" s="1"/>
  <c r="F90"/>
  <c r="D90" s="1"/>
  <c r="E91"/>
  <c r="G90"/>
  <c r="F107" i="6"/>
  <c r="H106"/>
  <c r="I106"/>
  <c r="G106"/>
  <c r="E106"/>
  <c r="J106"/>
  <c r="N94" i="13" l="1"/>
  <c r="M94"/>
  <c r="O94"/>
  <c r="L94"/>
  <c r="J94"/>
  <c r="K94"/>
  <c r="C94"/>
  <c r="D94"/>
  <c r="E94"/>
  <c r="B95"/>
  <c r="F108" i="6"/>
  <c r="I107"/>
  <c r="G107"/>
  <c r="E107"/>
  <c r="J107"/>
  <c r="H107"/>
  <c r="F91" i="3"/>
  <c r="D91" s="1"/>
  <c r="G91"/>
  <c r="E92"/>
  <c r="H90"/>
  <c r="I90" s="1"/>
  <c r="M95" i="13" l="1"/>
  <c r="O95"/>
  <c r="N95"/>
  <c r="L95"/>
  <c r="J95"/>
  <c r="K95"/>
  <c r="C95"/>
  <c r="D95"/>
  <c r="E95"/>
  <c r="B96"/>
  <c r="H91" i="3"/>
  <c r="I91" s="1"/>
  <c r="F92"/>
  <c r="D92" s="1"/>
  <c r="E93"/>
  <c r="G92"/>
  <c r="J108" i="6"/>
  <c r="I108"/>
  <c r="G108"/>
  <c r="E108"/>
  <c r="F109"/>
  <c r="H108"/>
  <c r="N96" i="13" l="1"/>
  <c r="M96"/>
  <c r="O96"/>
  <c r="L96"/>
  <c r="J96"/>
  <c r="K96"/>
  <c r="C96"/>
  <c r="D96"/>
  <c r="E96"/>
  <c r="B97"/>
  <c r="H92" i="3"/>
  <c r="I92" s="1"/>
  <c r="J109" i="6"/>
  <c r="I109"/>
  <c r="G109"/>
  <c r="E109"/>
  <c r="F110"/>
  <c r="H109"/>
  <c r="F93" i="3"/>
  <c r="D93" s="1"/>
  <c r="G93"/>
  <c r="E94"/>
  <c r="O97" i="13" l="1"/>
  <c r="N97"/>
  <c r="M97"/>
  <c r="L97"/>
  <c r="J97"/>
  <c r="K97"/>
  <c r="C97"/>
  <c r="D97"/>
  <c r="E97"/>
  <c r="B98"/>
  <c r="H93" i="3"/>
  <c r="I93" s="1"/>
  <c r="F94"/>
  <c r="D94" s="1"/>
  <c r="E95"/>
  <c r="G94"/>
  <c r="J110" i="6"/>
  <c r="I110"/>
  <c r="G110"/>
  <c r="E110"/>
  <c r="F111"/>
  <c r="H110"/>
  <c r="M98" i="13" l="1"/>
  <c r="N98"/>
  <c r="O98"/>
  <c r="L98"/>
  <c r="J98"/>
  <c r="K98"/>
  <c r="C98"/>
  <c r="D98"/>
  <c r="E98"/>
  <c r="B99"/>
  <c r="H94" i="3"/>
  <c r="I94" s="1"/>
  <c r="J111" i="6"/>
  <c r="I111"/>
  <c r="G111"/>
  <c r="E111"/>
  <c r="F112"/>
  <c r="H111"/>
  <c r="F95" i="3"/>
  <c r="D95" s="1"/>
  <c r="G95"/>
  <c r="E96"/>
  <c r="M99" i="13" l="1"/>
  <c r="O99"/>
  <c r="N99"/>
  <c r="L99"/>
  <c r="J99"/>
  <c r="K99"/>
  <c r="C99"/>
  <c r="D99"/>
  <c r="E99"/>
  <c r="B100"/>
  <c r="F96" i="3"/>
  <c r="D96" s="1"/>
  <c r="E97"/>
  <c r="G96"/>
  <c r="H95"/>
  <c r="I95" s="1"/>
  <c r="J112" i="6"/>
  <c r="I112"/>
  <c r="G112"/>
  <c r="E112"/>
  <c r="F113"/>
  <c r="H112"/>
  <c r="N100" i="13" l="1"/>
  <c r="M100"/>
  <c r="O100"/>
  <c r="L100"/>
  <c r="J100"/>
  <c r="K100"/>
  <c r="C100"/>
  <c r="D100"/>
  <c r="E100"/>
  <c r="B101"/>
  <c r="F97" i="3"/>
  <c r="D97" s="1"/>
  <c r="G97"/>
  <c r="E98"/>
  <c r="J113" i="6"/>
  <c r="I113"/>
  <c r="G113"/>
  <c r="E113"/>
  <c r="F114"/>
  <c r="H113"/>
  <c r="H96" i="3"/>
  <c r="I96" s="1"/>
  <c r="O101" i="13" l="1"/>
  <c r="N101"/>
  <c r="M101"/>
  <c r="L101"/>
  <c r="J101"/>
  <c r="K101"/>
  <c r="C101"/>
  <c r="D101"/>
  <c r="E101"/>
  <c r="B102"/>
  <c r="F98" i="3"/>
  <c r="D98" s="1"/>
  <c r="E99"/>
  <c r="G98"/>
  <c r="H97"/>
  <c r="I97" s="1"/>
  <c r="H114" i="6"/>
  <c r="I114"/>
  <c r="G114"/>
  <c r="E114"/>
  <c r="F115"/>
  <c r="J114"/>
  <c r="O102" i="13" l="1"/>
  <c r="M102"/>
  <c r="N102"/>
  <c r="L102"/>
  <c r="J102"/>
  <c r="K102"/>
  <c r="C102"/>
  <c r="D102"/>
  <c r="E102"/>
  <c r="B103"/>
  <c r="H98" i="3"/>
  <c r="I98" s="1"/>
  <c r="H115" i="6"/>
  <c r="I115"/>
  <c r="G115"/>
  <c r="E115"/>
  <c r="F116"/>
  <c r="J115"/>
  <c r="F99" i="3"/>
  <c r="D99" s="1"/>
  <c r="G99"/>
  <c r="E100"/>
  <c r="M103" i="13" l="1"/>
  <c r="N103"/>
  <c r="O103"/>
  <c r="L103"/>
  <c r="J103"/>
  <c r="K103"/>
  <c r="C103"/>
  <c r="D103"/>
  <c r="E103"/>
  <c r="B104"/>
  <c r="J116" i="6"/>
  <c r="I116"/>
  <c r="G116"/>
  <c r="E116"/>
  <c r="F117"/>
  <c r="H116"/>
  <c r="F100" i="3"/>
  <c r="D100" s="1"/>
  <c r="E101"/>
  <c r="G100"/>
  <c r="H99"/>
  <c r="I99" s="1"/>
  <c r="N104" i="13" l="1"/>
  <c r="O104"/>
  <c r="M104"/>
  <c r="L104"/>
  <c r="J104"/>
  <c r="K104"/>
  <c r="C104"/>
  <c r="D104"/>
  <c r="E104"/>
  <c r="B105"/>
  <c r="H100" i="3"/>
  <c r="I100" s="1"/>
  <c r="F101"/>
  <c r="D101" s="1"/>
  <c r="G101"/>
  <c r="E102"/>
  <c r="J117" i="6"/>
  <c r="I117"/>
  <c r="G117"/>
  <c r="E117"/>
  <c r="F118"/>
  <c r="H117"/>
  <c r="O105" i="13" l="1"/>
  <c r="M105"/>
  <c r="N105"/>
  <c r="L105"/>
  <c r="J105"/>
  <c r="K105"/>
  <c r="C105"/>
  <c r="D105"/>
  <c r="E105"/>
  <c r="B106"/>
  <c r="F102" i="3"/>
  <c r="D102" s="1"/>
  <c r="E103"/>
  <c r="G102"/>
  <c r="H101"/>
  <c r="I101" s="1"/>
  <c r="F119" i="6"/>
  <c r="I118"/>
  <c r="G118"/>
  <c r="E118"/>
  <c r="J118"/>
  <c r="H118"/>
  <c r="O106" i="13" l="1"/>
  <c r="N106"/>
  <c r="M106"/>
  <c r="L106"/>
  <c r="J106"/>
  <c r="K106"/>
  <c r="C106"/>
  <c r="D106"/>
  <c r="E106"/>
  <c r="B107"/>
  <c r="F103" i="3"/>
  <c r="D103" s="1"/>
  <c r="G103"/>
  <c r="E104"/>
  <c r="J119" i="6"/>
  <c r="I119"/>
  <c r="G119"/>
  <c r="E119"/>
  <c r="F120"/>
  <c r="H119"/>
  <c r="H102" i="3"/>
  <c r="I102" s="1"/>
  <c r="M107" i="13" l="1"/>
  <c r="N107"/>
  <c r="O107"/>
  <c r="L107"/>
  <c r="J107"/>
  <c r="K107"/>
  <c r="C107"/>
  <c r="D107"/>
  <c r="E107"/>
  <c r="B108"/>
  <c r="F104" i="3"/>
  <c r="D104" s="1"/>
  <c r="E105"/>
  <c r="G104"/>
  <c r="H103"/>
  <c r="I103" s="1"/>
  <c r="J120" i="6"/>
  <c r="I120"/>
  <c r="G120"/>
  <c r="E120"/>
  <c r="F121"/>
  <c r="H120"/>
  <c r="N108" i="13" l="1"/>
  <c r="O108"/>
  <c r="M108"/>
  <c r="L108"/>
  <c r="J108"/>
  <c r="K108"/>
  <c r="C108"/>
  <c r="D108"/>
  <c r="E108"/>
  <c r="B109"/>
  <c r="H104" i="3"/>
  <c r="I104" s="1"/>
  <c r="H121" i="6"/>
  <c r="I121"/>
  <c r="G121"/>
  <c r="E121"/>
  <c r="F122"/>
  <c r="J121"/>
  <c r="F105" i="3"/>
  <c r="D105" s="1"/>
  <c r="G105"/>
  <c r="E106"/>
  <c r="O109" i="13" l="1"/>
  <c r="M109"/>
  <c r="N109"/>
  <c r="L109"/>
  <c r="J109"/>
  <c r="K109"/>
  <c r="C109"/>
  <c r="D109"/>
  <c r="E109"/>
  <c r="B110"/>
  <c r="F106" i="3"/>
  <c r="D106" s="1"/>
  <c r="E107"/>
  <c r="G106"/>
  <c r="H105"/>
  <c r="I105" s="1"/>
  <c r="H122" i="6"/>
  <c r="I122"/>
  <c r="G122"/>
  <c r="E122"/>
  <c r="F123"/>
  <c r="J122"/>
  <c r="N110" i="13" l="1"/>
  <c r="M110"/>
  <c r="O110"/>
  <c r="L110"/>
  <c r="J110"/>
  <c r="K110"/>
  <c r="C110"/>
  <c r="D110"/>
  <c r="E110"/>
  <c r="B111"/>
  <c r="F124" i="6"/>
  <c r="H123"/>
  <c r="I123"/>
  <c r="G123"/>
  <c r="E123"/>
  <c r="J123"/>
  <c r="F107" i="3"/>
  <c r="D107" s="1"/>
  <c r="G107"/>
  <c r="E108"/>
  <c r="H106"/>
  <c r="I106" s="1"/>
  <c r="M111" i="13" l="1"/>
  <c r="O111"/>
  <c r="N111"/>
  <c r="L111"/>
  <c r="J111"/>
  <c r="K111"/>
  <c r="C111"/>
  <c r="D111"/>
  <c r="E111"/>
  <c r="B112"/>
  <c r="H107" i="3"/>
  <c r="I107" s="1"/>
  <c r="F108"/>
  <c r="D108" s="1"/>
  <c r="E109"/>
  <c r="G108"/>
  <c r="I124" i="6"/>
  <c r="G124"/>
  <c r="E124"/>
  <c r="F125"/>
  <c r="J124"/>
  <c r="H124"/>
  <c r="N112" i="13" l="1"/>
  <c r="M112"/>
  <c r="O112"/>
  <c r="L112"/>
  <c r="J112"/>
  <c r="K112"/>
  <c r="C112"/>
  <c r="D112"/>
  <c r="E112"/>
  <c r="B113"/>
  <c r="F109" i="3"/>
  <c r="D109" s="1"/>
  <c r="G109"/>
  <c r="E110"/>
  <c r="F126" i="6"/>
  <c r="H125"/>
  <c r="I125"/>
  <c r="G125"/>
  <c r="E125"/>
  <c r="J125"/>
  <c r="H108" i="3"/>
  <c r="I108" s="1"/>
  <c r="O113" i="13" l="1"/>
  <c r="N113"/>
  <c r="M113"/>
  <c r="L113"/>
  <c r="J113"/>
  <c r="K113"/>
  <c r="C113"/>
  <c r="D113"/>
  <c r="E113"/>
  <c r="B114"/>
  <c r="F127" i="6"/>
  <c r="I126"/>
  <c r="G126"/>
  <c r="E126"/>
  <c r="J126"/>
  <c r="H126"/>
  <c r="F110" i="3"/>
  <c r="D110" s="1"/>
  <c r="E111"/>
  <c r="G110"/>
  <c r="H109"/>
  <c r="I109" s="1"/>
  <c r="M114" i="13" l="1"/>
  <c r="N114"/>
  <c r="O114"/>
  <c r="L114"/>
  <c r="J114"/>
  <c r="K114"/>
  <c r="C114"/>
  <c r="D114"/>
  <c r="E114"/>
  <c r="B115"/>
  <c r="H110" i="3"/>
  <c r="I110" s="1"/>
  <c r="F111"/>
  <c r="D111" s="1"/>
  <c r="G111"/>
  <c r="E112"/>
  <c r="I127" i="6"/>
  <c r="G127"/>
  <c r="E127"/>
  <c r="F128"/>
  <c r="J127"/>
  <c r="H127"/>
  <c r="M115" i="13" l="1"/>
  <c r="O115"/>
  <c r="N115"/>
  <c r="L115"/>
  <c r="J115"/>
  <c r="K115"/>
  <c r="C115"/>
  <c r="D115"/>
  <c r="E115"/>
  <c r="B116"/>
  <c r="H111" i="3"/>
  <c r="I111" s="1"/>
  <c r="H128" i="6"/>
  <c r="I128"/>
  <c r="G128"/>
  <c r="E128"/>
  <c r="F129"/>
  <c r="J128"/>
  <c r="F112" i="3"/>
  <c r="D112" s="1"/>
  <c r="E113"/>
  <c r="G112"/>
  <c r="N116" i="13" l="1"/>
  <c r="M116"/>
  <c r="O116"/>
  <c r="L116"/>
  <c r="J116"/>
  <c r="K116"/>
  <c r="C116"/>
  <c r="D116"/>
  <c r="E116"/>
  <c r="B117"/>
  <c r="F113" i="3"/>
  <c r="D113" s="1"/>
  <c r="G113"/>
  <c r="E114"/>
  <c r="H112"/>
  <c r="I112" s="1"/>
  <c r="H129" i="6"/>
  <c r="I129"/>
  <c r="G129"/>
  <c r="E129"/>
  <c r="F130"/>
  <c r="J129"/>
  <c r="O117" i="13" l="1"/>
  <c r="N117"/>
  <c r="M117"/>
  <c r="L117"/>
  <c r="J117"/>
  <c r="K117"/>
  <c r="C117"/>
  <c r="D117"/>
  <c r="E117"/>
  <c r="B118"/>
  <c r="H113" i="3"/>
  <c r="I113" s="1"/>
  <c r="H130" i="6"/>
  <c r="I130"/>
  <c r="G130"/>
  <c r="E130"/>
  <c r="F131"/>
  <c r="J130"/>
  <c r="F114" i="3"/>
  <c r="D114" s="1"/>
  <c r="E115"/>
  <c r="G114"/>
  <c r="M118" i="13" l="1"/>
  <c r="O118"/>
  <c r="N118"/>
  <c r="L118"/>
  <c r="J118"/>
  <c r="K118"/>
  <c r="C118"/>
  <c r="D118"/>
  <c r="E118"/>
  <c r="B119"/>
  <c r="F115" i="3"/>
  <c r="D115" s="1"/>
  <c r="G115"/>
  <c r="E116"/>
  <c r="H114"/>
  <c r="I114" s="1"/>
  <c r="F132" i="6"/>
  <c r="H131"/>
  <c r="I131"/>
  <c r="G131"/>
  <c r="E131"/>
  <c r="J131"/>
  <c r="M119" i="13" l="1"/>
  <c r="N119"/>
  <c r="O119"/>
  <c r="L119"/>
  <c r="J119"/>
  <c r="K119"/>
  <c r="C119"/>
  <c r="D119"/>
  <c r="E119"/>
  <c r="B120"/>
  <c r="H115" i="3"/>
  <c r="I115" s="1"/>
  <c r="F133" i="6"/>
  <c r="I132"/>
  <c r="G132"/>
  <c r="E132"/>
  <c r="J132"/>
  <c r="H132"/>
  <c r="F116" i="3"/>
  <c r="D116" s="1"/>
  <c r="E117"/>
  <c r="G116"/>
  <c r="N120" i="13" l="1"/>
  <c r="O120"/>
  <c r="M120"/>
  <c r="L120"/>
  <c r="J120"/>
  <c r="K120"/>
  <c r="C120"/>
  <c r="D120"/>
  <c r="E120"/>
  <c r="B121"/>
  <c r="F117" i="3"/>
  <c r="D117" s="1"/>
  <c r="G117"/>
  <c r="E118"/>
  <c r="H116"/>
  <c r="I116" s="1"/>
  <c r="F134" i="6"/>
  <c r="I133"/>
  <c r="G133"/>
  <c r="E133"/>
  <c r="J133"/>
  <c r="H133"/>
  <c r="O121" i="13" l="1"/>
  <c r="M121"/>
  <c r="N121"/>
  <c r="L121"/>
  <c r="J121"/>
  <c r="K121"/>
  <c r="C121"/>
  <c r="D121"/>
  <c r="E121"/>
  <c r="B122"/>
  <c r="H117" i="3"/>
  <c r="I117" s="1"/>
  <c r="F118"/>
  <c r="D118" s="1"/>
  <c r="E119"/>
  <c r="G118"/>
  <c r="F135" i="6"/>
  <c r="I134"/>
  <c r="G134"/>
  <c r="E134"/>
  <c r="J134"/>
  <c r="H134"/>
  <c r="O122" i="13" l="1"/>
  <c r="N122"/>
  <c r="M122"/>
  <c r="L122"/>
  <c r="J122"/>
  <c r="K122"/>
  <c r="C122"/>
  <c r="D122"/>
  <c r="E122"/>
  <c r="B123"/>
  <c r="F136" i="6"/>
  <c r="I135"/>
  <c r="G135"/>
  <c r="E135"/>
  <c r="J135"/>
  <c r="H135"/>
  <c r="F119" i="3"/>
  <c r="D119" s="1"/>
  <c r="G119"/>
  <c r="E120"/>
  <c r="H118"/>
  <c r="I118" s="1"/>
  <c r="M123" i="13" l="1"/>
  <c r="N123"/>
  <c r="O123"/>
  <c r="L123"/>
  <c r="J123"/>
  <c r="K123"/>
  <c r="C123"/>
  <c r="D123"/>
  <c r="E123"/>
  <c r="B124"/>
  <c r="F120" i="3"/>
  <c r="D120" s="1"/>
  <c r="E121"/>
  <c r="G120"/>
  <c r="H119"/>
  <c r="I119" s="1"/>
  <c r="J136" i="6"/>
  <c r="I136"/>
  <c r="G136"/>
  <c r="E136"/>
  <c r="F137"/>
  <c r="H136"/>
  <c r="N124" i="13" l="1"/>
  <c r="O124"/>
  <c r="M124"/>
  <c r="L124"/>
  <c r="J124"/>
  <c r="K124"/>
  <c r="C124"/>
  <c r="D124"/>
  <c r="E124"/>
  <c r="B125"/>
  <c r="H120" i="3"/>
  <c r="I120" s="1"/>
  <c r="H137" i="6"/>
  <c r="I137"/>
  <c r="G137"/>
  <c r="E137"/>
  <c r="F138"/>
  <c r="J137"/>
  <c r="F121" i="3"/>
  <c r="D121" s="1"/>
  <c r="G121"/>
  <c r="E122"/>
  <c r="O125" i="13" l="1"/>
  <c r="N125"/>
  <c r="M125"/>
  <c r="L125"/>
  <c r="J125"/>
  <c r="K125"/>
  <c r="C125"/>
  <c r="D125"/>
  <c r="E125"/>
  <c r="B126"/>
  <c r="F122" i="3"/>
  <c r="D122" s="1"/>
  <c r="E123"/>
  <c r="G122"/>
  <c r="H121"/>
  <c r="I121" s="1"/>
  <c r="H138" i="6"/>
  <c r="I138"/>
  <c r="G138"/>
  <c r="E138"/>
  <c r="F139"/>
  <c r="J138"/>
  <c r="M126" i="13" l="1"/>
  <c r="O126"/>
  <c r="N126"/>
  <c r="L126"/>
  <c r="J126"/>
  <c r="K126"/>
  <c r="C126"/>
  <c r="D126"/>
  <c r="E126"/>
  <c r="B127"/>
  <c r="H122" i="3"/>
  <c r="F123"/>
  <c r="D123" s="1"/>
  <c r="G123"/>
  <c r="E124"/>
  <c r="F140" i="6"/>
  <c r="H139"/>
  <c r="I139"/>
  <c r="G139"/>
  <c r="E139"/>
  <c r="J139"/>
  <c r="I122" i="3"/>
  <c r="M127" i="13" l="1"/>
  <c r="N127"/>
  <c r="O127"/>
  <c r="L127"/>
  <c r="J127"/>
  <c r="K127"/>
  <c r="C127"/>
  <c r="D127"/>
  <c r="E127"/>
  <c r="B128"/>
  <c r="F124" i="3"/>
  <c r="D124" s="1"/>
  <c r="E125"/>
  <c r="G124"/>
  <c r="H123"/>
  <c r="I123" s="1"/>
  <c r="F141" i="6"/>
  <c r="I140"/>
  <c r="G140"/>
  <c r="E140"/>
  <c r="J140"/>
  <c r="H140"/>
  <c r="N128" i="13" l="1"/>
  <c r="O128"/>
  <c r="M128"/>
  <c r="L128"/>
  <c r="J128"/>
  <c r="K128"/>
  <c r="C128"/>
  <c r="D128"/>
  <c r="E128"/>
  <c r="B129"/>
  <c r="F125" i="3"/>
  <c r="D125" s="1"/>
  <c r="G125"/>
  <c r="E126"/>
  <c r="I141" i="6"/>
  <c r="G141"/>
  <c r="E141"/>
  <c r="F142"/>
  <c r="J141"/>
  <c r="H141"/>
  <c r="H124" i="3"/>
  <c r="I124" s="1"/>
  <c r="O129" i="13" l="1"/>
  <c r="N129"/>
  <c r="M129"/>
  <c r="L129"/>
  <c r="J129"/>
  <c r="K129"/>
  <c r="C129"/>
  <c r="D129"/>
  <c r="E129"/>
  <c r="B130"/>
  <c r="H142" i="6"/>
  <c r="I142"/>
  <c r="G142"/>
  <c r="E142"/>
  <c r="F143"/>
  <c r="J142"/>
  <c r="F126" i="3"/>
  <c r="D126" s="1"/>
  <c r="E127"/>
  <c r="G126"/>
  <c r="H125"/>
  <c r="I125" s="1"/>
  <c r="M130" i="13" l="1"/>
  <c r="O130"/>
  <c r="N130"/>
  <c r="L130"/>
  <c r="J130"/>
  <c r="K130"/>
  <c r="C130"/>
  <c r="D130"/>
  <c r="E130"/>
  <c r="B131"/>
  <c r="F127" i="3"/>
  <c r="D127" s="1"/>
  <c r="G127"/>
  <c r="E128"/>
  <c r="H143" i="6"/>
  <c r="I143"/>
  <c r="G143"/>
  <c r="E143"/>
  <c r="F144"/>
  <c r="J143"/>
  <c r="H126" i="3"/>
  <c r="I126" s="1"/>
  <c r="M131" i="13" l="1"/>
  <c r="N131"/>
  <c r="O131"/>
  <c r="L131"/>
  <c r="J131"/>
  <c r="K131"/>
  <c r="C131"/>
  <c r="D131"/>
  <c r="E131"/>
  <c r="B132"/>
  <c r="J144" i="6"/>
  <c r="I144"/>
  <c r="G144"/>
  <c r="E144"/>
  <c r="F145"/>
  <c r="H144"/>
  <c r="F128" i="3"/>
  <c r="D128" s="1"/>
  <c r="E129"/>
  <c r="G128"/>
  <c r="H127"/>
  <c r="I127" s="1"/>
  <c r="N132" i="13" l="1"/>
  <c r="O132"/>
  <c r="M132"/>
  <c r="L132"/>
  <c r="J132"/>
  <c r="K132"/>
  <c r="C132"/>
  <c r="D132"/>
  <c r="E132"/>
  <c r="B133"/>
  <c r="F129" i="3"/>
  <c r="D129" s="1"/>
  <c r="G129"/>
  <c r="E130"/>
  <c r="J145" i="6"/>
  <c r="I145"/>
  <c r="G145"/>
  <c r="E145"/>
  <c r="F146"/>
  <c r="H145"/>
  <c r="H128" i="3"/>
  <c r="I128" s="1"/>
  <c r="O133" i="13" l="1"/>
  <c r="N133"/>
  <c r="M133"/>
  <c r="L133"/>
  <c r="J133"/>
  <c r="K133"/>
  <c r="C133"/>
  <c r="D133"/>
  <c r="E133"/>
  <c r="B134"/>
  <c r="F130" i="3"/>
  <c r="D130" s="1"/>
  <c r="E131"/>
  <c r="G130"/>
  <c r="H129"/>
  <c r="I129" s="1"/>
  <c r="J146" i="6"/>
  <c r="I146"/>
  <c r="G146"/>
  <c r="E146"/>
  <c r="F147"/>
  <c r="H146"/>
  <c r="M134" i="13" l="1"/>
  <c r="O134"/>
  <c r="N134"/>
  <c r="L134"/>
  <c r="J134"/>
  <c r="K134"/>
  <c r="C134"/>
  <c r="D134"/>
  <c r="E134"/>
  <c r="B135"/>
  <c r="H130" i="3"/>
  <c r="J147" i="6"/>
  <c r="I147"/>
  <c r="G147"/>
  <c r="E147"/>
  <c r="F148"/>
  <c r="H147"/>
  <c r="I130" i="3"/>
  <c r="F131"/>
  <c r="D131" s="1"/>
  <c r="G131"/>
  <c r="E132"/>
  <c r="M135" i="13" l="1"/>
  <c r="N135"/>
  <c r="O135"/>
  <c r="L135"/>
  <c r="J135"/>
  <c r="K135"/>
  <c r="C135"/>
  <c r="D135"/>
  <c r="E135"/>
  <c r="B136"/>
  <c r="F132" i="3"/>
  <c r="D132" s="1"/>
  <c r="E133"/>
  <c r="G132"/>
  <c r="H131"/>
  <c r="I131" s="1"/>
  <c r="H148" i="6"/>
  <c r="I148"/>
  <c r="G148"/>
  <c r="E148"/>
  <c r="F149"/>
  <c r="J148"/>
  <c r="N136" i="13" l="1"/>
  <c r="O136"/>
  <c r="M136"/>
  <c r="L136"/>
  <c r="J136"/>
  <c r="K136"/>
  <c r="C136"/>
  <c r="D136"/>
  <c r="E136"/>
  <c r="B137"/>
  <c r="H132" i="3"/>
  <c r="I132" s="1"/>
  <c r="H149" i="6"/>
  <c r="I149"/>
  <c r="G149"/>
  <c r="E149"/>
  <c r="F150"/>
  <c r="J149"/>
  <c r="F133" i="3"/>
  <c r="D133" s="1"/>
  <c r="G133"/>
  <c r="E134"/>
  <c r="O137" i="13" l="1"/>
  <c r="N137"/>
  <c r="M137"/>
  <c r="L137"/>
  <c r="J137"/>
  <c r="K137"/>
  <c r="C137"/>
  <c r="D137"/>
  <c r="E137"/>
  <c r="B138"/>
  <c r="H133" i="3"/>
  <c r="I133" s="1"/>
  <c r="F134"/>
  <c r="D134" s="1"/>
  <c r="E135"/>
  <c r="G134"/>
  <c r="H150" i="6"/>
  <c r="I150"/>
  <c r="G150"/>
  <c r="E150"/>
  <c r="F151"/>
  <c r="J150"/>
  <c r="M138" i="13" l="1"/>
  <c r="O138"/>
  <c r="N138"/>
  <c r="L138"/>
  <c r="J138"/>
  <c r="K138"/>
  <c r="C138"/>
  <c r="D138"/>
  <c r="E138"/>
  <c r="B139"/>
  <c r="H134" i="3"/>
  <c r="I134" s="1"/>
  <c r="F152" i="6"/>
  <c r="H151"/>
  <c r="I151"/>
  <c r="G151"/>
  <c r="E151"/>
  <c r="J151"/>
  <c r="F135" i="3"/>
  <c r="D135" s="1"/>
  <c r="G135"/>
  <c r="E136"/>
  <c r="M139" i="13" l="1"/>
  <c r="N139"/>
  <c r="O139"/>
  <c r="L139"/>
  <c r="J139"/>
  <c r="K139"/>
  <c r="C139"/>
  <c r="D139"/>
  <c r="E139"/>
  <c r="B140"/>
  <c r="H135" i="3"/>
  <c r="I135" s="1"/>
  <c r="F136"/>
  <c r="D136" s="1"/>
  <c r="E137"/>
  <c r="G136"/>
  <c r="I152" i="6"/>
  <c r="G152"/>
  <c r="E152"/>
  <c r="F153"/>
  <c r="J152"/>
  <c r="H152"/>
  <c r="N140" i="13" l="1"/>
  <c r="O140"/>
  <c r="M140"/>
  <c r="L140"/>
  <c r="J140"/>
  <c r="K140"/>
  <c r="C140"/>
  <c r="D140"/>
  <c r="E140"/>
  <c r="B141"/>
  <c r="H136" i="3"/>
  <c r="I136" s="1"/>
  <c r="F154" i="6"/>
  <c r="H153"/>
  <c r="I153"/>
  <c r="G153"/>
  <c r="E153"/>
  <c r="J153"/>
  <c r="F137" i="3"/>
  <c r="D137" s="1"/>
  <c r="G137"/>
  <c r="E138"/>
  <c r="O141" i="13" l="1"/>
  <c r="N141"/>
  <c r="M141"/>
  <c r="L141"/>
  <c r="J141"/>
  <c r="K141"/>
  <c r="C141"/>
  <c r="D141"/>
  <c r="E141"/>
  <c r="B142"/>
  <c r="H137" i="3"/>
  <c r="I137" s="1"/>
  <c r="F138"/>
  <c r="D138" s="1"/>
  <c r="E139"/>
  <c r="G138"/>
  <c r="J154" i="6"/>
  <c r="I154"/>
  <c r="G154"/>
  <c r="E154"/>
  <c r="F155"/>
  <c r="H154"/>
  <c r="M142" i="13" l="1"/>
  <c r="O142"/>
  <c r="N142"/>
  <c r="L142"/>
  <c r="J142"/>
  <c r="K142"/>
  <c r="C142"/>
  <c r="D142"/>
  <c r="E142"/>
  <c r="B143"/>
  <c r="H155" i="6"/>
  <c r="I155"/>
  <c r="G155"/>
  <c r="E155"/>
  <c r="F156"/>
  <c r="J155"/>
  <c r="F139" i="3"/>
  <c r="D139" s="1"/>
  <c r="G139"/>
  <c r="E140"/>
  <c r="H138"/>
  <c r="I138" s="1"/>
  <c r="M143" i="13" l="1"/>
  <c r="N143"/>
  <c r="O143"/>
  <c r="L143"/>
  <c r="J143"/>
  <c r="K143"/>
  <c r="C143"/>
  <c r="D143"/>
  <c r="E143"/>
  <c r="B144"/>
  <c r="H139" i="3"/>
  <c r="I139" s="1"/>
  <c r="F140"/>
  <c r="D140" s="1"/>
  <c r="E141"/>
  <c r="G140"/>
  <c r="H156" i="6"/>
  <c r="I156"/>
  <c r="G156"/>
  <c r="E156"/>
  <c r="F157"/>
  <c r="J156"/>
  <c r="N144" i="13" l="1"/>
  <c r="O144"/>
  <c r="M144"/>
  <c r="L144"/>
  <c r="J144"/>
  <c r="K144"/>
  <c r="C144"/>
  <c r="D144"/>
  <c r="E144"/>
  <c r="B145"/>
  <c r="H140" i="3"/>
  <c r="I140" s="1"/>
  <c r="F158" i="6"/>
  <c r="H157"/>
  <c r="I157"/>
  <c r="G157"/>
  <c r="E157"/>
  <c r="J157"/>
  <c r="F141" i="3"/>
  <c r="D141" s="1"/>
  <c r="G141"/>
  <c r="E142"/>
  <c r="O145" i="13" l="1"/>
  <c r="N145"/>
  <c r="M145"/>
  <c r="L145"/>
  <c r="J145"/>
  <c r="K145"/>
  <c r="C145"/>
  <c r="D145"/>
  <c r="E145"/>
  <c r="B146"/>
  <c r="H141" i="3"/>
  <c r="I141" s="1"/>
  <c r="F142"/>
  <c r="D142" s="1"/>
  <c r="E143"/>
  <c r="G142"/>
  <c r="F159" i="6"/>
  <c r="I158"/>
  <c r="G158"/>
  <c r="E158"/>
  <c r="J158"/>
  <c r="H158"/>
  <c r="M146" i="13" l="1"/>
  <c r="O146"/>
  <c r="N146"/>
  <c r="L146"/>
  <c r="J146"/>
  <c r="K146"/>
  <c r="C146"/>
  <c r="D146"/>
  <c r="E146"/>
  <c r="B147"/>
  <c r="H142" i="3"/>
  <c r="I142" s="1"/>
  <c r="I159" i="6"/>
  <c r="G159"/>
  <c r="E159"/>
  <c r="F160"/>
  <c r="J159"/>
  <c r="H159"/>
  <c r="F143" i="3"/>
  <c r="D143" s="1"/>
  <c r="G143"/>
  <c r="E144"/>
  <c r="M147" i="13" l="1"/>
  <c r="N147"/>
  <c r="O147"/>
  <c r="L147"/>
  <c r="J147"/>
  <c r="K147"/>
  <c r="C147"/>
  <c r="D147"/>
  <c r="E147"/>
  <c r="B148"/>
  <c r="H143" i="3"/>
  <c r="I143" s="1"/>
  <c r="F144"/>
  <c r="D144" s="1"/>
  <c r="E145"/>
  <c r="G144"/>
  <c r="H160" i="6"/>
  <c r="I160"/>
  <c r="G160"/>
  <c r="E160"/>
  <c r="F161"/>
  <c r="J160"/>
  <c r="N148" i="13" l="1"/>
  <c r="O148"/>
  <c r="M148"/>
  <c r="L148"/>
  <c r="J148"/>
  <c r="K148"/>
  <c r="C148"/>
  <c r="D148"/>
  <c r="E148"/>
  <c r="B149"/>
  <c r="H144" i="3"/>
  <c r="I144" s="1"/>
  <c r="F162" i="6"/>
  <c r="H161"/>
  <c r="I161"/>
  <c r="G161"/>
  <c r="E161"/>
  <c r="J161"/>
  <c r="F145" i="3"/>
  <c r="D145" s="1"/>
  <c r="G145"/>
  <c r="E146"/>
  <c r="O149" i="13" l="1"/>
  <c r="N149"/>
  <c r="M149"/>
  <c r="L149"/>
  <c r="J149"/>
  <c r="K149"/>
  <c r="C149"/>
  <c r="D149"/>
  <c r="E149"/>
  <c r="B150"/>
  <c r="H145" i="3"/>
  <c r="I145" s="1"/>
  <c r="F146"/>
  <c r="D146" s="1"/>
  <c r="E147"/>
  <c r="G146"/>
  <c r="J162" i="6"/>
  <c r="I162"/>
  <c r="G162"/>
  <c r="E162"/>
  <c r="F163"/>
  <c r="H162"/>
  <c r="M150" i="13" l="1"/>
  <c r="O150"/>
  <c r="N150"/>
  <c r="L150"/>
  <c r="J150"/>
  <c r="K150"/>
  <c r="C150"/>
  <c r="D150"/>
  <c r="E150"/>
  <c r="B151"/>
  <c r="H146" i="3"/>
  <c r="I146" s="1"/>
  <c r="J163" i="6"/>
  <c r="I163"/>
  <c r="G163"/>
  <c r="E163"/>
  <c r="F164"/>
  <c r="H163"/>
  <c r="F147" i="3"/>
  <c r="D147" s="1"/>
  <c r="G147"/>
  <c r="E148"/>
  <c r="M151" i="13" l="1"/>
  <c r="N151"/>
  <c r="O151"/>
  <c r="L151"/>
  <c r="J151"/>
  <c r="K151"/>
  <c r="C151"/>
  <c r="D151"/>
  <c r="E151"/>
  <c r="B152"/>
  <c r="H147" i="3"/>
  <c r="I147" s="1"/>
  <c r="F148"/>
  <c r="D148" s="1"/>
  <c r="E149"/>
  <c r="G148"/>
  <c r="H164" i="6"/>
  <c r="I164"/>
  <c r="G164"/>
  <c r="E164"/>
  <c r="F165"/>
  <c r="J164"/>
  <c r="N152" i="13" l="1"/>
  <c r="O152"/>
  <c r="M152"/>
  <c r="L152"/>
  <c r="J152"/>
  <c r="K152"/>
  <c r="C152"/>
  <c r="D152"/>
  <c r="E152"/>
  <c r="B153"/>
  <c r="H148" i="3"/>
  <c r="I148" s="1"/>
  <c r="H165" i="6"/>
  <c r="I165"/>
  <c r="G165"/>
  <c r="E165"/>
  <c r="F166"/>
  <c r="J165"/>
  <c r="F149" i="3"/>
  <c r="D149" s="1"/>
  <c r="G149"/>
  <c r="E150"/>
  <c r="O153" i="13" l="1"/>
  <c r="N153"/>
  <c r="M153"/>
  <c r="L153"/>
  <c r="J153"/>
  <c r="K153"/>
  <c r="C153"/>
  <c r="D153"/>
  <c r="E153"/>
  <c r="B154"/>
  <c r="H149" i="3"/>
  <c r="I149" s="1"/>
  <c r="F150"/>
  <c r="D150" s="1"/>
  <c r="E151"/>
  <c r="G150"/>
  <c r="J166" i="6"/>
  <c r="I166"/>
  <c r="G166"/>
  <c r="E166"/>
  <c r="F167"/>
  <c r="H166"/>
  <c r="M154" i="13" l="1"/>
  <c r="O154"/>
  <c r="N154"/>
  <c r="L154"/>
  <c r="J154"/>
  <c r="K154"/>
  <c r="C154"/>
  <c r="D154"/>
  <c r="E154"/>
  <c r="B155"/>
  <c r="H150" i="3"/>
  <c r="I150" s="1"/>
  <c r="J167" i="6"/>
  <c r="I167"/>
  <c r="G167"/>
  <c r="E167"/>
  <c r="F168"/>
  <c r="H167"/>
  <c r="F151" i="3"/>
  <c r="D151" s="1"/>
  <c r="G151"/>
  <c r="E152"/>
  <c r="M155" i="13" l="1"/>
  <c r="N155"/>
  <c r="O155"/>
  <c r="L155"/>
  <c r="J155"/>
  <c r="K155"/>
  <c r="C155"/>
  <c r="D155"/>
  <c r="E155"/>
  <c r="B156"/>
  <c r="H151" i="3"/>
  <c r="I151" s="1"/>
  <c r="F152"/>
  <c r="D152" s="1"/>
  <c r="E153"/>
  <c r="G152"/>
  <c r="J168" i="6"/>
  <c r="I168"/>
  <c r="G168"/>
  <c r="E168"/>
  <c r="F169"/>
  <c r="H168"/>
  <c r="N156" i="13" l="1"/>
  <c r="O156"/>
  <c r="M156"/>
  <c r="L156"/>
  <c r="J156"/>
  <c r="K156"/>
  <c r="C156"/>
  <c r="D156"/>
  <c r="E156"/>
  <c r="B157"/>
  <c r="H152" i="3"/>
  <c r="I152" s="1"/>
  <c r="J169" i="6"/>
  <c r="I169"/>
  <c r="G169"/>
  <c r="E169"/>
  <c r="F170"/>
  <c r="H169"/>
  <c r="F153" i="3"/>
  <c r="D153" s="1"/>
  <c r="G153"/>
  <c r="E154"/>
  <c r="O157" i="13" l="1"/>
  <c r="M157"/>
  <c r="N157"/>
  <c r="L157"/>
  <c r="J157"/>
  <c r="K157"/>
  <c r="C157"/>
  <c r="D157"/>
  <c r="E157"/>
  <c r="B158"/>
  <c r="H153" i="3"/>
  <c r="I153" s="1"/>
  <c r="F154"/>
  <c r="D154" s="1"/>
  <c r="E155"/>
  <c r="G154"/>
  <c r="J170" i="6"/>
  <c r="I170"/>
  <c r="G170"/>
  <c r="E170"/>
  <c r="F171"/>
  <c r="H170"/>
  <c r="M158" i="13" l="1"/>
  <c r="O158"/>
  <c r="N158"/>
  <c r="L158"/>
  <c r="J158"/>
  <c r="K158"/>
  <c r="C158"/>
  <c r="D158"/>
  <c r="E158"/>
  <c r="B159"/>
  <c r="J171" i="6"/>
  <c r="I171"/>
  <c r="G171"/>
  <c r="E171"/>
  <c r="F172"/>
  <c r="H171"/>
  <c r="F155" i="3"/>
  <c r="D155" s="1"/>
  <c r="G155"/>
  <c r="E156"/>
  <c r="H154"/>
  <c r="I154" s="1"/>
  <c r="M159" i="13" l="1"/>
  <c r="N159"/>
  <c r="O159"/>
  <c r="L159"/>
  <c r="J159"/>
  <c r="K159"/>
  <c r="C159"/>
  <c r="D159"/>
  <c r="E159"/>
  <c r="B160"/>
  <c r="H155" i="3"/>
  <c r="F156"/>
  <c r="D156" s="1"/>
  <c r="E157"/>
  <c r="G156"/>
  <c r="I155"/>
  <c r="J172" i="6"/>
  <c r="I172"/>
  <c r="G172"/>
  <c r="E172"/>
  <c r="F173"/>
  <c r="H172"/>
  <c r="N160" i="13" l="1"/>
  <c r="O160"/>
  <c r="M160"/>
  <c r="L160"/>
  <c r="J160"/>
  <c r="K160"/>
  <c r="C160"/>
  <c r="D160"/>
  <c r="E160"/>
  <c r="B161"/>
  <c r="F157" i="3"/>
  <c r="D157" s="1"/>
  <c r="G157"/>
  <c r="E158"/>
  <c r="H173" i="6"/>
  <c r="I173"/>
  <c r="G173"/>
  <c r="E173"/>
  <c r="F174"/>
  <c r="J173"/>
  <c r="H156" i="3"/>
  <c r="I156" s="1"/>
  <c r="O161" i="13" l="1"/>
  <c r="N161"/>
  <c r="M161"/>
  <c r="L161"/>
  <c r="J161"/>
  <c r="K161"/>
  <c r="C161"/>
  <c r="D161"/>
  <c r="E161"/>
  <c r="B162"/>
  <c r="H157" i="3"/>
  <c r="F158"/>
  <c r="D158" s="1"/>
  <c r="E159"/>
  <c r="G158"/>
  <c r="I157"/>
  <c r="F175" i="6"/>
  <c r="H174"/>
  <c r="I174"/>
  <c r="G174"/>
  <c r="E174"/>
  <c r="J174"/>
  <c r="M162" i="13" l="1"/>
  <c r="N162"/>
  <c r="O162"/>
  <c r="L162"/>
  <c r="J162"/>
  <c r="K162"/>
  <c r="C162"/>
  <c r="D162"/>
  <c r="E162"/>
  <c r="B163"/>
  <c r="F159" i="3"/>
  <c r="D159" s="1"/>
  <c r="G159"/>
  <c r="E160"/>
  <c r="I175" i="6"/>
  <c r="G175"/>
  <c r="E175"/>
  <c r="F176"/>
  <c r="J175"/>
  <c r="H175"/>
  <c r="H158" i="3"/>
  <c r="I158" s="1"/>
  <c r="M163" i="13" l="1"/>
  <c r="N163"/>
  <c r="O163"/>
  <c r="L163"/>
  <c r="J163"/>
  <c r="K163"/>
  <c r="C163"/>
  <c r="D163"/>
  <c r="E163"/>
  <c r="B164"/>
  <c r="H176" i="6"/>
  <c r="I176"/>
  <c r="G176"/>
  <c r="E176"/>
  <c r="F177"/>
  <c r="J176"/>
  <c r="F160" i="3"/>
  <c r="D160" s="1"/>
  <c r="E161"/>
  <c r="G160"/>
  <c r="H159"/>
  <c r="I159" s="1"/>
  <c r="N164" i="13" l="1"/>
  <c r="O164"/>
  <c r="M164"/>
  <c r="L164"/>
  <c r="J164"/>
  <c r="K164"/>
  <c r="C164"/>
  <c r="D164"/>
  <c r="E164"/>
  <c r="B165"/>
  <c r="H160" i="3"/>
  <c r="I160" s="1"/>
  <c r="F161"/>
  <c r="D161" s="1"/>
  <c r="G161"/>
  <c r="E162"/>
  <c r="H177" i="6"/>
  <c r="I177"/>
  <c r="G177"/>
  <c r="E177"/>
  <c r="F178"/>
  <c r="J177"/>
  <c r="O165" i="13" l="1"/>
  <c r="M165"/>
  <c r="N165"/>
  <c r="L165"/>
  <c r="J165"/>
  <c r="K165"/>
  <c r="C165"/>
  <c r="D165"/>
  <c r="E165"/>
  <c r="B166"/>
  <c r="H161" i="3"/>
  <c r="I161" s="1"/>
  <c r="F179" i="6"/>
  <c r="H178"/>
  <c r="I178"/>
  <c r="G178"/>
  <c r="E178"/>
  <c r="J178"/>
  <c r="F162" i="3"/>
  <c r="D162" s="1"/>
  <c r="E163"/>
  <c r="G162"/>
  <c r="M166" i="13" l="1"/>
  <c r="O166"/>
  <c r="N166"/>
  <c r="L166"/>
  <c r="J166"/>
  <c r="K166"/>
  <c r="C166"/>
  <c r="D166"/>
  <c r="E166"/>
  <c r="B167"/>
  <c r="F163" i="3"/>
  <c r="D163" s="1"/>
  <c r="G163"/>
  <c r="E164"/>
  <c r="H162"/>
  <c r="I162" s="1"/>
  <c r="J179" i="6"/>
  <c r="I179"/>
  <c r="G179"/>
  <c r="E179"/>
  <c r="F180"/>
  <c r="H179"/>
  <c r="M167" i="13" l="1"/>
  <c r="N167"/>
  <c r="O167"/>
  <c r="L167"/>
  <c r="J167"/>
  <c r="K167"/>
  <c r="C167"/>
  <c r="D167"/>
  <c r="E167"/>
  <c r="B168"/>
  <c r="H180" i="6"/>
  <c r="I180"/>
  <c r="G180"/>
  <c r="E180"/>
  <c r="F181"/>
  <c r="J180"/>
  <c r="F164" i="3"/>
  <c r="D164" s="1"/>
  <c r="E165"/>
  <c r="G164"/>
  <c r="H163"/>
  <c r="I163" s="1"/>
  <c r="N168" i="13" l="1"/>
  <c r="O168"/>
  <c r="M168"/>
  <c r="L168"/>
  <c r="J168"/>
  <c r="K168"/>
  <c r="C168"/>
  <c r="D168"/>
  <c r="E168"/>
  <c r="B169"/>
  <c r="H164" i="3"/>
  <c r="I164" s="1"/>
  <c r="F165"/>
  <c r="D165" s="1"/>
  <c r="G165"/>
  <c r="E166"/>
  <c r="H181" i="6"/>
  <c r="I181"/>
  <c r="G181"/>
  <c r="E181"/>
  <c r="F182"/>
  <c r="J181"/>
  <c r="O169" i="13" l="1"/>
  <c r="N169"/>
  <c r="M169"/>
  <c r="L169"/>
  <c r="J169"/>
  <c r="K169"/>
  <c r="C169"/>
  <c r="D169"/>
  <c r="E169"/>
  <c r="B170"/>
  <c r="H165" i="3"/>
  <c r="I165" s="1"/>
  <c r="H182" i="6"/>
  <c r="I182"/>
  <c r="G182"/>
  <c r="E182"/>
  <c r="F183"/>
  <c r="J182"/>
  <c r="F166" i="3"/>
  <c r="D166" s="1"/>
  <c r="E167"/>
  <c r="G166"/>
  <c r="O170" i="13" l="1"/>
  <c r="N170"/>
  <c r="M170"/>
  <c r="L170"/>
  <c r="J170"/>
  <c r="K170"/>
  <c r="C170"/>
  <c r="D170"/>
  <c r="E170"/>
  <c r="B171"/>
  <c r="H166" i="3"/>
  <c r="I166" s="1"/>
  <c r="F167"/>
  <c r="D167" s="1"/>
  <c r="G167"/>
  <c r="E168"/>
  <c r="H183" i="6"/>
  <c r="I183"/>
  <c r="G183"/>
  <c r="E183"/>
  <c r="F184"/>
  <c r="J183"/>
  <c r="M171" i="13" l="1"/>
  <c r="O171"/>
  <c r="N171"/>
  <c r="L171"/>
  <c r="J171"/>
  <c r="K171"/>
  <c r="C171"/>
  <c r="D171"/>
  <c r="E171"/>
  <c r="B172"/>
  <c r="H167" i="3"/>
  <c r="I167" s="1"/>
  <c r="F168"/>
  <c r="D168" s="1"/>
  <c r="E169"/>
  <c r="G168"/>
  <c r="H184" i="6"/>
  <c r="I184"/>
  <c r="G184"/>
  <c r="E184"/>
  <c r="F185"/>
  <c r="J184"/>
  <c r="N172" i="13" l="1"/>
  <c r="O172"/>
  <c r="M172"/>
  <c r="L172"/>
  <c r="J172"/>
  <c r="K172"/>
  <c r="C172"/>
  <c r="D172"/>
  <c r="E172"/>
  <c r="B173"/>
  <c r="H168" i="3"/>
  <c r="I168" s="1"/>
  <c r="F186" i="6"/>
  <c r="H185"/>
  <c r="I185"/>
  <c r="G185"/>
  <c r="E185"/>
  <c r="J185"/>
  <c r="F169" i="3"/>
  <c r="D169" s="1"/>
  <c r="G169"/>
  <c r="E170"/>
  <c r="O173" i="13" l="1"/>
  <c r="M173"/>
  <c r="N173"/>
  <c r="L173"/>
  <c r="J173"/>
  <c r="K173"/>
  <c r="C173"/>
  <c r="D173"/>
  <c r="E173"/>
  <c r="B174"/>
  <c r="H169" i="3"/>
  <c r="I169" s="1"/>
  <c r="F170"/>
  <c r="D170" s="1"/>
  <c r="E171"/>
  <c r="G170"/>
  <c r="I186" i="6"/>
  <c r="G186"/>
  <c r="E186"/>
  <c r="F187"/>
  <c r="J186"/>
  <c r="H186"/>
  <c r="N174" i="13" l="1"/>
  <c r="M174"/>
  <c r="O174"/>
  <c r="L174"/>
  <c r="J174"/>
  <c r="K174"/>
  <c r="C174"/>
  <c r="D174"/>
  <c r="E174"/>
  <c r="B175"/>
  <c r="H187" i="6"/>
  <c r="I187"/>
  <c r="G187"/>
  <c r="E187"/>
  <c r="F188"/>
  <c r="J187"/>
  <c r="F171" i="3"/>
  <c r="D171" s="1"/>
  <c r="G171"/>
  <c r="E172"/>
  <c r="H170"/>
  <c r="I170" s="1"/>
  <c r="M175" i="13" l="1"/>
  <c r="O175"/>
  <c r="N175"/>
  <c r="L175"/>
  <c r="J175"/>
  <c r="K175"/>
  <c r="C175"/>
  <c r="D175"/>
  <c r="E175"/>
  <c r="B176"/>
  <c r="H171" i="3"/>
  <c r="I171" s="1"/>
  <c r="F172"/>
  <c r="D172" s="1"/>
  <c r="E173"/>
  <c r="G172"/>
  <c r="J188" i="6"/>
  <c r="I188"/>
  <c r="G188"/>
  <c r="E188"/>
  <c r="F189"/>
  <c r="H188"/>
  <c r="N176" i="13" l="1"/>
  <c r="O176"/>
  <c r="M176"/>
  <c r="L176"/>
  <c r="J176"/>
  <c r="K176"/>
  <c r="C176"/>
  <c r="D176"/>
  <c r="E176"/>
  <c r="B177"/>
  <c r="J189" i="6"/>
  <c r="I189"/>
  <c r="G189"/>
  <c r="E189"/>
  <c r="F190"/>
  <c r="H189"/>
  <c r="F173" i="3"/>
  <c r="D173" s="1"/>
  <c r="G173"/>
  <c r="E174"/>
  <c r="H172"/>
  <c r="I172" s="1"/>
  <c r="O177" i="13" l="1"/>
  <c r="N177"/>
  <c r="M177"/>
  <c r="L177"/>
  <c r="J177"/>
  <c r="K177"/>
  <c r="C177"/>
  <c r="D177"/>
  <c r="E177"/>
  <c r="B178"/>
  <c r="F191" i="6"/>
  <c r="H190"/>
  <c r="I190"/>
  <c r="G190"/>
  <c r="E190"/>
  <c r="J190"/>
  <c r="F174" i="3"/>
  <c r="D174" s="1"/>
  <c r="E175"/>
  <c r="G174"/>
  <c r="H173"/>
  <c r="I173" s="1"/>
  <c r="M178" i="13" l="1"/>
  <c r="O178"/>
  <c r="N178"/>
  <c r="L178"/>
  <c r="J178"/>
  <c r="K178"/>
  <c r="C178"/>
  <c r="D178"/>
  <c r="E178"/>
  <c r="B179"/>
  <c r="F175" i="3"/>
  <c r="D175" s="1"/>
  <c r="G175"/>
  <c r="E176"/>
  <c r="I191" i="6"/>
  <c r="G191"/>
  <c r="E191"/>
  <c r="F192"/>
  <c r="J191"/>
  <c r="H191"/>
  <c r="H174" i="3"/>
  <c r="I174" s="1"/>
  <c r="M179" i="13" l="1"/>
  <c r="O179"/>
  <c r="N179"/>
  <c r="L179"/>
  <c r="J179"/>
  <c r="K179"/>
  <c r="C179"/>
  <c r="D179"/>
  <c r="E179"/>
  <c r="B180"/>
  <c r="H192" i="6"/>
  <c r="I192"/>
  <c r="G192"/>
  <c r="E192"/>
  <c r="F193"/>
  <c r="J192"/>
  <c r="F176" i="3"/>
  <c r="D176" s="1"/>
  <c r="E177"/>
  <c r="G176"/>
  <c r="H175"/>
  <c r="I175" s="1"/>
  <c r="N180" i="13" l="1"/>
  <c r="O180"/>
  <c r="M180"/>
  <c r="L180"/>
  <c r="J180"/>
  <c r="K180"/>
  <c r="C180"/>
  <c r="D180"/>
  <c r="E180"/>
  <c r="B181"/>
  <c r="F177" i="3"/>
  <c r="D177" s="1"/>
  <c r="G177"/>
  <c r="E178"/>
  <c r="J193" i="6"/>
  <c r="I193"/>
  <c r="G193"/>
  <c r="E193"/>
  <c r="F194"/>
  <c r="H193"/>
  <c r="H176" i="3"/>
  <c r="I176" s="1"/>
  <c r="O181" i="13" l="1"/>
  <c r="N181"/>
  <c r="M181"/>
  <c r="L181"/>
  <c r="J181"/>
  <c r="K181"/>
  <c r="C181"/>
  <c r="D181"/>
  <c r="E181"/>
  <c r="B182"/>
  <c r="J194" i="6"/>
  <c r="I194"/>
  <c r="G194"/>
  <c r="E194"/>
  <c r="F195"/>
  <c r="H194"/>
  <c r="F178" i="3"/>
  <c r="D178" s="1"/>
  <c r="E179"/>
  <c r="G178"/>
  <c r="H177"/>
  <c r="I177" s="1"/>
  <c r="O182" i="13" l="1"/>
  <c r="N182"/>
  <c r="M182"/>
  <c r="L182"/>
  <c r="J182"/>
  <c r="K182"/>
  <c r="C182"/>
  <c r="D182"/>
  <c r="E182"/>
  <c r="B183"/>
  <c r="H178" i="3"/>
  <c r="I178" s="1"/>
  <c r="F179"/>
  <c r="D179" s="1"/>
  <c r="G179"/>
  <c r="E180"/>
  <c r="J195" i="6"/>
  <c r="I195"/>
  <c r="G195"/>
  <c r="E195"/>
  <c r="F196"/>
  <c r="H195"/>
  <c r="M183" i="13" l="1"/>
  <c r="N183"/>
  <c r="O183"/>
  <c r="L183"/>
  <c r="J183"/>
  <c r="K183"/>
  <c r="C183"/>
  <c r="D183"/>
  <c r="E183"/>
  <c r="B184"/>
  <c r="H179" i="3"/>
  <c r="I179" s="1"/>
  <c r="H196" i="6"/>
  <c r="I196"/>
  <c r="G196"/>
  <c r="E196"/>
  <c r="F197"/>
  <c r="J196"/>
  <c r="F180" i="3"/>
  <c r="D180" s="1"/>
  <c r="E181"/>
  <c r="G180"/>
  <c r="N184" i="13" l="1"/>
  <c r="O184"/>
  <c r="M184"/>
  <c r="L184"/>
  <c r="J184"/>
  <c r="K184"/>
  <c r="C184"/>
  <c r="D184"/>
  <c r="E184"/>
  <c r="B185"/>
  <c r="F181" i="3"/>
  <c r="D181" s="1"/>
  <c r="G181"/>
  <c r="E182"/>
  <c r="H197" i="6"/>
  <c r="I197"/>
  <c r="G197"/>
  <c r="E197"/>
  <c r="F198"/>
  <c r="J197"/>
  <c r="H180" i="3"/>
  <c r="I180" s="1"/>
  <c r="O185" i="13" l="1"/>
  <c r="M185"/>
  <c r="N185"/>
  <c r="L185"/>
  <c r="J185"/>
  <c r="K185"/>
  <c r="C185"/>
  <c r="D185"/>
  <c r="E185"/>
  <c r="B186"/>
  <c r="H181" i="3"/>
  <c r="J198" i="6"/>
  <c r="I198"/>
  <c r="G198"/>
  <c r="E198"/>
  <c r="F199"/>
  <c r="H198"/>
  <c r="F182" i="3"/>
  <c r="D182" s="1"/>
  <c r="E183"/>
  <c r="G182"/>
  <c r="I181"/>
  <c r="O186" i="13" l="1"/>
  <c r="N186"/>
  <c r="M186"/>
  <c r="L186"/>
  <c r="J186"/>
  <c r="K186"/>
  <c r="C186"/>
  <c r="D186"/>
  <c r="E186"/>
  <c r="B187"/>
  <c r="H182" i="3"/>
  <c r="I182" s="1"/>
  <c r="F183"/>
  <c r="D183" s="1"/>
  <c r="G183"/>
  <c r="E184"/>
  <c r="J199" i="6"/>
  <c r="I199"/>
  <c r="G199"/>
  <c r="E199"/>
  <c r="F200"/>
  <c r="H199"/>
  <c r="M187" i="13" l="1"/>
  <c r="N187"/>
  <c r="O187"/>
  <c r="L187"/>
  <c r="J187"/>
  <c r="K187"/>
  <c r="C187"/>
  <c r="D187"/>
  <c r="E187"/>
  <c r="B188"/>
  <c r="F201" i="6"/>
  <c r="H200"/>
  <c r="I200"/>
  <c r="G200"/>
  <c r="E200"/>
  <c r="J200"/>
  <c r="F184" i="3"/>
  <c r="D184" s="1"/>
  <c r="E185"/>
  <c r="G184"/>
  <c r="H183"/>
  <c r="I183" s="1"/>
  <c r="N188" i="13" l="1"/>
  <c r="M188"/>
  <c r="O188"/>
  <c r="L188"/>
  <c r="J188"/>
  <c r="K188"/>
  <c r="C188"/>
  <c r="D188"/>
  <c r="E188"/>
  <c r="B189"/>
  <c r="F185" i="3"/>
  <c r="D185" s="1"/>
  <c r="G185"/>
  <c r="E186"/>
  <c r="H184"/>
  <c r="I184" s="1"/>
  <c r="F202" i="6"/>
  <c r="I201"/>
  <c r="G201"/>
  <c r="E201"/>
  <c r="J201"/>
  <c r="H201"/>
  <c r="O189" i="13" l="1"/>
  <c r="N189"/>
  <c r="M189"/>
  <c r="L189"/>
  <c r="J189"/>
  <c r="K189"/>
  <c r="C189"/>
  <c r="D189"/>
  <c r="E189"/>
  <c r="B190"/>
  <c r="J202" i="6"/>
  <c r="I202"/>
  <c r="G202"/>
  <c r="E202"/>
  <c r="F203"/>
  <c r="H202"/>
  <c r="F186" i="3"/>
  <c r="D186" s="1"/>
  <c r="E187"/>
  <c r="G186"/>
  <c r="H185"/>
  <c r="I185" s="1"/>
  <c r="N190" i="13" l="1"/>
  <c r="M190"/>
  <c r="O190"/>
  <c r="L190"/>
  <c r="J190"/>
  <c r="K190"/>
  <c r="C190"/>
  <c r="D190"/>
  <c r="E190"/>
  <c r="B191"/>
  <c r="H186" i="3"/>
  <c r="I186" s="1"/>
  <c r="F187"/>
  <c r="D187" s="1"/>
  <c r="G187"/>
  <c r="E188"/>
  <c r="J203" i="6"/>
  <c r="I203"/>
  <c r="G203"/>
  <c r="E203"/>
  <c r="F204"/>
  <c r="H203"/>
  <c r="M191" i="13" l="1"/>
  <c r="O191"/>
  <c r="N191"/>
  <c r="L191"/>
  <c r="J191"/>
  <c r="K191"/>
  <c r="C191"/>
  <c r="D191"/>
  <c r="E191"/>
  <c r="B192"/>
  <c r="H187" i="3"/>
  <c r="I187" s="1"/>
  <c r="F205" i="6"/>
  <c r="H204"/>
  <c r="I204"/>
  <c r="G204"/>
  <c r="E204"/>
  <c r="J204"/>
  <c r="F188" i="3"/>
  <c r="D188" s="1"/>
  <c r="E189"/>
  <c r="G188"/>
  <c r="N192" i="13" l="1"/>
  <c r="O192"/>
  <c r="M192"/>
  <c r="L192"/>
  <c r="J192"/>
  <c r="K192"/>
  <c r="C192"/>
  <c r="D192"/>
  <c r="E192"/>
  <c r="B193"/>
  <c r="F189" i="3"/>
  <c r="D189" s="1"/>
  <c r="G189"/>
  <c r="E190"/>
  <c r="H188"/>
  <c r="I188" s="1"/>
  <c r="F206" i="6"/>
  <c r="J205"/>
  <c r="H205"/>
  <c r="I205"/>
  <c r="G205"/>
  <c r="E205"/>
  <c r="O193" i="13" l="1"/>
  <c r="N193"/>
  <c r="M193"/>
  <c r="L193"/>
  <c r="J193"/>
  <c r="K193"/>
  <c r="C193"/>
  <c r="D193"/>
  <c r="E193"/>
  <c r="B194"/>
  <c r="H189" i="3"/>
  <c r="F207" i="6"/>
  <c r="J206"/>
  <c r="H206"/>
  <c r="I206"/>
  <c r="G206"/>
  <c r="E206"/>
  <c r="F190" i="3"/>
  <c r="D190" s="1"/>
  <c r="E191"/>
  <c r="G190"/>
  <c r="I189"/>
  <c r="O194" i="13" l="1"/>
  <c r="N194"/>
  <c r="M194"/>
  <c r="L194"/>
  <c r="J194"/>
  <c r="K194"/>
  <c r="C194"/>
  <c r="D194"/>
  <c r="E194"/>
  <c r="B195"/>
  <c r="H190" i="3"/>
  <c r="I190" s="1"/>
  <c r="F191"/>
  <c r="D191" s="1"/>
  <c r="G191"/>
  <c r="E192"/>
  <c r="F208" i="6"/>
  <c r="J207"/>
  <c r="H207"/>
  <c r="I207"/>
  <c r="G207"/>
  <c r="E207"/>
  <c r="M195" i="13" l="1"/>
  <c r="N195"/>
  <c r="O195"/>
  <c r="L195"/>
  <c r="J195"/>
  <c r="K195"/>
  <c r="C195"/>
  <c r="D195"/>
  <c r="E195"/>
  <c r="B196"/>
  <c r="F209" i="6"/>
  <c r="J208"/>
  <c r="H208"/>
  <c r="I208"/>
  <c r="G208"/>
  <c r="E208"/>
  <c r="F192" i="3"/>
  <c r="D192" s="1"/>
  <c r="E193"/>
  <c r="G192"/>
  <c r="H191"/>
  <c r="I191" s="1"/>
  <c r="N196" i="13" l="1"/>
  <c r="O196"/>
  <c r="M196"/>
  <c r="L196"/>
  <c r="J196"/>
  <c r="K196"/>
  <c r="C196"/>
  <c r="D196"/>
  <c r="E196"/>
  <c r="B197"/>
  <c r="H192" i="3"/>
  <c r="I192" s="1"/>
  <c r="F193"/>
  <c r="D193" s="1"/>
  <c r="G193"/>
  <c r="E194"/>
  <c r="J209" i="6"/>
  <c r="I209"/>
  <c r="G209"/>
  <c r="E209"/>
  <c r="F210"/>
  <c r="H209"/>
  <c r="O197" i="13" l="1"/>
  <c r="M197"/>
  <c r="N197"/>
  <c r="L197"/>
  <c r="J197"/>
  <c r="K197"/>
  <c r="C197"/>
  <c r="D197"/>
  <c r="E197"/>
  <c r="B198"/>
  <c r="H193" i="3"/>
  <c r="I193" s="1"/>
  <c r="J210" i="6"/>
  <c r="I210"/>
  <c r="G210"/>
  <c r="E210"/>
  <c r="F211"/>
  <c r="H210"/>
  <c r="F194" i="3"/>
  <c r="D194" s="1"/>
  <c r="E195"/>
  <c r="G194"/>
  <c r="O198" i="13" l="1"/>
  <c r="N198"/>
  <c r="M198"/>
  <c r="L198"/>
  <c r="J198"/>
  <c r="K198"/>
  <c r="C198"/>
  <c r="D198"/>
  <c r="E198"/>
  <c r="B199"/>
  <c r="F195" i="3"/>
  <c r="D195" s="1"/>
  <c r="G195"/>
  <c r="E196"/>
  <c r="H194"/>
  <c r="I194" s="1"/>
  <c r="J211" i="6"/>
  <c r="I211"/>
  <c r="G211"/>
  <c r="E211"/>
  <c r="F212"/>
  <c r="H211"/>
  <c r="M199" i="13" l="1"/>
  <c r="O199"/>
  <c r="N199"/>
  <c r="L199"/>
  <c r="J199"/>
  <c r="K199"/>
  <c r="C199"/>
  <c r="D199"/>
  <c r="E199"/>
  <c r="B200"/>
  <c r="H212" i="6"/>
  <c r="I212"/>
  <c r="G212"/>
  <c r="E212"/>
  <c r="F213"/>
  <c r="J212"/>
  <c r="F196" i="3"/>
  <c r="D196" s="1"/>
  <c r="E197"/>
  <c r="G196"/>
  <c r="H195"/>
  <c r="I195" s="1"/>
  <c r="N200" i="13" l="1"/>
  <c r="M200"/>
  <c r="O200"/>
  <c r="L200"/>
  <c r="J200"/>
  <c r="K200"/>
  <c r="C200"/>
  <c r="D200"/>
  <c r="E200"/>
  <c r="B201"/>
  <c r="H196" i="3"/>
  <c r="I196" s="1"/>
  <c r="F197"/>
  <c r="D197" s="1"/>
  <c r="G197"/>
  <c r="E198"/>
  <c r="H213" i="6"/>
  <c r="I213"/>
  <c r="G213"/>
  <c r="E213"/>
  <c r="F214"/>
  <c r="J213"/>
  <c r="O201" i="13" l="1"/>
  <c r="N201"/>
  <c r="M201"/>
  <c r="L201"/>
  <c r="J201"/>
  <c r="K201"/>
  <c r="C201"/>
  <c r="D201"/>
  <c r="E201"/>
  <c r="B202"/>
  <c r="F198" i="3"/>
  <c r="D198" s="1"/>
  <c r="E199"/>
  <c r="G198"/>
  <c r="J214" i="6"/>
  <c r="I214"/>
  <c r="G214"/>
  <c r="E214"/>
  <c r="F215"/>
  <c r="H214"/>
  <c r="H197" i="3"/>
  <c r="I197" s="1"/>
  <c r="O202" i="13" l="1"/>
  <c r="N202"/>
  <c r="M202"/>
  <c r="L202"/>
  <c r="J202"/>
  <c r="K202"/>
  <c r="C202"/>
  <c r="D202"/>
  <c r="E202"/>
  <c r="B203"/>
  <c r="F199" i="3"/>
  <c r="D199" s="1"/>
  <c r="G199"/>
  <c r="E200"/>
  <c r="H198"/>
  <c r="I198" s="1"/>
  <c r="H215" i="6"/>
  <c r="I215"/>
  <c r="G215"/>
  <c r="E215"/>
  <c r="F216"/>
  <c r="J215"/>
  <c r="M203" i="13" l="1"/>
  <c r="O203"/>
  <c r="N203"/>
  <c r="L203"/>
  <c r="J203"/>
  <c r="K203"/>
  <c r="C203"/>
  <c r="D203"/>
  <c r="E203"/>
  <c r="B204"/>
  <c r="H199" i="3"/>
  <c r="H216" i="6"/>
  <c r="I216"/>
  <c r="G216"/>
  <c r="E216"/>
  <c r="F217"/>
  <c r="J216"/>
  <c r="F200" i="3"/>
  <c r="D200" s="1"/>
  <c r="E201"/>
  <c r="G200"/>
  <c r="I199"/>
  <c r="N204" i="13" l="1"/>
  <c r="M204"/>
  <c r="O204"/>
  <c r="L204"/>
  <c r="J204"/>
  <c r="K204"/>
  <c r="C204"/>
  <c r="D204"/>
  <c r="E204"/>
  <c r="B205"/>
  <c r="H200" i="3"/>
  <c r="I200" s="1"/>
  <c r="F201"/>
  <c r="D201" s="1"/>
  <c r="G201"/>
  <c r="E202"/>
  <c r="H217" i="6"/>
  <c r="I217"/>
  <c r="G217"/>
  <c r="E217"/>
  <c r="F218"/>
  <c r="J217"/>
  <c r="O205" i="13" l="1"/>
  <c r="N205"/>
  <c r="M205"/>
  <c r="L205"/>
  <c r="J205"/>
  <c r="K205"/>
  <c r="C205"/>
  <c r="D205"/>
  <c r="E205"/>
  <c r="B206"/>
  <c r="H201" i="3"/>
  <c r="I201" s="1"/>
  <c r="F202"/>
  <c r="D202" s="1"/>
  <c r="E203"/>
  <c r="G202"/>
  <c r="F219" i="6"/>
  <c r="H218"/>
  <c r="I218"/>
  <c r="G218"/>
  <c r="E218"/>
  <c r="J218"/>
  <c r="M206" i="13" l="1"/>
  <c r="O206"/>
  <c r="N206"/>
  <c r="L206"/>
  <c r="J206"/>
  <c r="K206"/>
  <c r="C206"/>
  <c r="D206"/>
  <c r="E206"/>
  <c r="B207"/>
  <c r="H202" i="3"/>
  <c r="I202" s="1"/>
  <c r="F220" i="6"/>
  <c r="I219"/>
  <c r="G219"/>
  <c r="E219"/>
  <c r="J219"/>
  <c r="H219"/>
  <c r="F203" i="3"/>
  <c r="D203" s="1"/>
  <c r="G203"/>
  <c r="E204"/>
  <c r="M207" i="13" l="1"/>
  <c r="O207"/>
  <c r="N207"/>
  <c r="L207"/>
  <c r="J207"/>
  <c r="K207"/>
  <c r="C207"/>
  <c r="D207"/>
  <c r="E207"/>
  <c r="B208"/>
  <c r="H203" i="3"/>
  <c r="I203" s="1"/>
  <c r="F204"/>
  <c r="D204" s="1"/>
  <c r="E205"/>
  <c r="G204"/>
  <c r="I220" i="6"/>
  <c r="G220"/>
  <c r="E220"/>
  <c r="F221"/>
  <c r="J220"/>
  <c r="H220"/>
  <c r="N208" i="13" l="1"/>
  <c r="O208"/>
  <c r="M208"/>
  <c r="L208"/>
  <c r="J208"/>
  <c r="K208"/>
  <c r="C208"/>
  <c r="D208"/>
  <c r="E208"/>
  <c r="B209"/>
  <c r="H204" i="3"/>
  <c r="I204" s="1"/>
  <c r="F222" i="6"/>
  <c r="H221"/>
  <c r="I221"/>
  <c r="G221"/>
  <c r="E221"/>
  <c r="J221"/>
  <c r="F205" i="3"/>
  <c r="D205" s="1"/>
  <c r="G205"/>
  <c r="E206"/>
  <c r="O209" i="13" l="1"/>
  <c r="N209"/>
  <c r="M209"/>
  <c r="L209"/>
  <c r="J209"/>
  <c r="K209"/>
  <c r="C209"/>
  <c r="D209"/>
  <c r="E209"/>
  <c r="B210"/>
  <c r="H205" i="3"/>
  <c r="I205" s="1"/>
  <c r="F206"/>
  <c r="D206" s="1"/>
  <c r="E207"/>
  <c r="G206"/>
  <c r="F223" i="6"/>
  <c r="I222"/>
  <c r="G222"/>
  <c r="E222"/>
  <c r="J222"/>
  <c r="H222"/>
  <c r="O210" i="13" l="1"/>
  <c r="N210"/>
  <c r="M210"/>
  <c r="L210"/>
  <c r="J210"/>
  <c r="K210"/>
  <c r="C210"/>
  <c r="D210"/>
  <c r="E210"/>
  <c r="B211"/>
  <c r="F224" i="6"/>
  <c r="I223"/>
  <c r="G223"/>
  <c r="E223"/>
  <c r="J223"/>
  <c r="H223"/>
  <c r="F207" i="3"/>
  <c r="D207" s="1"/>
  <c r="G207"/>
  <c r="E208"/>
  <c r="H206"/>
  <c r="I206" s="1"/>
  <c r="M211" i="13" l="1"/>
  <c r="N211"/>
  <c r="O211"/>
  <c r="L211"/>
  <c r="J211"/>
  <c r="K211"/>
  <c r="C211"/>
  <c r="D211"/>
  <c r="E211"/>
  <c r="B212"/>
  <c r="F208" i="3"/>
  <c r="D208" s="1"/>
  <c r="E209"/>
  <c r="G208"/>
  <c r="H207"/>
  <c r="I207" s="1"/>
  <c r="F225" i="6"/>
  <c r="I224"/>
  <c r="G224"/>
  <c r="E224"/>
  <c r="J224"/>
  <c r="H224"/>
  <c r="N212" i="13" l="1"/>
  <c r="O212"/>
  <c r="M212"/>
  <c r="L212"/>
  <c r="J212"/>
  <c r="K212"/>
  <c r="C212"/>
  <c r="D212"/>
  <c r="E212"/>
  <c r="B213"/>
  <c r="F209" i="3"/>
  <c r="D209" s="1"/>
  <c r="G209"/>
  <c r="E210"/>
  <c r="F226" i="6"/>
  <c r="I225"/>
  <c r="G225"/>
  <c r="E225"/>
  <c r="J225"/>
  <c r="H225"/>
  <c r="H208" i="3"/>
  <c r="I208" s="1"/>
  <c r="O213" i="13" l="1"/>
  <c r="M213"/>
  <c r="N213"/>
  <c r="L213"/>
  <c r="J213"/>
  <c r="K213"/>
  <c r="C213"/>
  <c r="D213"/>
  <c r="E213"/>
  <c r="B214"/>
  <c r="F227" i="6"/>
  <c r="I226"/>
  <c r="G226"/>
  <c r="E226"/>
  <c r="J226"/>
  <c r="H226"/>
  <c r="F210" i="3"/>
  <c r="D210" s="1"/>
  <c r="E211"/>
  <c r="G210"/>
  <c r="H209"/>
  <c r="I209" s="1"/>
  <c r="M214" i="13" l="1"/>
  <c r="O214"/>
  <c r="N214"/>
  <c r="L214"/>
  <c r="J214"/>
  <c r="K214"/>
  <c r="C214"/>
  <c r="D214"/>
  <c r="E214"/>
  <c r="B215"/>
  <c r="H210" i="3"/>
  <c r="I210" s="1"/>
  <c r="F211"/>
  <c r="D211" s="1"/>
  <c r="G211"/>
  <c r="E212"/>
  <c r="F228" i="6"/>
  <c r="I227"/>
  <c r="G227"/>
  <c r="E227"/>
  <c r="J227"/>
  <c r="H227"/>
  <c r="M215" i="13" l="1"/>
  <c r="O215"/>
  <c r="N215"/>
  <c r="L215"/>
  <c r="J215"/>
  <c r="K215"/>
  <c r="C215"/>
  <c r="D215"/>
  <c r="E215"/>
  <c r="B216"/>
  <c r="H211" i="3"/>
  <c r="I211" s="1"/>
  <c r="F229" i="6"/>
  <c r="I228"/>
  <c r="G228"/>
  <c r="E228"/>
  <c r="J228"/>
  <c r="H228"/>
  <c r="F212" i="3"/>
  <c r="D212" s="1"/>
  <c r="E213"/>
  <c r="G212"/>
  <c r="N216" i="13" l="1"/>
  <c r="O216"/>
  <c r="M216"/>
  <c r="J216"/>
  <c r="L216"/>
  <c r="K216"/>
  <c r="C216"/>
  <c r="D216"/>
  <c r="E216"/>
  <c r="B217"/>
  <c r="F213" i="3"/>
  <c r="D213" s="1"/>
  <c r="G213"/>
  <c r="E214"/>
  <c r="H212"/>
  <c r="I212" s="1"/>
  <c r="J229" i="6"/>
  <c r="I229"/>
  <c r="G229"/>
  <c r="E229"/>
  <c r="F230"/>
  <c r="H229"/>
  <c r="O217" i="13" l="1"/>
  <c r="N217"/>
  <c r="M217"/>
  <c r="L217"/>
  <c r="J217"/>
  <c r="K217"/>
  <c r="C217"/>
  <c r="D217"/>
  <c r="E217"/>
  <c r="B218"/>
  <c r="H213" i="3"/>
  <c r="H230" i="6"/>
  <c r="I230"/>
  <c r="G230"/>
  <c r="E230"/>
  <c r="F231"/>
  <c r="J230"/>
  <c r="F214" i="3"/>
  <c r="D214" s="1"/>
  <c r="E215"/>
  <c r="G214"/>
  <c r="I213"/>
  <c r="O218" i="13" l="1"/>
  <c r="N218"/>
  <c r="M218"/>
  <c r="L218"/>
  <c r="J218"/>
  <c r="K218"/>
  <c r="C218"/>
  <c r="D218"/>
  <c r="E218"/>
  <c r="B219"/>
  <c r="F215" i="3"/>
  <c r="D215" s="1"/>
  <c r="G215"/>
  <c r="E216"/>
  <c r="H231" i="6"/>
  <c r="I231"/>
  <c r="G231"/>
  <c r="E231"/>
  <c r="F232"/>
  <c r="J231"/>
  <c r="H214" i="3"/>
  <c r="I214" s="1"/>
  <c r="M219" i="13" l="1"/>
  <c r="O219"/>
  <c r="N219"/>
  <c r="L219"/>
  <c r="J219"/>
  <c r="K219"/>
  <c r="C219"/>
  <c r="D219"/>
  <c r="E219"/>
  <c r="B220"/>
  <c r="J232" i="6"/>
  <c r="I232"/>
  <c r="G232"/>
  <c r="E232"/>
  <c r="F233"/>
  <c r="H232"/>
  <c r="F216" i="3"/>
  <c r="D216" s="1"/>
  <c r="E217"/>
  <c r="G216"/>
  <c r="H215"/>
  <c r="I215" s="1"/>
  <c r="N220" i="13" l="1"/>
  <c r="M220"/>
  <c r="O220"/>
  <c r="J220"/>
  <c r="L220"/>
  <c r="K220"/>
  <c r="C220"/>
  <c r="D220"/>
  <c r="E220"/>
  <c r="B221"/>
  <c r="H216" i="3"/>
  <c r="I216" s="1"/>
  <c r="F217"/>
  <c r="D217" s="1"/>
  <c r="G217"/>
  <c r="E218"/>
  <c r="J233" i="6"/>
  <c r="I233"/>
  <c r="G233"/>
  <c r="E233"/>
  <c r="F234"/>
  <c r="H233"/>
  <c r="O221" i="13" l="1"/>
  <c r="N221"/>
  <c r="M221"/>
  <c r="L221"/>
  <c r="J221"/>
  <c r="K221"/>
  <c r="C221"/>
  <c r="D221"/>
  <c r="E221"/>
  <c r="B222"/>
  <c r="H217" i="3"/>
  <c r="I217" s="1"/>
  <c r="F235" i="6"/>
  <c r="H234"/>
  <c r="I234"/>
  <c r="G234"/>
  <c r="E234"/>
  <c r="J234"/>
  <c r="F218" i="3"/>
  <c r="D218" s="1"/>
  <c r="E219"/>
  <c r="G218"/>
  <c r="M222" i="13" l="1"/>
  <c r="O222"/>
  <c r="N222"/>
  <c r="L222"/>
  <c r="J222"/>
  <c r="K222"/>
  <c r="C222"/>
  <c r="D222"/>
  <c r="E222"/>
  <c r="B223"/>
  <c r="H218" i="3"/>
  <c r="I218" s="1"/>
  <c r="F219"/>
  <c r="D219" s="1"/>
  <c r="G219"/>
  <c r="E220"/>
  <c r="F236" i="6"/>
  <c r="I235"/>
  <c r="G235"/>
  <c r="E235"/>
  <c r="J235"/>
  <c r="H235"/>
  <c r="M223" i="13" l="1"/>
  <c r="O223"/>
  <c r="N223"/>
  <c r="L223"/>
  <c r="J223"/>
  <c r="K223"/>
  <c r="C223"/>
  <c r="D223"/>
  <c r="E223"/>
  <c r="B224"/>
  <c r="H219" i="3"/>
  <c r="I219" s="1"/>
  <c r="F220"/>
  <c r="D220" s="1"/>
  <c r="E221"/>
  <c r="G220"/>
  <c r="J236" i="6"/>
  <c r="I236"/>
  <c r="G236"/>
  <c r="E236"/>
  <c r="F237"/>
  <c r="H236"/>
  <c r="N224" i="13" l="1"/>
  <c r="O224"/>
  <c r="M224"/>
  <c r="J224"/>
  <c r="L224"/>
  <c r="K224"/>
  <c r="C224"/>
  <c r="D224"/>
  <c r="E224"/>
  <c r="B225"/>
  <c r="H220" i="3"/>
  <c r="I220" s="1"/>
  <c r="J237" i="6"/>
  <c r="I237"/>
  <c r="G237"/>
  <c r="E237"/>
  <c r="F238"/>
  <c r="H237"/>
  <c r="F221" i="3"/>
  <c r="D221" s="1"/>
  <c r="G221"/>
  <c r="E222"/>
  <c r="O225" i="13" l="1"/>
  <c r="N225"/>
  <c r="M225"/>
  <c r="L225"/>
  <c r="J225"/>
  <c r="K225"/>
  <c r="C225"/>
  <c r="D225"/>
  <c r="E225"/>
  <c r="B226"/>
  <c r="F222" i="3"/>
  <c r="D222" s="1"/>
  <c r="E223"/>
  <c r="G222"/>
  <c r="H221"/>
  <c r="I221" s="1"/>
  <c r="J238" i="6"/>
  <c r="I238"/>
  <c r="G238"/>
  <c r="E238"/>
  <c r="F239"/>
  <c r="H238"/>
  <c r="O226" i="13" l="1"/>
  <c r="N226"/>
  <c r="M226"/>
  <c r="L226"/>
  <c r="J226"/>
  <c r="K226"/>
  <c r="C226"/>
  <c r="D226"/>
  <c r="E226"/>
  <c r="B227"/>
  <c r="H222" i="3"/>
  <c r="I222" s="1"/>
  <c r="J239" i="6"/>
  <c r="I239"/>
  <c r="G239"/>
  <c r="E239"/>
  <c r="F240"/>
  <c r="H239"/>
  <c r="F223" i="3"/>
  <c r="D223" s="1"/>
  <c r="G223"/>
  <c r="E224"/>
  <c r="M227" i="13" l="1"/>
  <c r="O227"/>
  <c r="N227"/>
  <c r="L227"/>
  <c r="J227"/>
  <c r="K227"/>
  <c r="C227"/>
  <c r="D227"/>
  <c r="E227"/>
  <c r="B228"/>
  <c r="H223" i="3"/>
  <c r="I223" s="1"/>
  <c r="J240" i="6"/>
  <c r="I240"/>
  <c r="G240"/>
  <c r="E240"/>
  <c r="F241"/>
  <c r="H240"/>
  <c r="F224" i="3"/>
  <c r="D224" s="1"/>
  <c r="E225"/>
  <c r="G224"/>
  <c r="N228" i="13" l="1"/>
  <c r="O228"/>
  <c r="M228"/>
  <c r="J228"/>
  <c r="L228"/>
  <c r="K228"/>
  <c r="C228"/>
  <c r="D228"/>
  <c r="E228"/>
  <c r="B229"/>
  <c r="H224" i="3"/>
  <c r="I224" s="1"/>
  <c r="F225"/>
  <c r="D225" s="1"/>
  <c r="G225"/>
  <c r="E226"/>
  <c r="H241" i="6"/>
  <c r="I241"/>
  <c r="G241"/>
  <c r="E241"/>
  <c r="F242"/>
  <c r="J241"/>
  <c r="O229" i="13" l="1"/>
  <c r="M229"/>
  <c r="N229"/>
  <c r="L229"/>
  <c r="J229"/>
  <c r="K229"/>
  <c r="C229"/>
  <c r="D229"/>
  <c r="E229"/>
  <c r="B230"/>
  <c r="H242" i="6"/>
  <c r="I242"/>
  <c r="G242"/>
  <c r="E242"/>
  <c r="F243"/>
  <c r="J242"/>
  <c r="F226" i="3"/>
  <c r="D226" s="1"/>
  <c r="E227"/>
  <c r="G226"/>
  <c r="H225"/>
  <c r="I225" s="1"/>
  <c r="O230" i="13" l="1"/>
  <c r="N230"/>
  <c r="M230"/>
  <c r="J230"/>
  <c r="L230"/>
  <c r="K230"/>
  <c r="C230"/>
  <c r="D230"/>
  <c r="E230"/>
  <c r="B231"/>
  <c r="H226" i="3"/>
  <c r="I226" s="1"/>
  <c r="F227"/>
  <c r="D227" s="1"/>
  <c r="G227"/>
  <c r="E228"/>
  <c r="H243" i="6"/>
  <c r="I243"/>
  <c r="G243"/>
  <c r="E243"/>
  <c r="F244"/>
  <c r="J243"/>
  <c r="M231" i="13" l="1"/>
  <c r="O231"/>
  <c r="N231"/>
  <c r="L231"/>
  <c r="J231"/>
  <c r="K231"/>
  <c r="C231"/>
  <c r="D231"/>
  <c r="E231"/>
  <c r="H227" i="3"/>
  <c r="I227" s="1"/>
  <c r="F228"/>
  <c r="D228" s="1"/>
  <c r="E229"/>
  <c r="G228"/>
  <c r="J244" i="6"/>
  <c r="I244"/>
  <c r="G244"/>
  <c r="E244"/>
  <c r="F245"/>
  <c r="H244"/>
  <c r="J245" l="1"/>
  <c r="I245"/>
  <c r="G245"/>
  <c r="E245"/>
  <c r="F246"/>
  <c r="H245"/>
  <c r="F229" i="3"/>
  <c r="D229" s="1"/>
  <c r="G229"/>
  <c r="E230"/>
  <c r="H228"/>
  <c r="I228" s="1"/>
  <c r="F230" l="1"/>
  <c r="D230" s="1"/>
  <c r="E231"/>
  <c r="G230"/>
  <c r="H229"/>
  <c r="I229" s="1"/>
  <c r="J246" i="6"/>
  <c r="I246"/>
  <c r="G246"/>
  <c r="E246"/>
  <c r="F247"/>
  <c r="H246"/>
  <c r="H247" l="1"/>
  <c r="I247"/>
  <c r="G247"/>
  <c r="E247"/>
  <c r="F248"/>
  <c r="J247"/>
  <c r="H230" i="3"/>
  <c r="I230" s="1"/>
  <c r="F231"/>
  <c r="D231" s="1"/>
  <c r="G231"/>
  <c r="E232"/>
  <c r="H231" l="1"/>
  <c r="I231" s="1"/>
  <c r="F232"/>
  <c r="D232" s="1"/>
  <c r="E233"/>
  <c r="G232"/>
  <c r="F249" i="6"/>
  <c r="H248"/>
  <c r="I248"/>
  <c r="G248"/>
  <c r="E248"/>
  <c r="J248"/>
  <c r="F233" i="3" l="1"/>
  <c r="D233" s="1"/>
  <c r="G233"/>
  <c r="E234"/>
  <c r="H232"/>
  <c r="I232" s="1"/>
  <c r="J249" i="6"/>
  <c r="I249"/>
  <c r="G249"/>
  <c r="E249"/>
  <c r="F250"/>
  <c r="H249"/>
  <c r="J250" l="1"/>
  <c r="I250"/>
  <c r="G250"/>
  <c r="E250"/>
  <c r="F251"/>
  <c r="H250"/>
  <c r="F234" i="3"/>
  <c r="D234" s="1"/>
  <c r="E235"/>
  <c r="G234"/>
  <c r="H233"/>
  <c r="I233" s="1"/>
  <c r="H234" l="1"/>
  <c r="I234" s="1"/>
  <c r="F235"/>
  <c r="D235" s="1"/>
  <c r="G235"/>
  <c r="E236"/>
  <c r="J251" i="6"/>
  <c r="I251"/>
  <c r="G251"/>
  <c r="E251"/>
  <c r="F252"/>
  <c r="H251"/>
  <c r="J252" l="1"/>
  <c r="I252"/>
  <c r="G252"/>
  <c r="E252"/>
  <c r="F253"/>
  <c r="H252"/>
  <c r="F236" i="3"/>
  <c r="D236" s="1"/>
  <c r="E237"/>
  <c r="G236"/>
  <c r="H235"/>
  <c r="I235" s="1"/>
  <c r="H236" l="1"/>
  <c r="I236" s="1"/>
  <c r="F237"/>
  <c r="D237" s="1"/>
  <c r="G237"/>
  <c r="E238"/>
  <c r="J253" i="6"/>
  <c r="I253"/>
  <c r="G253"/>
  <c r="E253"/>
  <c r="F254"/>
  <c r="H253"/>
  <c r="H237" i="3" l="1"/>
  <c r="I237" s="1"/>
  <c r="J254" i="6"/>
  <c r="I254"/>
  <c r="G254"/>
  <c r="E254"/>
  <c r="F255"/>
  <c r="H254"/>
  <c r="F238" i="3"/>
  <c r="D238" s="1"/>
  <c r="E239"/>
  <c r="G238"/>
  <c r="H238" l="1"/>
  <c r="I238" s="1"/>
  <c r="F239"/>
  <c r="D239" s="1"/>
  <c r="G239"/>
  <c r="E240"/>
  <c r="F256" i="6"/>
  <c r="H255"/>
  <c r="I255"/>
  <c r="G255"/>
  <c r="E255"/>
  <c r="J255"/>
  <c r="F257" l="1"/>
  <c r="J256"/>
  <c r="I256"/>
  <c r="G256"/>
  <c r="E256"/>
  <c r="H256"/>
  <c r="F240" i="3"/>
  <c r="D240" s="1"/>
  <c r="E241"/>
  <c r="G240"/>
  <c r="H239"/>
  <c r="I239" s="1"/>
  <c r="H240" l="1"/>
  <c r="I240" s="1"/>
  <c r="F241"/>
  <c r="D241" s="1"/>
  <c r="G241"/>
  <c r="E242"/>
  <c r="F258" i="6"/>
  <c r="J257"/>
  <c r="H257"/>
  <c r="I257"/>
  <c r="G257"/>
  <c r="E257"/>
  <c r="H241" i="3" l="1"/>
  <c r="I241" s="1"/>
  <c r="F242"/>
  <c r="D242" s="1"/>
  <c r="E243"/>
  <c r="G242"/>
  <c r="F259" i="6"/>
  <c r="J258"/>
  <c r="H258"/>
  <c r="I258"/>
  <c r="G258"/>
  <c r="E258"/>
  <c r="F260" l="1"/>
  <c r="J259"/>
  <c r="H259"/>
  <c r="I259"/>
  <c r="G259"/>
  <c r="E259"/>
  <c r="F243" i="3"/>
  <c r="D243" s="1"/>
  <c r="G243"/>
  <c r="E244"/>
  <c r="H242"/>
  <c r="I242" s="1"/>
  <c r="F244" l="1"/>
  <c r="D244" s="1"/>
  <c r="E245"/>
  <c r="G244"/>
  <c r="H243"/>
  <c r="I243" s="1"/>
  <c r="F261" i="6"/>
  <c r="J260"/>
  <c r="H260"/>
  <c r="I260"/>
  <c r="G260"/>
  <c r="E260"/>
  <c r="H244" i="3" l="1"/>
  <c r="I244" s="1"/>
  <c r="F262" i="6"/>
  <c r="J261"/>
  <c r="H261"/>
  <c r="I261"/>
  <c r="G261"/>
  <c r="E261"/>
  <c r="F245" i="3"/>
  <c r="D245" s="1"/>
  <c r="G245"/>
  <c r="E246"/>
  <c r="H245" l="1"/>
  <c r="I245" s="1"/>
  <c r="F246"/>
  <c r="D246" s="1"/>
  <c r="E247"/>
  <c r="G246"/>
  <c r="F263" i="6"/>
  <c r="J262"/>
  <c r="H262"/>
  <c r="I262"/>
  <c r="G262"/>
  <c r="E262"/>
  <c r="F264" l="1"/>
  <c r="J263"/>
  <c r="H263"/>
  <c r="I263"/>
  <c r="G263"/>
  <c r="E263"/>
  <c r="F247" i="3"/>
  <c r="D247" s="1"/>
  <c r="G247"/>
  <c r="E248"/>
  <c r="H246"/>
  <c r="I246" s="1"/>
  <c r="F248" l="1"/>
  <c r="D248" s="1"/>
  <c r="E249"/>
  <c r="G248"/>
  <c r="H247"/>
  <c r="I247" s="1"/>
  <c r="F265" i="6"/>
  <c r="J264"/>
  <c r="H264"/>
  <c r="I264"/>
  <c r="G264"/>
  <c r="E264"/>
  <c r="H248" i="3" l="1"/>
  <c r="I248" s="1"/>
  <c r="J265" i="6"/>
  <c r="H265"/>
  <c r="I265"/>
  <c r="G265"/>
  <c r="E265"/>
  <c r="F266"/>
  <c r="F249" i="3"/>
  <c r="D249" s="1"/>
  <c r="G249"/>
  <c r="E250"/>
  <c r="F267" i="6" l="1"/>
  <c r="J266"/>
  <c r="H266"/>
  <c r="I266"/>
  <c r="G266"/>
  <c r="E266"/>
  <c r="F250" i="3"/>
  <c r="D250" s="1"/>
  <c r="E251"/>
  <c r="G250"/>
  <c r="H249"/>
  <c r="I249" s="1"/>
  <c r="H250" l="1"/>
  <c r="I250" s="1"/>
  <c r="F251"/>
  <c r="D251" s="1"/>
  <c r="G251"/>
  <c r="E252"/>
  <c r="F268" i="6"/>
  <c r="J267"/>
  <c r="H267"/>
  <c r="I267"/>
  <c r="G267"/>
  <c r="E267"/>
  <c r="H251" i="3" l="1"/>
  <c r="I251" s="1"/>
  <c r="F252"/>
  <c r="D252" s="1"/>
  <c r="E253"/>
  <c r="G252"/>
  <c r="F269" i="6"/>
  <c r="J268"/>
  <c r="H268"/>
  <c r="I268"/>
  <c r="G268"/>
  <c r="E268"/>
  <c r="H252" i="3" l="1"/>
  <c r="I252" s="1"/>
  <c r="F270" i="6"/>
  <c r="J269"/>
  <c r="H269"/>
  <c r="I269"/>
  <c r="G269"/>
  <c r="E269"/>
  <c r="F253" i="3"/>
  <c r="D253" s="1"/>
  <c r="G253"/>
  <c r="E254"/>
  <c r="F254" l="1"/>
  <c r="D254" s="1"/>
  <c r="E255"/>
  <c r="G254"/>
  <c r="H253"/>
  <c r="I253" s="1"/>
  <c r="F271" i="6"/>
  <c r="J270"/>
  <c r="H270"/>
  <c r="I270"/>
  <c r="G270"/>
  <c r="E270"/>
  <c r="H254" i="3" l="1"/>
  <c r="F272" i="6"/>
  <c r="J271"/>
  <c r="H271"/>
  <c r="I271"/>
  <c r="G271"/>
  <c r="E271"/>
  <c r="I254" i="3"/>
  <c r="F255"/>
  <c r="D255" s="1"/>
  <c r="G255"/>
  <c r="E256"/>
  <c r="F256" l="1"/>
  <c r="D256" s="1"/>
  <c r="E257"/>
  <c r="G256"/>
  <c r="H255"/>
  <c r="I255" s="1"/>
  <c r="F273" i="6"/>
  <c r="J272"/>
  <c r="H272"/>
  <c r="I272"/>
  <c r="G272"/>
  <c r="E272"/>
  <c r="H256" i="3" l="1"/>
  <c r="I256" s="1"/>
  <c r="F274" i="6"/>
  <c r="J273"/>
  <c r="H273"/>
  <c r="I273"/>
  <c r="G273"/>
  <c r="E273"/>
  <c r="F257" i="3"/>
  <c r="D257" s="1"/>
  <c r="G257"/>
  <c r="E258"/>
  <c r="H257" l="1"/>
  <c r="I257" s="1"/>
  <c r="F258"/>
  <c r="D258" s="1"/>
  <c r="E259"/>
  <c r="G258"/>
  <c r="F275" i="6"/>
  <c r="J274"/>
  <c r="H274"/>
  <c r="I274"/>
  <c r="G274"/>
  <c r="E274"/>
  <c r="F276" l="1"/>
  <c r="J275"/>
  <c r="H275"/>
  <c r="I275"/>
  <c r="G275"/>
  <c r="E275"/>
  <c r="F259" i="3"/>
  <c r="D259" s="1"/>
  <c r="G259"/>
  <c r="E260"/>
  <c r="H258"/>
  <c r="I258" s="1"/>
  <c r="F260" l="1"/>
  <c r="D260" s="1"/>
  <c r="E261"/>
  <c r="G260"/>
  <c r="H259"/>
  <c r="I259" s="1"/>
  <c r="F277" i="6"/>
  <c r="J276"/>
  <c r="H276"/>
  <c r="I276"/>
  <c r="G276"/>
  <c r="E276"/>
  <c r="H260" i="3" l="1"/>
  <c r="I260" s="1"/>
  <c r="F278" i="6"/>
  <c r="J277"/>
  <c r="H277"/>
  <c r="I277"/>
  <c r="G277"/>
  <c r="E277"/>
  <c r="F261" i="3"/>
  <c r="D261" s="1"/>
  <c r="G261"/>
  <c r="E262"/>
  <c r="H261" l="1"/>
  <c r="I261" s="1"/>
  <c r="F262"/>
  <c r="D262" s="1"/>
  <c r="E263"/>
  <c r="G262"/>
  <c r="F279" i="6"/>
  <c r="J278"/>
  <c r="H278"/>
  <c r="I278"/>
  <c r="G278"/>
  <c r="E278"/>
  <c r="H262" i="3" l="1"/>
  <c r="I262" s="1"/>
  <c r="F280" i="6"/>
  <c r="J279"/>
  <c r="H279"/>
  <c r="I279"/>
  <c r="G279"/>
  <c r="E279"/>
  <c r="F263" i="3"/>
  <c r="D263" s="1"/>
  <c r="G263"/>
  <c r="E264"/>
  <c r="H263" l="1"/>
  <c r="I263" s="1"/>
  <c r="F264"/>
  <c r="D264" s="1"/>
  <c r="E265"/>
  <c r="G264"/>
  <c r="F281" i="6"/>
  <c r="J280"/>
  <c r="H280"/>
  <c r="I280"/>
  <c r="G280"/>
  <c r="E280"/>
  <c r="H264" i="3" l="1"/>
  <c r="I264" s="1"/>
  <c r="F282" i="6"/>
  <c r="J281"/>
  <c r="H281"/>
  <c r="I281"/>
  <c r="G281"/>
  <c r="E281"/>
  <c r="F265" i="3"/>
  <c r="D265" s="1"/>
  <c r="H265"/>
  <c r="I265" s="1"/>
  <c r="G265"/>
  <c r="E266"/>
  <c r="F266" l="1"/>
  <c r="D266" s="1"/>
  <c r="E267"/>
  <c r="G266"/>
  <c r="F283" i="6"/>
  <c r="J282"/>
  <c r="H282"/>
  <c r="I282"/>
  <c r="G282"/>
  <c r="E282"/>
  <c r="F284" l="1"/>
  <c r="J283"/>
  <c r="H283"/>
  <c r="I283"/>
  <c r="G283"/>
  <c r="E283"/>
  <c r="F267" i="3"/>
  <c r="D267" s="1"/>
  <c r="G267"/>
  <c r="E268"/>
  <c r="H266"/>
  <c r="I266" s="1"/>
  <c r="F268" l="1"/>
  <c r="D268" s="1"/>
  <c r="E269"/>
  <c r="G268"/>
  <c r="H267"/>
  <c r="I267" s="1"/>
  <c r="J284" i="6"/>
  <c r="H284"/>
  <c r="I284"/>
  <c r="G284"/>
  <c r="E284"/>
  <c r="H268" i="3" l="1"/>
  <c r="I268" s="1"/>
  <c r="F269"/>
  <c r="D269" s="1"/>
  <c r="G269"/>
  <c r="E270"/>
  <c r="H269" l="1"/>
  <c r="I269" s="1"/>
  <c r="F270"/>
  <c r="D270" s="1"/>
  <c r="E271"/>
  <c r="G270"/>
  <c r="F271" l="1"/>
  <c r="D271" s="1"/>
  <c r="G271"/>
  <c r="E272"/>
  <c r="H270"/>
  <c r="I270" s="1"/>
  <c r="H271" l="1"/>
  <c r="F272"/>
  <c r="D272" s="1"/>
  <c r="E273"/>
  <c r="G272"/>
  <c r="I271"/>
  <c r="H272" l="1"/>
  <c r="I272" s="1"/>
  <c r="F273"/>
  <c r="D273" s="1"/>
  <c r="G273"/>
  <c r="E274"/>
  <c r="H273" l="1"/>
  <c r="I273" s="1"/>
  <c r="F274"/>
  <c r="D274" s="1"/>
  <c r="E275"/>
  <c r="G274"/>
  <c r="H274" l="1"/>
  <c r="I274" s="1"/>
  <c r="F275"/>
  <c r="D275" s="1"/>
  <c r="G275"/>
  <c r="E276"/>
  <c r="H275" l="1"/>
  <c r="I275" s="1"/>
  <c r="F276"/>
  <c r="D276" s="1"/>
  <c r="E277"/>
  <c r="G276"/>
  <c r="F277" l="1"/>
  <c r="D277" s="1"/>
  <c r="G277"/>
  <c r="E278"/>
  <c r="H276"/>
  <c r="I276" s="1"/>
  <c r="H277" l="1"/>
  <c r="F278"/>
  <c r="D278" s="1"/>
  <c r="E279"/>
  <c r="G278"/>
  <c r="I277"/>
  <c r="H278" l="1"/>
  <c r="I278" s="1"/>
  <c r="F279"/>
  <c r="D279" s="1"/>
  <c r="G279"/>
  <c r="E280"/>
  <c r="H279" l="1"/>
  <c r="I279" s="1"/>
  <c r="F280"/>
  <c r="D280" s="1"/>
  <c r="E281"/>
  <c r="G280"/>
  <c r="H280" l="1"/>
  <c r="I280" s="1"/>
  <c r="F281"/>
  <c r="D281" s="1"/>
  <c r="G281"/>
  <c r="E282"/>
  <c r="F282" l="1"/>
  <c r="D282" s="1"/>
  <c r="E283"/>
  <c r="G282"/>
  <c r="H281"/>
  <c r="I281" s="1"/>
  <c r="H282" l="1"/>
  <c r="I282" s="1"/>
  <c r="F283"/>
  <c r="D283" s="1"/>
  <c r="G283"/>
  <c r="E284"/>
  <c r="F284" l="1"/>
  <c r="D284" s="1"/>
  <c r="E285"/>
  <c r="G284"/>
  <c r="H283"/>
  <c r="I283" s="1"/>
  <c r="F285" l="1"/>
  <c r="D285" s="1"/>
  <c r="G285"/>
  <c r="E286"/>
  <c r="H284"/>
  <c r="I284" s="1"/>
  <c r="H285" l="1"/>
  <c r="I285" s="1"/>
  <c r="F286"/>
  <c r="D286" s="1"/>
  <c r="E287"/>
  <c r="G286"/>
  <c r="H286" l="1"/>
  <c r="I286" s="1"/>
  <c r="F287"/>
  <c r="D287" s="1"/>
  <c r="G287"/>
  <c r="E288"/>
  <c r="F288" l="1"/>
  <c r="D288" s="1"/>
  <c r="E289"/>
  <c r="G288"/>
  <c r="H287"/>
  <c r="I287" s="1"/>
  <c r="F289" l="1"/>
  <c r="D289" s="1"/>
  <c r="G289"/>
  <c r="E290"/>
  <c r="H288"/>
  <c r="I288" s="1"/>
  <c r="H289" l="1"/>
  <c r="I289" s="1"/>
  <c r="F290"/>
  <c r="D290" s="1"/>
  <c r="E291"/>
  <c r="G290"/>
  <c r="H290" l="1"/>
  <c r="I290" s="1"/>
  <c r="F291"/>
  <c r="D291" s="1"/>
  <c r="G291"/>
  <c r="E292"/>
  <c r="H291" l="1"/>
  <c r="I291" s="1"/>
  <c r="F292"/>
  <c r="D292" s="1"/>
  <c r="E293"/>
  <c r="G292"/>
  <c r="H292" l="1"/>
  <c r="I292" s="1"/>
  <c r="F293"/>
  <c r="D293" s="1"/>
  <c r="G293"/>
  <c r="E294"/>
  <c r="F294" l="1"/>
  <c r="D294" s="1"/>
  <c r="E295"/>
  <c r="G294"/>
  <c r="H293"/>
  <c r="I293" s="1"/>
  <c r="H294" l="1"/>
  <c r="I294" s="1"/>
  <c r="F295"/>
  <c r="D295" s="1"/>
  <c r="G295"/>
  <c r="E296"/>
  <c r="H295" l="1"/>
  <c r="I295" s="1"/>
  <c r="F296"/>
  <c r="D296" s="1"/>
  <c r="E297"/>
  <c r="G296"/>
  <c r="H296" l="1"/>
  <c r="I296" s="1"/>
  <c r="F297"/>
  <c r="D297" s="1"/>
  <c r="G297"/>
  <c r="E298"/>
  <c r="H297" l="1"/>
  <c r="I297" s="1"/>
  <c r="F298"/>
  <c r="D298" s="1"/>
  <c r="E299"/>
  <c r="G298"/>
  <c r="H298" l="1"/>
  <c r="I298" s="1"/>
  <c r="F299"/>
  <c r="D299" s="1"/>
  <c r="G299"/>
  <c r="E300"/>
  <c r="H299" l="1"/>
  <c r="I299" s="1"/>
  <c r="F300"/>
  <c r="D300" s="1"/>
  <c r="E301"/>
  <c r="G300"/>
  <c r="H300" l="1"/>
  <c r="I300" s="1"/>
  <c r="F301"/>
  <c r="D301" s="1"/>
  <c r="G301"/>
  <c r="E302"/>
  <c r="F302" l="1"/>
  <c r="D302" s="1"/>
  <c r="E303"/>
  <c r="G302"/>
  <c r="H301"/>
  <c r="I301" s="1"/>
  <c r="H302" l="1"/>
  <c r="I302" s="1"/>
  <c r="F303"/>
  <c r="D303" s="1"/>
  <c r="G303"/>
  <c r="E304"/>
  <c r="H303" l="1"/>
  <c r="I303" s="1"/>
  <c r="F304"/>
  <c r="D304" s="1"/>
  <c r="E305"/>
  <c r="G304"/>
  <c r="H304" l="1"/>
  <c r="I304" s="1"/>
  <c r="F305"/>
  <c r="D305" s="1"/>
  <c r="G305"/>
  <c r="E306"/>
  <c r="H305" l="1"/>
  <c r="I305" s="1"/>
  <c r="F306"/>
  <c r="D306" s="1"/>
  <c r="E307"/>
  <c r="G306"/>
  <c r="H306" l="1"/>
  <c r="I306" s="1"/>
  <c r="F307"/>
  <c r="D307" s="1"/>
  <c r="G307"/>
  <c r="E308"/>
  <c r="H307" l="1"/>
  <c r="I307" s="1"/>
  <c r="F308"/>
  <c r="D308" s="1"/>
  <c r="E309"/>
  <c r="G308"/>
  <c r="H308" l="1"/>
  <c r="I308" s="1"/>
  <c r="F309"/>
  <c r="D309" s="1"/>
  <c r="G309"/>
  <c r="E310"/>
  <c r="F310" l="1"/>
  <c r="D310" s="1"/>
  <c r="E311"/>
  <c r="G310"/>
  <c r="H309"/>
  <c r="I309" s="1"/>
  <c r="H310" l="1"/>
  <c r="I310" s="1"/>
  <c r="F311"/>
  <c r="D311" s="1"/>
  <c r="G311"/>
  <c r="E312"/>
  <c r="H311" l="1"/>
  <c r="I311" s="1"/>
  <c r="F312"/>
  <c r="D312" s="1"/>
  <c r="E313"/>
  <c r="G312"/>
  <c r="H312" l="1"/>
  <c r="I312" s="1"/>
  <c r="F313"/>
  <c r="D313" s="1"/>
  <c r="G313"/>
  <c r="E314"/>
  <c r="H313" l="1"/>
  <c r="I313" s="1"/>
  <c r="F314"/>
  <c r="D314" s="1"/>
  <c r="E315"/>
  <c r="G314"/>
  <c r="H314" l="1"/>
  <c r="I314" s="1"/>
  <c r="F315"/>
  <c r="D315" s="1"/>
  <c r="G315"/>
  <c r="E316"/>
  <c r="H315" l="1"/>
  <c r="I315" s="1"/>
  <c r="F316"/>
  <c r="D316" s="1"/>
  <c r="E317"/>
  <c r="G316"/>
  <c r="H316" l="1"/>
  <c r="I316" s="1"/>
  <c r="F317"/>
  <c r="D317" s="1"/>
  <c r="G317"/>
  <c r="E318"/>
  <c r="F318" l="1"/>
  <c r="D318" s="1"/>
  <c r="E319"/>
  <c r="G318"/>
  <c r="H317"/>
  <c r="I317" s="1"/>
  <c r="H318" l="1"/>
  <c r="I318" s="1"/>
  <c r="F319"/>
  <c r="D319" s="1"/>
  <c r="G319"/>
  <c r="E320"/>
  <c r="H319" l="1"/>
  <c r="I319" s="1"/>
  <c r="F320"/>
  <c r="D320" s="1"/>
  <c r="E321"/>
  <c r="G320"/>
  <c r="H320" l="1"/>
  <c r="I320" s="1"/>
  <c r="F321"/>
  <c r="D321" s="1"/>
  <c r="G321"/>
  <c r="E322"/>
  <c r="H321" l="1"/>
  <c r="I321" s="1"/>
  <c r="F322"/>
  <c r="D322" s="1"/>
  <c r="E323"/>
  <c r="G322"/>
  <c r="H322" l="1"/>
  <c r="I322" s="1"/>
  <c r="F323"/>
  <c r="D323" s="1"/>
  <c r="G323"/>
  <c r="E324"/>
  <c r="H323" l="1"/>
  <c r="I323" s="1"/>
  <c r="F324"/>
  <c r="D324" s="1"/>
  <c r="E325"/>
  <c r="G324"/>
  <c r="H324" l="1"/>
  <c r="I324" s="1"/>
  <c r="F325"/>
  <c r="D325" s="1"/>
  <c r="G325"/>
  <c r="E326"/>
  <c r="F326" l="1"/>
  <c r="D326" s="1"/>
  <c r="E327"/>
  <c r="G326"/>
  <c r="H325"/>
  <c r="I325" s="1"/>
  <c r="H326" l="1"/>
  <c r="I326" s="1"/>
  <c r="F327"/>
  <c r="D327" s="1"/>
  <c r="G327"/>
  <c r="E328"/>
  <c r="H327" l="1"/>
  <c r="I327" s="1"/>
  <c r="F328"/>
  <c r="D328" s="1"/>
  <c r="E329"/>
  <c r="G328"/>
  <c r="H328" l="1"/>
  <c r="I328" s="1"/>
  <c r="F329"/>
  <c r="D329" s="1"/>
  <c r="G329"/>
  <c r="E330"/>
  <c r="H329" l="1"/>
  <c r="I329" s="1"/>
  <c r="F330"/>
  <c r="D330" s="1"/>
  <c r="E331"/>
  <c r="G330"/>
  <c r="H330" l="1"/>
  <c r="I330" s="1"/>
  <c r="F331"/>
  <c r="D331" s="1"/>
  <c r="G331"/>
  <c r="E332"/>
  <c r="H331" l="1"/>
  <c r="I331" s="1"/>
  <c r="F332"/>
  <c r="D332" s="1"/>
  <c r="E333"/>
  <c r="G332"/>
  <c r="H332" l="1"/>
  <c r="I332" s="1"/>
  <c r="F333"/>
  <c r="D333" s="1"/>
  <c r="G333"/>
  <c r="E334"/>
  <c r="F334" l="1"/>
  <c r="D334" s="1"/>
  <c r="E335"/>
  <c r="G334"/>
  <c r="H333"/>
  <c r="I333" s="1"/>
  <c r="H334" l="1"/>
  <c r="I334" s="1"/>
  <c r="F335"/>
  <c r="D335" s="1"/>
  <c r="G335"/>
  <c r="E336"/>
  <c r="H335" l="1"/>
  <c r="I335" s="1"/>
  <c r="F336"/>
  <c r="D336" s="1"/>
  <c r="E337"/>
  <c r="G336"/>
  <c r="H336" l="1"/>
  <c r="I336" s="1"/>
  <c r="F337"/>
  <c r="D337" s="1"/>
  <c r="G337"/>
  <c r="E338"/>
  <c r="H337" l="1"/>
  <c r="I337" s="1"/>
  <c r="F338"/>
  <c r="D338" s="1"/>
  <c r="H338"/>
  <c r="E339"/>
  <c r="G338"/>
  <c r="I338" l="1"/>
  <c r="F339"/>
  <c r="D339" s="1"/>
  <c r="G339"/>
  <c r="E340"/>
  <c r="H339" l="1"/>
  <c r="I339" s="1"/>
  <c r="F340"/>
  <c r="D340" s="1"/>
  <c r="E341"/>
  <c r="G340"/>
  <c r="H340" l="1"/>
  <c r="I340" s="1"/>
  <c r="F341"/>
  <c r="D341" s="1"/>
  <c r="G341"/>
  <c r="E342"/>
  <c r="F342" l="1"/>
  <c r="D342" s="1"/>
  <c r="E343"/>
  <c r="G342"/>
  <c r="H341"/>
  <c r="I341" s="1"/>
  <c r="H342" l="1"/>
  <c r="I342" s="1"/>
  <c r="F343"/>
  <c r="D343" s="1"/>
  <c r="G343"/>
  <c r="E344"/>
  <c r="H343" l="1"/>
  <c r="I343" s="1"/>
  <c r="F344"/>
  <c r="D344" s="1"/>
  <c r="E345"/>
  <c r="G344"/>
  <c r="H344" l="1"/>
  <c r="I344" s="1"/>
  <c r="F345"/>
  <c r="D345" s="1"/>
  <c r="G345"/>
  <c r="E346"/>
  <c r="H345" l="1"/>
  <c r="I345" s="1"/>
  <c r="F346"/>
  <c r="D346" s="1"/>
  <c r="E347"/>
  <c r="G346"/>
  <c r="H346" l="1"/>
  <c r="I346" s="1"/>
  <c r="F347"/>
  <c r="D347" s="1"/>
  <c r="G347"/>
  <c r="E348"/>
  <c r="H347" l="1"/>
  <c r="I347" s="1"/>
  <c r="F348"/>
  <c r="D348" s="1"/>
  <c r="E349"/>
  <c r="G348"/>
  <c r="H348" l="1"/>
  <c r="I348" s="1"/>
  <c r="F349"/>
  <c r="D349" s="1"/>
  <c r="G349"/>
  <c r="E350"/>
  <c r="F350" l="1"/>
  <c r="D350" s="1"/>
  <c r="E351"/>
  <c r="G350"/>
  <c r="H349"/>
  <c r="I349" s="1"/>
  <c r="H350" l="1"/>
  <c r="I350" s="1"/>
  <c r="F351"/>
  <c r="D351" s="1"/>
  <c r="G351"/>
  <c r="E352"/>
  <c r="H351" l="1"/>
  <c r="I351" s="1"/>
  <c r="F352"/>
  <c r="D352" s="1"/>
  <c r="E353"/>
  <c r="G352"/>
  <c r="H352" l="1"/>
  <c r="I352" s="1"/>
  <c r="F353"/>
  <c r="D353" s="1"/>
  <c r="G353"/>
  <c r="E354"/>
  <c r="H353" l="1"/>
  <c r="I353" s="1"/>
  <c r="F354"/>
  <c r="D354" s="1"/>
  <c r="E355"/>
  <c r="G354"/>
  <c r="H354" l="1"/>
  <c r="I354" s="1"/>
  <c r="F355"/>
  <c r="D355" s="1"/>
  <c r="G355"/>
  <c r="E356"/>
  <c r="H355" l="1"/>
  <c r="I355" s="1"/>
  <c r="F356"/>
  <c r="D356" s="1"/>
  <c r="E357"/>
  <c r="G356"/>
  <c r="H356" l="1"/>
  <c r="I356" s="1"/>
  <c r="F357"/>
  <c r="D357" s="1"/>
  <c r="G357"/>
  <c r="E358"/>
  <c r="F358" l="1"/>
  <c r="D358" s="1"/>
  <c r="E359"/>
  <c r="G358"/>
  <c r="H357"/>
  <c r="I357" s="1"/>
  <c r="H358" l="1"/>
  <c r="I358" s="1"/>
  <c r="F359"/>
  <c r="D359" s="1"/>
  <c r="G359"/>
  <c r="E360"/>
  <c r="H359" l="1"/>
  <c r="I359" s="1"/>
  <c r="F360"/>
  <c r="D360" s="1"/>
  <c r="E361"/>
  <c r="G360"/>
  <c r="H360" l="1"/>
  <c r="I360" s="1"/>
  <c r="F361"/>
  <c r="D361" s="1"/>
  <c r="G361"/>
  <c r="E362"/>
  <c r="H361" l="1"/>
  <c r="I361" s="1"/>
  <c r="F362"/>
  <c r="D362" s="1"/>
  <c r="E363"/>
  <c r="G362"/>
  <c r="H362" l="1"/>
  <c r="I362" s="1"/>
  <c r="F363"/>
  <c r="D363" s="1"/>
  <c r="G363"/>
  <c r="E364"/>
  <c r="H363" l="1"/>
  <c r="I363" s="1"/>
  <c r="F364"/>
  <c r="D364" s="1"/>
  <c r="E365"/>
  <c r="G364"/>
  <c r="H364" l="1"/>
  <c r="I364" s="1"/>
  <c r="F365"/>
  <c r="D365" s="1"/>
  <c r="G365"/>
  <c r="E366"/>
  <c r="F366" l="1"/>
  <c r="D366" s="1"/>
  <c r="E367"/>
  <c r="G366"/>
  <c r="H365"/>
  <c r="I365" s="1"/>
  <c r="H366" l="1"/>
  <c r="I366" s="1"/>
  <c r="F367"/>
  <c r="D367" s="1"/>
  <c r="G367"/>
  <c r="E368"/>
  <c r="H367" l="1"/>
  <c r="I367" s="1"/>
  <c r="F368"/>
  <c r="D368" s="1"/>
  <c r="E369"/>
  <c r="G368"/>
  <c r="H368" l="1"/>
  <c r="I368" s="1"/>
  <c r="F369"/>
  <c r="D369" s="1"/>
  <c r="G369"/>
  <c r="E370"/>
  <c r="H369" l="1"/>
  <c r="I369" s="1"/>
  <c r="F370"/>
  <c r="D370" s="1"/>
  <c r="E371"/>
  <c r="G370"/>
  <c r="H370" l="1"/>
  <c r="I370" s="1"/>
  <c r="F371"/>
  <c r="D371" s="1"/>
  <c r="G371"/>
  <c r="E372"/>
  <c r="H371" l="1"/>
  <c r="I371" s="1"/>
  <c r="F372"/>
  <c r="D372" s="1"/>
  <c r="E373"/>
  <c r="G372"/>
  <c r="H372" l="1"/>
  <c r="I372" s="1"/>
  <c r="F373"/>
  <c r="D373" s="1"/>
  <c r="G373"/>
  <c r="E374"/>
  <c r="F374" l="1"/>
  <c r="D374" s="1"/>
  <c r="E375"/>
  <c r="G374"/>
  <c r="H373"/>
  <c r="I373" s="1"/>
  <c r="H374" l="1"/>
  <c r="I374" s="1"/>
  <c r="F375"/>
  <c r="D375" s="1"/>
  <c r="G375"/>
  <c r="E376"/>
  <c r="H375" l="1"/>
  <c r="I375" s="1"/>
  <c r="F376"/>
  <c r="D376" s="1"/>
  <c r="E377"/>
  <c r="G376"/>
  <c r="H376" l="1"/>
  <c r="I376" s="1"/>
  <c r="F377"/>
  <c r="D377" s="1"/>
  <c r="G377"/>
  <c r="E378"/>
  <c r="H377" l="1"/>
  <c r="I377" s="1"/>
  <c r="F378"/>
  <c r="D378" s="1"/>
  <c r="E379"/>
  <c r="G378"/>
  <c r="H378" l="1"/>
  <c r="I378" s="1"/>
  <c r="F379"/>
  <c r="D379" s="1"/>
  <c r="G379"/>
  <c r="E380"/>
  <c r="H379" l="1"/>
  <c r="I379" s="1"/>
  <c r="F380"/>
  <c r="D380" s="1"/>
  <c r="E381"/>
  <c r="G380"/>
  <c r="H380" l="1"/>
  <c r="I380" s="1"/>
  <c r="F381"/>
  <c r="D381" s="1"/>
  <c r="G381"/>
  <c r="E382"/>
  <c r="F382" l="1"/>
  <c r="D382" s="1"/>
  <c r="E383"/>
  <c r="G382"/>
  <c r="H381"/>
  <c r="I381" s="1"/>
  <c r="H382" l="1"/>
  <c r="I382" s="1"/>
  <c r="F383"/>
  <c r="D383" s="1"/>
  <c r="G383"/>
  <c r="E384"/>
  <c r="H383" l="1"/>
  <c r="I383" s="1"/>
  <c r="F384"/>
  <c r="D384" s="1"/>
  <c r="E385"/>
  <c r="G384"/>
  <c r="H384" l="1"/>
  <c r="I384" s="1"/>
  <c r="F385"/>
  <c r="D385" s="1"/>
  <c r="G385"/>
  <c r="E386"/>
  <c r="H385" l="1"/>
  <c r="I385" s="1"/>
  <c r="F386"/>
  <c r="D386" s="1"/>
  <c r="E387"/>
  <c r="G386"/>
  <c r="H386" l="1"/>
  <c r="I386" s="1"/>
  <c r="F387"/>
  <c r="D387" s="1"/>
  <c r="G387"/>
  <c r="E388"/>
  <c r="H387" l="1"/>
  <c r="I387" s="1"/>
  <c r="F388"/>
  <c r="D388" s="1"/>
  <c r="E389"/>
  <c r="G388"/>
  <c r="H388" l="1"/>
  <c r="I388" s="1"/>
  <c r="F389"/>
  <c r="D389" s="1"/>
  <c r="G389"/>
  <c r="E390"/>
  <c r="F390" l="1"/>
  <c r="D390" s="1"/>
  <c r="E391"/>
  <c r="G390"/>
  <c r="H389"/>
  <c r="I389" s="1"/>
  <c r="H390" l="1"/>
  <c r="I390" s="1"/>
  <c r="F391"/>
  <c r="D391" s="1"/>
  <c r="G391"/>
  <c r="E392"/>
  <c r="H391" l="1"/>
  <c r="I391" s="1"/>
  <c r="F392"/>
  <c r="D392" s="1"/>
  <c r="E393"/>
  <c r="G392"/>
  <c r="H392" l="1"/>
  <c r="I392" s="1"/>
  <c r="F393"/>
  <c r="D393" s="1"/>
  <c r="G393"/>
  <c r="E394"/>
  <c r="H393" l="1"/>
  <c r="I393" s="1"/>
  <c r="F394"/>
  <c r="D394" s="1"/>
  <c r="E395"/>
  <c r="G394"/>
  <c r="H394" l="1"/>
  <c r="I394" s="1"/>
  <c r="F395"/>
  <c r="D395" s="1"/>
  <c r="G395"/>
  <c r="E396"/>
  <c r="H395" l="1"/>
  <c r="I395" s="1"/>
  <c r="F396"/>
  <c r="D396" s="1"/>
  <c r="E397"/>
  <c r="G396"/>
  <c r="H396" l="1"/>
  <c r="I396" s="1"/>
  <c r="F397"/>
  <c r="D397" s="1"/>
  <c r="G397"/>
  <c r="E398"/>
  <c r="F398" l="1"/>
  <c r="D398" s="1"/>
  <c r="E399"/>
  <c r="G398"/>
  <c r="H397"/>
  <c r="I397" s="1"/>
  <c r="H398" l="1"/>
  <c r="I398" s="1"/>
  <c r="F399"/>
  <c r="D399" s="1"/>
  <c r="G399"/>
  <c r="E400"/>
  <c r="H399" l="1"/>
  <c r="I399" s="1"/>
  <c r="F400"/>
  <c r="D400" s="1"/>
  <c r="E401"/>
  <c r="G400"/>
  <c r="H400" l="1"/>
  <c r="I400" s="1"/>
  <c r="F401"/>
  <c r="D401" s="1"/>
  <c r="G401"/>
  <c r="E402"/>
  <c r="H401" l="1"/>
  <c r="I401" s="1"/>
  <c r="F402"/>
  <c r="D402" s="1"/>
  <c r="E403"/>
  <c r="G402"/>
  <c r="H402" l="1"/>
  <c r="I402" s="1"/>
  <c r="F403"/>
  <c r="D403" s="1"/>
  <c r="G403"/>
  <c r="E404"/>
  <c r="H403" l="1"/>
  <c r="I403" s="1"/>
  <c r="F404"/>
  <c r="D404" s="1"/>
  <c r="E405"/>
  <c r="G404"/>
  <c r="H404" l="1"/>
  <c r="I404" s="1"/>
  <c r="F405"/>
  <c r="D405" s="1"/>
  <c r="G405"/>
  <c r="E406"/>
  <c r="F406" l="1"/>
  <c r="D406" s="1"/>
  <c r="E407"/>
  <c r="G406"/>
  <c r="H405"/>
  <c r="I405" s="1"/>
  <c r="H406" l="1"/>
  <c r="I406" s="1"/>
  <c r="F407"/>
  <c r="D407" s="1"/>
  <c r="G407"/>
  <c r="H407" l="1"/>
  <c r="I407" s="1"/>
</calcChain>
</file>

<file path=xl/comments1.xml><?xml version="1.0" encoding="utf-8"?>
<comments xmlns="http://schemas.openxmlformats.org/spreadsheetml/2006/main">
  <authors>
    <author>Мошкалев Дмитрий Витальевич</author>
  </authors>
  <commentList>
    <comment ref="K10" authorId="0">
      <text>
        <r>
          <rPr>
            <b/>
            <sz val="9"/>
            <color indexed="81"/>
            <rFont val="Tahoma"/>
            <family val="2"/>
            <charset val="204"/>
          </rPr>
          <t>Текущая Юлианская дата</t>
        </r>
      </text>
    </comment>
    <comment ref="L10" authorId="0">
      <text>
        <r>
          <rPr>
            <b/>
            <sz val="9"/>
            <color indexed="81"/>
            <rFont val="Tahoma"/>
            <family val="2"/>
            <charset val="204"/>
          </rPr>
          <t>Текущая Юлианская дата</t>
        </r>
      </text>
    </comment>
  </commentList>
</comments>
</file>

<file path=xl/sharedStrings.xml><?xml version="1.0" encoding="utf-8"?>
<sst xmlns="http://schemas.openxmlformats.org/spreadsheetml/2006/main" count="426" uniqueCount="215">
  <si>
    <t>дни</t>
  </si>
  <si>
    <t>часы</t>
  </si>
  <si>
    <t>минуты</t>
  </si>
  <si>
    <t>сек</t>
  </si>
  <si>
    <t>1/100 сек</t>
  </si>
  <si>
    <t>Длинна сидерических суток</t>
  </si>
  <si>
    <t>PLLPRE</t>
  </si>
  <si>
    <t>ENC28j60</t>
  </si>
  <si>
    <t>VCO</t>
  </si>
  <si>
    <t>PLLPOST</t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</si>
  <si>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osc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</si>
  <si>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cy</t>
    </r>
  </si>
  <si>
    <t>dsPIC33j128</t>
  </si>
  <si>
    <t>s</t>
  </si>
  <si>
    <t>шагов на оборот</t>
  </si>
  <si>
    <t>градусов на оборот</t>
  </si>
  <si>
    <t>секунд времени на оборот</t>
  </si>
  <si>
    <t>частота шагов</t>
  </si>
  <si>
    <t>период шага</t>
  </si>
  <si>
    <t>часовое ведение</t>
  </si>
  <si>
    <t>размерность</t>
  </si>
  <si>
    <t>step</t>
  </si>
  <si>
    <t>t</t>
  </si>
  <si>
    <t>Hz</t>
  </si>
  <si>
    <t>количество отсчетов на шаг</t>
  </si>
  <si>
    <t>tact</t>
  </si>
  <si>
    <t>количество команд за шаг</t>
  </si>
  <si>
    <t>comands</t>
  </si>
  <si>
    <t>˚ /сек</t>
  </si>
  <si>
    <t>период отсчетов</t>
  </si>
  <si>
    <t>˚</t>
  </si>
  <si>
    <t>шагов до переполнения t2</t>
  </si>
  <si>
    <t>A=</t>
  </si>
  <si>
    <t>V(t)</t>
  </si>
  <si>
    <t>x(t)</t>
  </si>
  <si>
    <t>x0=</t>
  </si>
  <si>
    <t>V0=</t>
  </si>
  <si>
    <r>
      <t>x=x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+V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</si>
  <si>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t>dt=</t>
  </si>
  <si>
    <t>t0=</t>
  </si>
  <si>
    <t>x</t>
  </si>
  <si>
    <t>v</t>
  </si>
  <si>
    <t>a=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</si>
  <si>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min</t>
    </r>
    <r>
      <rPr>
        <b/>
        <sz val="11"/>
        <color theme="1"/>
        <rFont val="Calibri"/>
        <family val="2"/>
        <charset val="204"/>
        <scheme val="minor"/>
      </rPr>
      <t>=</t>
    </r>
  </si>
  <si>
    <r>
      <t>m/s</t>
    </r>
    <r>
      <rPr>
        <vertAlign val="superscript"/>
        <sz val="11"/>
        <color theme="1"/>
        <rFont val="Calibri"/>
        <family val="2"/>
        <charset val="204"/>
      </rPr>
      <t>2</t>
    </r>
  </si>
  <si>
    <t>Время=</t>
  </si>
  <si>
    <t>Год=</t>
  </si>
  <si>
    <t>Месяц=</t>
  </si>
  <si>
    <t>День=</t>
  </si>
  <si>
    <t>Час=</t>
  </si>
  <si>
    <t>Минута=</t>
  </si>
  <si>
    <t>Секунда=</t>
  </si>
  <si>
    <t>JDN=</t>
  </si>
  <si>
    <t>JD=</t>
  </si>
  <si>
    <t>23.11.−4713 12:0:0</t>
  </si>
  <si>
    <t>радиус</t>
  </si>
  <si>
    <t>м</t>
  </si>
  <si>
    <t>Длинна дуги</t>
  </si>
  <si>
    <t>разрешение датчика</t>
  </si>
  <si>
    <t>количество меток</t>
  </si>
  <si>
    <t>количество меток на секунду дуги</t>
  </si>
  <si>
    <t>мм</t>
  </si>
  <si>
    <t>длинна дуги при разрешении 1 метка на секунду</t>
  </si>
  <si>
    <t>длинна дуги при разрешении 4 метки в минуту</t>
  </si>
  <si>
    <t>внешний радиус</t>
  </si>
  <si>
    <t xml:space="preserve">внутренний радиус </t>
  </si>
  <si>
    <t>длинна дуги внешней</t>
  </si>
  <si>
    <t>длинна дуги внутренней</t>
  </si>
  <si>
    <t>количество меток на полный оборот</t>
  </si>
  <si>
    <t>x2</t>
  </si>
  <si>
    <t>y2</t>
  </si>
  <si>
    <t>x1</t>
  </si>
  <si>
    <t>y1</t>
  </si>
  <si>
    <t>угол</t>
  </si>
  <si>
    <t xml:space="preserve">угол </t>
  </si>
  <si>
    <t>радианы</t>
  </si>
  <si>
    <t>расстояние между метками</t>
  </si>
  <si>
    <t>CLKDIV</t>
  </si>
  <si>
    <t>PLLFBD</t>
  </si>
  <si>
    <t>1:1</t>
  </si>
  <si>
    <t>1:2</t>
  </si>
  <si>
    <t>1:3</t>
  </si>
  <si>
    <t>1:4</t>
  </si>
  <si>
    <t>1:5</t>
  </si>
  <si>
    <t>1:6</t>
  </si>
  <si>
    <t>1:7</t>
  </si>
  <si>
    <t>1:8</t>
  </si>
  <si>
    <t>sec</t>
  </si>
  <si>
    <t>min</t>
  </si>
  <si>
    <t>hour</t>
  </si>
  <si>
    <t>date</t>
  </si>
  <si>
    <t>year</t>
  </si>
  <si>
    <t>sec10</t>
  </si>
  <si>
    <t>min10</t>
  </si>
  <si>
    <t>hour10</t>
  </si>
  <si>
    <t>date10</t>
  </si>
  <si>
    <t>year10</t>
  </si>
  <si>
    <t>month</t>
  </si>
  <si>
    <t>month10</t>
  </si>
  <si>
    <t>переполнений таймера за шаг</t>
  </si>
  <si>
    <t>частота Гц</t>
  </si>
  <si>
    <t>тяга двигателя Нм</t>
  </si>
  <si>
    <t>a=2M/(m*R*R)</t>
  </si>
  <si>
    <t xml:space="preserve">тяга </t>
  </si>
  <si>
    <t>через редуктор</t>
  </si>
  <si>
    <t>ускорение</t>
  </si>
  <si>
    <t xml:space="preserve">m = </t>
  </si>
  <si>
    <t>R =</t>
  </si>
  <si>
    <t>в градусах в сек</t>
  </si>
  <si>
    <t>ускорение рад/сек*сек</t>
  </si>
  <si>
    <t>скорость двигателя об/сек</t>
  </si>
  <si>
    <t>скорость об/сек</t>
  </si>
  <si>
    <t>скорость град/сек</t>
  </si>
  <si>
    <t>Масса</t>
  </si>
  <si>
    <t>частота полушагов</t>
  </si>
  <si>
    <t>по  200 нс</t>
  </si>
  <si>
    <t>1 1/16 шага =</t>
  </si>
  <si>
    <t>период полушагов сек</t>
  </si>
  <si>
    <t xml:space="preserve"> в секундах дуги</t>
  </si>
  <si>
    <t xml:space="preserve"> в минутах дуги</t>
  </si>
  <si>
    <t xml:space="preserve"> в градусах дуги</t>
  </si>
  <si>
    <r>
      <rPr>
        <sz val="11"/>
        <color theme="1"/>
        <rFont val="Times New Roman"/>
        <family val="1"/>
        <charset val="204"/>
      </rPr>
      <t>Δ</t>
    </r>
    <r>
      <rPr>
        <sz val="11"/>
        <color theme="1"/>
        <rFont val="Calibri"/>
        <family val="2"/>
        <charset val="204"/>
        <scheme val="minor"/>
      </rPr>
      <t>x=</t>
    </r>
    <r>
      <rPr>
        <sz val="11"/>
        <color theme="1"/>
        <rFont val="Calibri"/>
        <family val="2"/>
        <charset val="204"/>
        <scheme val="minor"/>
      </rPr>
      <t>V</t>
    </r>
    <r>
      <rPr>
        <vertAlign val="subscript"/>
        <sz val="11"/>
        <color theme="1"/>
        <rFont val="Calibri"/>
        <family val="2"/>
        <charset val="204"/>
        <scheme val="minor"/>
      </rPr>
      <t>0</t>
    </r>
    <r>
      <rPr>
        <sz val="11"/>
        <color theme="1"/>
        <rFont val="Calibri"/>
        <family val="2"/>
        <charset val="204"/>
        <scheme val="minor"/>
      </rPr>
      <t>t+at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charset val="204"/>
        <scheme val="minor"/>
      </rPr>
      <t>/2</t>
    </r>
  </si>
  <si>
    <t>t(x)</t>
  </si>
  <si>
    <t>V</t>
  </si>
  <si>
    <t>a</t>
  </si>
  <si>
    <t xml:space="preserve"> -t(x)</t>
  </si>
  <si>
    <t>A</t>
  </si>
  <si>
    <t>max V</t>
  </si>
  <si>
    <t>max A</t>
  </si>
  <si>
    <t>градусы</t>
  </si>
  <si>
    <t>PWR</t>
  </si>
  <si>
    <t>на сколько шагов нужно сдивнуться</t>
  </si>
  <si>
    <t>сколько времени это займет</t>
  </si>
  <si>
    <t>решение квадратного уравнение</t>
  </si>
  <si>
    <t>задано</t>
  </si>
  <si>
    <t>угол за один шаг градусы</t>
  </si>
  <si>
    <t>таблица a(V)</t>
  </si>
  <si>
    <t>формула для построения таблицы на основаниии таблицы зависимости частоты шагов от момента на валу и массы и габаритов телескопа</t>
  </si>
  <si>
    <t>k</t>
  </si>
  <si>
    <t>b</t>
  </si>
  <si>
    <t>y</t>
  </si>
  <si>
    <t>x = y*y</t>
  </si>
  <si>
    <t>V=Adt</t>
  </si>
  <si>
    <t>S=Vdt</t>
  </si>
  <si>
    <t>dt=V/A</t>
  </si>
  <si>
    <t>dt=S/V</t>
  </si>
  <si>
    <t>V=S/dt</t>
  </si>
  <si>
    <t>dt=S/Adt</t>
  </si>
  <si>
    <t>dt=sqrt(S/A)</t>
  </si>
  <si>
    <t>I=((M*R*R/4)+(M*L*L/12))/N</t>
  </si>
  <si>
    <t>M-масса</t>
  </si>
  <si>
    <t xml:space="preserve">R-радиус </t>
  </si>
  <si>
    <t>L-длинна</t>
  </si>
  <si>
    <t>N-передаточное число</t>
  </si>
  <si>
    <t>K =-0.000349812 * 200 * 180/PI)/I</t>
  </si>
  <si>
    <t>B = 0.79962406 / I</t>
  </si>
  <si>
    <t>A = K * V  + B</t>
  </si>
  <si>
    <t>V = dX/dt</t>
  </si>
  <si>
    <t>dX = PI/(180.0*200.0*16.0)</t>
  </si>
  <si>
    <t>dt = (-V+sqrt(V*V - 2.0 * A* dX))/(A)</t>
  </si>
  <si>
    <t>dt = (-V+sqrt(V*V - 2.0 * (K * V  + B)* dX))/(K * V  + B)</t>
  </si>
  <si>
    <t>A*dt*dt/2 + V*dt + dX = 0</t>
  </si>
  <si>
    <t>(K * V  + B)*dt*dt/2 + V*dt + dX = 0</t>
  </si>
  <si>
    <t>A*dt*dt/2 + V*dt + dX = X</t>
  </si>
  <si>
    <t>X' = A*dt+V</t>
  </si>
  <si>
    <t>K*V*dt*dt/2+B*dt*dt/2+V*dt +dX = 0</t>
  </si>
  <si>
    <t>V = V0 + A*dt</t>
  </si>
  <si>
    <t>V= V0 + (K*V+B)*dt</t>
  </si>
  <si>
    <t>V - K*V*dt = V0 + B * dt</t>
  </si>
  <si>
    <t>V = (V0 + B*dt)/(1-K*dt)</t>
  </si>
  <si>
    <t>Гц</t>
  </si>
  <si>
    <t>град/сек</t>
  </si>
  <si>
    <t>рад/сек</t>
  </si>
  <si>
    <t>K</t>
  </si>
  <si>
    <t>B</t>
  </si>
  <si>
    <t>m</t>
  </si>
  <si>
    <t>J2000=</t>
  </si>
  <si>
    <t>MJD</t>
  </si>
  <si>
    <t>UT</t>
  </si>
  <si>
    <t>t'</t>
  </si>
  <si>
    <t>GMST(0hUT1)</t>
  </si>
  <si>
    <t>Ч</t>
  </si>
  <si>
    <t>М</t>
  </si>
  <si>
    <t>С</t>
  </si>
  <si>
    <t>LMST =</t>
  </si>
  <si>
    <t>d</t>
  </si>
  <si>
    <t>˚/sec</t>
  </si>
  <si>
    <t>T</t>
  </si>
  <si>
    <t>X</t>
  </si>
  <si>
    <t>p</t>
  </si>
  <si>
    <t>махA</t>
  </si>
  <si>
    <t>A=KV+B</t>
  </si>
  <si>
    <t>V1</t>
  </si>
  <si>
    <t>X1</t>
  </si>
  <si>
    <t>A1</t>
  </si>
  <si>
    <t>diff A</t>
  </si>
  <si>
    <t>diff V</t>
  </si>
  <si>
    <t>diff X</t>
  </si>
  <si>
    <t>C1</t>
  </si>
  <si>
    <t>C2</t>
  </si>
  <si>
    <t>"+k"</t>
  </si>
  <si>
    <t>y''(t)=1/y'(t)</t>
  </si>
  <si>
    <t>X2</t>
  </si>
  <si>
    <t>V2</t>
  </si>
  <si>
    <t>A2</t>
  </si>
  <si>
    <t>i=</t>
  </si>
  <si>
    <t xml:space="preserve">L = </t>
  </si>
  <si>
    <t xml:space="preserve">reduct = </t>
  </si>
  <si>
    <t>частота</t>
  </si>
  <si>
    <t>усилие</t>
  </si>
  <si>
    <t>k/2</t>
  </si>
  <si>
    <t>b/2</t>
  </si>
  <si>
    <t>F</t>
  </si>
  <si>
    <t>M</t>
  </si>
  <si>
    <t>steps</t>
  </si>
</sst>
</file>

<file path=xl/styles.xml><?xml version="1.0" encoding="utf-8"?>
<styleSheet xmlns="http://schemas.openxmlformats.org/spreadsheetml/2006/main">
  <numFmts count="7">
    <numFmt numFmtId="164" formatCode="0.0000000000"/>
    <numFmt numFmtId="165" formatCode="0.000E+00"/>
    <numFmt numFmtId="166" formatCode="dd/mm/yyyy\ h:mm:ss;@"/>
    <numFmt numFmtId="167" formatCode="0.00000000"/>
    <numFmt numFmtId="168" formatCode="#,##0.0"/>
    <numFmt numFmtId="169" formatCode="[h]:mm:ss.00"/>
    <numFmt numFmtId="170" formatCode="#,##0.000000000"/>
  </numFmts>
  <fonts count="1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</font>
    <font>
      <sz val="10"/>
      <color theme="1"/>
      <name val="Arial Unicode MS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164" fontId="0" fillId="0" borderId="0" xfId="0" applyNumberFormat="1"/>
    <xf numFmtId="12" fontId="0" fillId="0" borderId="0" xfId="0" applyNumberFormat="1"/>
    <xf numFmtId="0" fontId="0" fillId="0" borderId="0" xfId="0" applyNumberFormat="1"/>
    <xf numFmtId="0" fontId="0" fillId="0" borderId="1" xfId="0" applyBorder="1"/>
    <xf numFmtId="0" fontId="0" fillId="0" borderId="0" xfId="0" applyFill="1" applyBorder="1"/>
    <xf numFmtId="0" fontId="3" fillId="0" borderId="0" xfId="0" applyFont="1"/>
    <xf numFmtId="3" fontId="0" fillId="0" borderId="0" xfId="0" applyNumberFormat="1"/>
    <xf numFmtId="3" fontId="0" fillId="2" borderId="4" xfId="0" applyNumberFormat="1" applyFill="1" applyBorder="1"/>
    <xf numFmtId="3" fontId="0" fillId="0" borderId="2" xfId="0" applyNumberFormat="1" applyBorder="1"/>
    <xf numFmtId="0" fontId="0" fillId="0" borderId="5" xfId="0" applyBorder="1"/>
    <xf numFmtId="0" fontId="0" fillId="0" borderId="6" xfId="0" applyFill="1" applyBorder="1"/>
    <xf numFmtId="0" fontId="0" fillId="0" borderId="7" xfId="0" applyBorder="1"/>
    <xf numFmtId="0" fontId="0" fillId="0" borderId="7" xfId="0" applyNumberFormat="1" applyBorder="1"/>
    <xf numFmtId="0" fontId="0" fillId="0" borderId="8" xfId="0" applyFill="1" applyBorder="1"/>
    <xf numFmtId="0" fontId="0" fillId="0" borderId="9" xfId="0" applyBorder="1"/>
    <xf numFmtId="0" fontId="0" fillId="0" borderId="10" xfId="0" applyFill="1" applyBorder="1"/>
    <xf numFmtId="0" fontId="0" fillId="0" borderId="11" xfId="0" applyBorder="1"/>
    <xf numFmtId="0" fontId="0" fillId="0" borderId="13" xfId="0" applyBorder="1"/>
    <xf numFmtId="0" fontId="4" fillId="0" borderId="12" xfId="0" applyFont="1" applyBorder="1"/>
    <xf numFmtId="0" fontId="5" fillId="0" borderId="0" xfId="0" applyFont="1"/>
    <xf numFmtId="0" fontId="3" fillId="0" borderId="0" xfId="0" applyNumberFormat="1" applyFont="1"/>
    <xf numFmtId="0" fontId="0" fillId="2" borderId="4" xfId="0" applyNumberFormat="1" applyFill="1" applyBorder="1"/>
    <xf numFmtId="0" fontId="0" fillId="0" borderId="1" xfId="0" applyNumberFormat="1" applyBorder="1"/>
    <xf numFmtId="0" fontId="0" fillId="0" borderId="14" xfId="0" applyFill="1" applyBorder="1"/>
    <xf numFmtId="0" fontId="6" fillId="0" borderId="12" xfId="0" applyFont="1" applyBorder="1"/>
    <xf numFmtId="2" fontId="0" fillId="0" borderId="0" xfId="0" applyNumberFormat="1"/>
    <xf numFmtId="165" fontId="0" fillId="0" borderId="0" xfId="0" applyNumberFormat="1"/>
    <xf numFmtId="14" fontId="0" fillId="0" borderId="0" xfId="0" applyNumberFormat="1"/>
    <xf numFmtId="49" fontId="0" fillId="0" borderId="0" xfId="0" applyNumberFormat="1"/>
    <xf numFmtId="0" fontId="9" fillId="0" borderId="0" xfId="0" applyFont="1"/>
    <xf numFmtId="0" fontId="0" fillId="0" borderId="3" xfId="0" applyBorder="1"/>
    <xf numFmtId="166" fontId="0" fillId="0" borderId="3" xfId="0" applyNumberFormat="1" applyBorder="1"/>
    <xf numFmtId="167" fontId="0" fillId="3" borderId="3" xfId="0" applyNumberFormat="1" applyFill="1" applyBorder="1"/>
    <xf numFmtId="0" fontId="0" fillId="0" borderId="0" xfId="0" applyBorder="1"/>
    <xf numFmtId="0" fontId="0" fillId="0" borderId="15" xfId="0" applyBorder="1"/>
    <xf numFmtId="22" fontId="0" fillId="0" borderId="16" xfId="0" applyNumberFormat="1" applyBorder="1"/>
    <xf numFmtId="22" fontId="0" fillId="0" borderId="17" xfId="0" applyNumberFormat="1" applyBorder="1"/>
    <xf numFmtId="0" fontId="0" fillId="0" borderId="6" xfId="0" applyBorder="1"/>
    <xf numFmtId="166" fontId="0" fillId="0" borderId="7" xfId="0" applyNumberFormat="1" applyBorder="1"/>
    <xf numFmtId="22" fontId="0" fillId="0" borderId="8" xfId="0" applyNumberFormat="1" applyBorder="1"/>
    <xf numFmtId="0" fontId="0" fillId="4" borderId="0" xfId="0" applyFill="1"/>
    <xf numFmtId="0" fontId="0" fillId="4" borderId="3" xfId="0" applyFill="1" applyBorder="1"/>
    <xf numFmtId="168" fontId="0" fillId="0" borderId="0" xfId="0" applyNumberFormat="1"/>
    <xf numFmtId="0" fontId="0" fillId="4" borderId="4" xfId="0" applyFill="1" applyBorder="1"/>
    <xf numFmtId="164" fontId="0" fillId="0" borderId="0" xfId="0" applyNumberFormat="1" applyAlignment="1">
      <alignment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164" fontId="0" fillId="0" borderId="24" xfId="0" applyNumberFormat="1" applyBorder="1"/>
    <xf numFmtId="164" fontId="0" fillId="0" borderId="22" xfId="0" applyNumberFormat="1" applyBorder="1"/>
    <xf numFmtId="164" fontId="0" fillId="0" borderId="23" xfId="0" applyNumberFormat="1" applyBorder="1"/>
    <xf numFmtId="0" fontId="0" fillId="0" borderId="0" xfId="0" applyFont="1"/>
    <xf numFmtId="167" fontId="0" fillId="0" borderId="18" xfId="0" applyNumberFormat="1" applyBorder="1"/>
    <xf numFmtId="167" fontId="0" fillId="0" borderId="0" xfId="0" applyNumberFormat="1"/>
    <xf numFmtId="0" fontId="0" fillId="0" borderId="0" xfId="0"/>
    <xf numFmtId="169" fontId="0" fillId="0" borderId="0" xfId="0" applyNumberFormat="1"/>
    <xf numFmtId="170" fontId="0" fillId="0" borderId="0" xfId="0" applyNumberFormat="1"/>
    <xf numFmtId="0" fontId="0" fillId="0" borderId="1" xfId="0" applyFill="1" applyBorder="1"/>
    <xf numFmtId="3" fontId="0" fillId="0" borderId="4" xfId="0" applyNumberFormat="1" applyFill="1" applyBorder="1"/>
    <xf numFmtId="0" fontId="0" fillId="0" borderId="25" xfId="0" applyBorder="1"/>
    <xf numFmtId="0" fontId="0" fillId="0" borderId="26" xfId="0" applyBorder="1"/>
    <xf numFmtId="0" fontId="0" fillId="4" borderId="25" xfId="0" applyFill="1" applyBorder="1"/>
    <xf numFmtId="0" fontId="0" fillId="4" borderId="1" xfId="0" applyFill="1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4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2" borderId="35" xfId="0" applyFill="1" applyBorder="1"/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7" xfId="0" applyFill="1" applyBorder="1"/>
    <xf numFmtId="0" fontId="0" fillId="0" borderId="36" xfId="0" applyBorder="1"/>
    <xf numFmtId="0" fontId="0" fillId="0" borderId="37" xfId="0" applyBorder="1"/>
    <xf numFmtId="164" fontId="0" fillId="0" borderId="27" xfId="0" applyNumberFormat="1" applyBorder="1"/>
    <xf numFmtId="164" fontId="0" fillId="0" borderId="36" xfId="0" applyNumberFormat="1" applyBorder="1"/>
    <xf numFmtId="0" fontId="0" fillId="0" borderId="15" xfId="0" applyFill="1" applyBorder="1"/>
    <xf numFmtId="0" fontId="0" fillId="0" borderId="17" xfId="0" applyFill="1" applyBorder="1"/>
    <xf numFmtId="0" fontId="0" fillId="0" borderId="9" xfId="0" applyFill="1" applyBorder="1"/>
    <xf numFmtId="0" fontId="0" fillId="0" borderId="17" xfId="0" applyBorder="1"/>
    <xf numFmtId="0" fontId="0" fillId="0" borderId="8" xfId="0" applyBorder="1"/>
    <xf numFmtId="0" fontId="0" fillId="0" borderId="27" xfId="0" applyFill="1" applyBorder="1"/>
    <xf numFmtId="0" fontId="0" fillId="0" borderId="25" xfId="0" applyFill="1" applyBorder="1"/>
    <xf numFmtId="164" fontId="0" fillId="0" borderId="1" xfId="0" applyNumberFormat="1" applyBorder="1"/>
    <xf numFmtId="0" fontId="0" fillId="0" borderId="20" xfId="0" applyFill="1" applyBorder="1"/>
    <xf numFmtId="0" fontId="0" fillId="0" borderId="38" xfId="0" applyFill="1" applyBorder="1"/>
    <xf numFmtId="0" fontId="0" fillId="0" borderId="39" xfId="0" applyFill="1" applyBorder="1"/>
    <xf numFmtId="0" fontId="0" fillId="0" borderId="13" xfId="0" applyFill="1" applyBorder="1"/>
    <xf numFmtId="0" fontId="0" fillId="0" borderId="38" xfId="0" applyBorder="1"/>
    <xf numFmtId="0" fontId="0" fillId="0" borderId="39" xfId="0" applyBorder="1"/>
  </cellXfs>
  <cellStyles count="1">
    <cellStyle name="Обычный" xfId="0" builtinId="0"/>
  </cellStyles>
  <dxfs count="8"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Лист3!$D$7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Лист3!$H$7</c:f>
              <c:strCache>
                <c:ptCount val="1"/>
                <c:pt idx="0">
                  <c:v>V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Лист3!$H$9:$H$407</c:f>
              <c:numCache>
                <c:formatCode>General</c:formatCode>
                <c:ptCount val="399"/>
                <c:pt idx="0">
                  <c:v>2.3371173070873838E-3</c:v>
                </c:pt>
                <c:pt idx="1">
                  <c:v>4.3866270638837739E-3</c:v>
                </c:pt>
                <c:pt idx="2">
                  <c:v>5.6519281682941109E-3</c:v>
                </c:pt>
                <c:pt idx="3">
                  <c:v>6.6731326257691371E-3</c:v>
                </c:pt>
                <c:pt idx="4">
                  <c:v>7.5550585768987431E-3</c:v>
                </c:pt>
                <c:pt idx="5">
                  <c:v>8.3432433061679731E-3</c:v>
                </c:pt>
                <c:pt idx="6">
                  <c:v>9.0626208740973678E-3</c:v>
                </c:pt>
                <c:pt idx="7">
                  <c:v>9.7286597411171422E-3</c:v>
                </c:pt>
                <c:pt idx="8">
                  <c:v>1.0351756748726081E-2</c:v>
                </c:pt>
                <c:pt idx="9">
                  <c:v>1.0939305018326524E-2</c:v>
                </c:pt>
                <c:pt idx="10">
                  <c:v>1.1496787228130806E-2</c:v>
                </c:pt>
                <c:pt idx="11">
                  <c:v>1.2028404011692171E-2</c:v>
                </c:pt>
                <c:pt idx="12">
                  <c:v>1.2537458789994535E-2</c:v>
                </c:pt>
                <c:pt idx="13">
                  <c:v>1.3026605506982961E-2</c:v>
                </c:pt>
                <c:pt idx="14">
                  <c:v>1.3498014689583811E-2</c:v>
                </c:pt>
                <c:pt idx="15">
                  <c:v>1.395348854825184E-2</c:v>
                </c:pt>
                <c:pt idx="16">
                  <c:v>1.4394543037480141E-2</c:v>
                </c:pt>
                <c:pt idx="17">
                  <c:v>1.4822467787287659E-2</c:v>
                </c:pt>
                <c:pt idx="18">
                  <c:v>1.5238370794926768E-2</c:v>
                </c:pt>
                <c:pt idx="19">
                  <c:v>1.5643212364617631E-2</c:v>
                </c:pt>
                <c:pt idx="20">
                  <c:v>1.6037831299251425E-2</c:v>
                </c:pt>
                <c:pt idx="21">
                  <c:v>1.6422965403292016E-2</c:v>
                </c:pt>
                <c:pt idx="22">
                  <c:v>1.6799267738649638E-2</c:v>
                </c:pt>
                <c:pt idx="23">
                  <c:v>1.7167319662180245E-2</c:v>
                </c:pt>
                <c:pt idx="24">
                  <c:v>1.752764139126162E-2</c:v>
                </c:pt>
                <c:pt idx="25">
                  <c:v>1.78807006474467E-2</c:v>
                </c:pt>
                <c:pt idx="26">
                  <c:v>1.8226919789121117E-2</c:v>
                </c:pt>
                <c:pt idx="27">
                  <c:v>1.8566681744084487E-2</c:v>
                </c:pt>
                <c:pt idx="28">
                  <c:v>1.890033498006646E-2</c:v>
                </c:pt>
                <c:pt idx="29">
                  <c:v>1.9228197697301386E-2</c:v>
                </c:pt>
                <c:pt idx="30">
                  <c:v>1.9550561387046431E-2</c:v>
                </c:pt>
                <c:pt idx="31">
                  <c:v>1.9867693869463701E-2</c:v>
                </c:pt>
                <c:pt idx="32">
                  <c:v>2.0179841901081835E-2</c:v>
                </c:pt>
                <c:pt idx="33">
                  <c:v>2.0487233424106646E-2</c:v>
                </c:pt>
                <c:pt idx="34">
                  <c:v>2.0790079515960982E-2</c:v>
                </c:pt>
                <c:pt idx="35">
                  <c:v>2.1088576086483631E-2</c:v>
                </c:pt>
                <c:pt idx="36">
                  <c:v>2.1382905361603196E-2</c:v>
                </c:pt>
                <c:pt idx="37">
                  <c:v>2.1673237185441206E-2</c:v>
                </c:pt>
                <c:pt idx="38">
                  <c:v>2.1959730167285911E-2</c:v>
                </c:pt>
                <c:pt idx="39">
                  <c:v>2.2242532695449891E-2</c:v>
                </c:pt>
                <c:pt idx="40">
                  <c:v>2.2521783836424347E-2</c:v>
                </c:pt>
                <c:pt idx="41">
                  <c:v>2.2797614134804332E-2</c:v>
                </c:pt>
                <c:pt idx="42">
                  <c:v>2.3070146327051882E-2</c:v>
                </c:pt>
                <c:pt idx="43">
                  <c:v>2.3339495980178291E-2</c:v>
                </c:pt>
                <c:pt idx="44">
                  <c:v>2.3605772064774346E-2</c:v>
                </c:pt>
                <c:pt idx="45">
                  <c:v>2.3869077470469117E-2</c:v>
                </c:pt>
                <c:pt idx="46">
                  <c:v>2.4129509470708427E-2</c:v>
                </c:pt>
                <c:pt idx="47">
                  <c:v>2.4387160142839419E-2</c:v>
                </c:pt>
                <c:pt idx="48">
                  <c:v>2.4642116748631968E-2</c:v>
                </c:pt>
                <c:pt idx="49">
                  <c:v>2.4894462079697401E-2</c:v>
                </c:pt>
                <c:pt idx="50">
                  <c:v>2.5144274771690695E-2</c:v>
                </c:pt>
                <c:pt idx="51">
                  <c:v>2.5391629590666074E-2</c:v>
                </c:pt>
                <c:pt idx="52">
                  <c:v>2.5636597694564344E-2</c:v>
                </c:pt>
                <c:pt idx="53">
                  <c:v>2.5879246872391407E-2</c:v>
                </c:pt>
                <c:pt idx="54">
                  <c:v>2.6119641763401622E-2</c:v>
                </c:pt>
                <c:pt idx="55">
                  <c:v>2.6357844058275608E-2</c:v>
                </c:pt>
                <c:pt idx="56">
                  <c:v>2.6593912684067432E-2</c:v>
                </c:pt>
                <c:pt idx="57">
                  <c:v>2.682790397450005E-2</c:v>
                </c:pt>
                <c:pt idx="58">
                  <c:v>2.7059871827008891E-2</c:v>
                </c:pt>
                <c:pt idx="59">
                  <c:v>2.7289867847745723E-2</c:v>
                </c:pt>
                <c:pt idx="60">
                  <c:v>2.7517941485692868E-2</c:v>
                </c:pt>
                <c:pt idx="61">
                  <c:v>2.7744140156832412E-2</c:v>
                </c:pt>
                <c:pt idx="62">
                  <c:v>2.7968509359283085E-2</c:v>
                </c:pt>
                <c:pt idx="63">
                  <c:v>2.8191092780184036E-2</c:v>
                </c:pt>
                <c:pt idx="64">
                  <c:v>2.8411932395036147E-2</c:v>
                </c:pt>
                <c:pt idx="65">
                  <c:v>2.8631068560152111E-2</c:v>
                </c:pt>
                <c:pt idx="66">
                  <c:v>2.8848540098770026E-2</c:v>
                </c:pt>
                <c:pt idx="67">
                  <c:v>2.9064384381384669E-2</c:v>
                </c:pt>
                <c:pt idx="68">
                  <c:v>2.9278637400729952E-2</c:v>
                </c:pt>
                <c:pt idx="69">
                  <c:v>2.949133384186356E-2</c:v>
                </c:pt>
                <c:pt idx="70">
                  <c:v>2.9702507147738092E-2</c:v>
                </c:pt>
                <c:pt idx="71">
                  <c:v>2.9912189580592226E-2</c:v>
                </c:pt>
                <c:pt idx="72">
                  <c:v>3.0120412279511614E-2</c:v>
                </c:pt>
                <c:pt idx="73">
                  <c:v>3.0327205314409949E-2</c:v>
                </c:pt>
                <c:pt idx="74">
                  <c:v>3.0532597736743123E-2</c:v>
                </c:pt>
                <c:pt idx="75">
                  <c:v>3.0736617627150079E-2</c:v>
                </c:pt>
                <c:pt idx="76">
                  <c:v>3.0939292140278626E-2</c:v>
                </c:pt>
                <c:pt idx="77">
                  <c:v>3.1140647546981773E-2</c:v>
                </c:pt>
                <c:pt idx="78">
                  <c:v>3.1340709274076249E-2</c:v>
                </c:pt>
                <c:pt idx="79">
                  <c:v>3.1539501941818308E-2</c:v>
                </c:pt>
                <c:pt idx="80">
                  <c:v>3.1737049399288973E-2</c:v>
                </c:pt>
                <c:pt idx="81">
                  <c:v>3.1933374757777647E-2</c:v>
                </c:pt>
                <c:pt idx="82">
                  <c:v>3.2128500422368714E-2</c:v>
                </c:pt>
                <c:pt idx="83">
                  <c:v>3.2322448121769785E-2</c:v>
                </c:pt>
                <c:pt idx="84">
                  <c:v>3.2515238936567221E-2</c:v>
                </c:pt>
                <c:pt idx="85">
                  <c:v>3.2706893325977635E-2</c:v>
                </c:pt>
                <c:pt idx="86">
                  <c:v>3.2897431153180216E-2</c:v>
                </c:pt>
                <c:pt idx="87">
                  <c:v>3.3086871709360657E-2</c:v>
                </c:pt>
                <c:pt idx="88">
                  <c:v>3.3275233736500556E-2</c:v>
                </c:pt>
                <c:pt idx="89">
                  <c:v>3.3462535449026547E-2</c:v>
                </c:pt>
                <c:pt idx="90">
                  <c:v>3.3648794554365646E-2</c:v>
                </c:pt>
                <c:pt idx="91">
                  <c:v>3.3834028272490005E-2</c:v>
                </c:pt>
                <c:pt idx="92">
                  <c:v>3.4018253354498637E-2</c:v>
                </c:pt>
                <c:pt idx="93">
                  <c:v>3.4201486100292174E-2</c:v>
                </c:pt>
                <c:pt idx="94">
                  <c:v>3.438374237541976E-2</c:v>
                </c:pt>
                <c:pt idx="95">
                  <c:v>3.4565037627102904E-2</c:v>
                </c:pt>
                <c:pt idx="96">
                  <c:v>3.4745386899513252E-2</c:v>
                </c:pt>
                <c:pt idx="97">
                  <c:v>3.4924804848361933E-2</c:v>
                </c:pt>
                <c:pt idx="98">
                  <c:v>3.5103305754779657E-2</c:v>
                </c:pt>
                <c:pt idx="99">
                  <c:v>3.5280903538595094E-2</c:v>
                </c:pt>
                <c:pt idx="100">
                  <c:v>3.5457611771003983E-2</c:v>
                </c:pt>
                <c:pt idx="101">
                  <c:v>3.5633443686666946E-2</c:v>
                </c:pt>
                <c:pt idx="102">
                  <c:v>3.5808412195288714E-2</c:v>
                </c:pt>
                <c:pt idx="103">
                  <c:v>3.5982529892671013E-2</c:v>
                </c:pt>
                <c:pt idx="104">
                  <c:v>3.6155809071291067E-2</c:v>
                </c:pt>
                <c:pt idx="105">
                  <c:v>3.6328261730452054E-2</c:v>
                </c:pt>
                <c:pt idx="106">
                  <c:v>3.6499899585959401E-2</c:v>
                </c:pt>
                <c:pt idx="107">
                  <c:v>3.6670734079417809E-2</c:v>
                </c:pt>
                <c:pt idx="108">
                  <c:v>3.6840776387125108E-2</c:v>
                </c:pt>
                <c:pt idx="109">
                  <c:v>3.7010037428628795E-2</c:v>
                </c:pt>
                <c:pt idx="110">
                  <c:v>3.7178527874877271E-2</c:v>
                </c:pt>
                <c:pt idx="111">
                  <c:v>3.7346258156099293E-2</c:v>
                </c:pt>
                <c:pt idx="112">
                  <c:v>3.7513238469320628E-2</c:v>
                </c:pt>
                <c:pt idx="113">
                  <c:v>3.7679478785607019E-2</c:v>
                </c:pt>
                <c:pt idx="114">
                  <c:v>3.7844988857011701E-2</c:v>
                </c:pt>
                <c:pt idx="115">
                  <c:v>3.8009778223254916E-2</c:v>
                </c:pt>
                <c:pt idx="116">
                  <c:v>3.8173856218128549E-2</c:v>
                </c:pt>
                <c:pt idx="117">
                  <c:v>3.833723197568753E-2</c:v>
                </c:pt>
                <c:pt idx="118">
                  <c:v>3.8499914436159723E-2</c:v>
                </c:pt>
                <c:pt idx="119">
                  <c:v>3.8661912351668846E-2</c:v>
                </c:pt>
                <c:pt idx="120">
                  <c:v>3.8823234291738153E-2</c:v>
                </c:pt>
                <c:pt idx="121">
                  <c:v>3.8983888648551832E-2</c:v>
                </c:pt>
                <c:pt idx="122">
                  <c:v>3.9143883642079588E-2</c:v>
                </c:pt>
                <c:pt idx="123">
                  <c:v>3.9303227324970505E-2</c:v>
                </c:pt>
                <c:pt idx="124">
                  <c:v>3.9461927587282501E-2</c:v>
                </c:pt>
                <c:pt idx="125">
                  <c:v>3.9619992161046752E-2</c:v>
                </c:pt>
                <c:pt idx="126">
                  <c:v>3.9777428624659598E-2</c:v>
                </c:pt>
                <c:pt idx="127">
                  <c:v>3.9934244407121525E-2</c:v>
                </c:pt>
                <c:pt idx="128">
                  <c:v>4.0090446792137462E-2</c:v>
                </c:pt>
                <c:pt idx="129">
                  <c:v>4.0246042922050855E-2</c:v>
                </c:pt>
                <c:pt idx="130">
                  <c:v>4.0401039801665262E-2</c:v>
                </c:pt>
                <c:pt idx="131">
                  <c:v>4.0555444301918785E-2</c:v>
                </c:pt>
                <c:pt idx="132">
                  <c:v>4.0709263163444157E-2</c:v>
                </c:pt>
                <c:pt idx="133">
                  <c:v>4.0862502999992355E-2</c:v>
                </c:pt>
                <c:pt idx="134">
                  <c:v>4.1015170301760571E-2</c:v>
                </c:pt>
                <c:pt idx="135">
                  <c:v>4.1167271438607142E-2</c:v>
                </c:pt>
                <c:pt idx="136">
                  <c:v>4.1318812663121041E-2</c:v>
                </c:pt>
                <c:pt idx="137">
                  <c:v>4.1469800113660985E-2</c:v>
                </c:pt>
                <c:pt idx="138">
                  <c:v>4.162023981722901E-2</c:v>
                </c:pt>
                <c:pt idx="139">
                  <c:v>4.1770137692297087E-2</c:v>
                </c:pt>
                <c:pt idx="140">
                  <c:v>4.191949955150473E-2</c:v>
                </c:pt>
                <c:pt idx="141">
                  <c:v>4.2068331104301658E-2</c:v>
                </c:pt>
                <c:pt idx="142">
                  <c:v>4.2216637959495644E-2</c:v>
                </c:pt>
                <c:pt idx="143">
                  <c:v>4.2364425627713677E-2</c:v>
                </c:pt>
                <c:pt idx="144">
                  <c:v>4.2511699523789845E-2</c:v>
                </c:pt>
                <c:pt idx="145">
                  <c:v>4.2658464969090384E-2</c:v>
                </c:pt>
                <c:pt idx="146">
                  <c:v>4.280472719373956E-2</c:v>
                </c:pt>
                <c:pt idx="147">
                  <c:v>4.2950491338816676E-2</c:v>
                </c:pt>
                <c:pt idx="148">
                  <c:v>4.309576245845001E-2</c:v>
                </c:pt>
                <c:pt idx="149">
                  <c:v>4.3240545521855314E-2</c:v>
                </c:pt>
                <c:pt idx="150">
                  <c:v>4.3384845415346721E-2</c:v>
                </c:pt>
                <c:pt idx="151">
                  <c:v>4.3528666944234781E-2</c:v>
                </c:pt>
                <c:pt idx="152">
                  <c:v>4.367201483469127E-2</c:v>
                </c:pt>
                <c:pt idx="153">
                  <c:v>4.381489373558916E-2</c:v>
                </c:pt>
                <c:pt idx="154">
                  <c:v>4.3957308220242984E-2</c:v>
                </c:pt>
                <c:pt idx="155">
                  <c:v>4.4099262788109841E-2</c:v>
                </c:pt>
                <c:pt idx="156">
                  <c:v>4.4240761866462773E-2</c:v>
                </c:pt>
                <c:pt idx="157">
                  <c:v>4.4381809811996673E-2</c:v>
                </c:pt>
                <c:pt idx="158">
                  <c:v>4.4522410912396122E-2</c:v>
                </c:pt>
                <c:pt idx="159">
                  <c:v>4.4662569387848773E-2</c:v>
                </c:pt>
                <c:pt idx="160">
                  <c:v>4.4802289392527811E-2</c:v>
                </c:pt>
                <c:pt idx="161">
                  <c:v>4.4941575016040521E-2</c:v>
                </c:pt>
                <c:pt idx="162">
                  <c:v>4.5080430284791195E-2</c:v>
                </c:pt>
                <c:pt idx="163">
                  <c:v>4.5218859163388081E-2</c:v>
                </c:pt>
                <c:pt idx="164">
                  <c:v>4.5356865555915414E-2</c:v>
                </c:pt>
                <c:pt idx="165">
                  <c:v>4.5494453307256849E-2</c:v>
                </c:pt>
                <c:pt idx="166">
                  <c:v>4.5631626204317398E-2</c:v>
                </c:pt>
                <c:pt idx="167">
                  <c:v>4.5768387977263812E-2</c:v>
                </c:pt>
                <c:pt idx="168">
                  <c:v>4.5904742300676211E-2</c:v>
                </c:pt>
                <c:pt idx="169">
                  <c:v>4.6040692794743224E-2</c:v>
                </c:pt>
                <c:pt idx="170">
                  <c:v>4.6176243026339624E-2</c:v>
                </c:pt>
                <c:pt idx="171">
                  <c:v>4.631139651015382E-2</c:v>
                </c:pt>
                <c:pt idx="172">
                  <c:v>4.6446156709724837E-2</c:v>
                </c:pt>
                <c:pt idx="173">
                  <c:v>4.6580527038498645E-2</c:v>
                </c:pt>
                <c:pt idx="174">
                  <c:v>4.6714510860814226E-2</c:v>
                </c:pt>
                <c:pt idx="175">
                  <c:v>4.6848111492910197E-2</c:v>
                </c:pt>
                <c:pt idx="176">
                  <c:v>4.6981332203875008E-2</c:v>
                </c:pt>
                <c:pt idx="177">
                  <c:v>4.7114176216567619E-2</c:v>
                </c:pt>
                <c:pt idx="178">
                  <c:v>4.7246646708537288E-2</c:v>
                </c:pt>
                <c:pt idx="179">
                  <c:v>4.7378746812921715E-2</c:v>
                </c:pt>
                <c:pt idx="180">
                  <c:v>4.7510479619279802E-2</c:v>
                </c:pt>
                <c:pt idx="181">
                  <c:v>4.7641848174487571E-2</c:v>
                </c:pt>
                <c:pt idx="182">
                  <c:v>4.7772855483481966E-2</c:v>
                </c:pt>
                <c:pt idx="183">
                  <c:v>4.7903504510152663E-2</c:v>
                </c:pt>
                <c:pt idx="184">
                  <c:v>4.8033798178056426E-2</c:v>
                </c:pt>
                <c:pt idx="185">
                  <c:v>4.8163739371207805E-2</c:v>
                </c:pt>
                <c:pt idx="186">
                  <c:v>4.8293330934823589E-2</c:v>
                </c:pt>
                <c:pt idx="187">
                  <c:v>4.8422575676049955E-2</c:v>
                </c:pt>
                <c:pt idx="188">
                  <c:v>4.8551476364665884E-2</c:v>
                </c:pt>
                <c:pt idx="189">
                  <c:v>4.8680035733773261E-2</c:v>
                </c:pt>
                <c:pt idx="190">
                  <c:v>4.8808256480481323E-2</c:v>
                </c:pt>
                <c:pt idx="191">
                  <c:v>4.8936141266573252E-2</c:v>
                </c:pt>
                <c:pt idx="192">
                  <c:v>4.906369271913557E-2</c:v>
                </c:pt>
                <c:pt idx="193">
                  <c:v>4.9190913431185361E-2</c:v>
                </c:pt>
                <c:pt idx="194">
                  <c:v>4.9317805962300988E-2</c:v>
                </c:pt>
                <c:pt idx="195">
                  <c:v>4.9444372839224121E-2</c:v>
                </c:pt>
                <c:pt idx="196">
                  <c:v>4.9570616556427576E-2</c:v>
                </c:pt>
                <c:pt idx="197">
                  <c:v>4.9696539576710316E-2</c:v>
                </c:pt>
                <c:pt idx="198">
                  <c:v>4.9822144331724702E-2</c:v>
                </c:pt>
                <c:pt idx="199">
                  <c:v>4.9947433222570385E-2</c:v>
                </c:pt>
                <c:pt idx="200">
                  <c:v>5.0072408620310385E-2</c:v>
                </c:pt>
                <c:pt idx="201">
                  <c:v>5.0197072866468462E-2</c:v>
                </c:pt>
                <c:pt idx="202">
                  <c:v>5.0321428273580111E-2</c:v>
                </c:pt>
                <c:pt idx="203">
                  <c:v>5.0445477125670025E-2</c:v>
                </c:pt>
                <c:pt idx="204">
                  <c:v>5.0569221678751497E-2</c:v>
                </c:pt>
                <c:pt idx="205">
                  <c:v>5.0692664161303941E-2</c:v>
                </c:pt>
                <c:pt idx="206">
                  <c:v>5.0815806774728328E-2</c:v>
                </c:pt>
                <c:pt idx="207">
                  <c:v>5.0938651693832E-2</c:v>
                </c:pt>
                <c:pt idx="208">
                  <c:v>5.1061201067240894E-2</c:v>
                </c:pt>
                <c:pt idx="209">
                  <c:v>5.1183457017882815E-2</c:v>
                </c:pt>
                <c:pt idx="210">
                  <c:v>5.1305421643361798E-2</c:v>
                </c:pt>
                <c:pt idx="211">
                  <c:v>5.1427097016435178E-2</c:v>
                </c:pt>
                <c:pt idx="212">
                  <c:v>5.1548485185386614E-2</c:v>
                </c:pt>
                <c:pt idx="213">
                  <c:v>5.1669588174429307E-2</c:v>
                </c:pt>
                <c:pt idx="214">
                  <c:v>5.1790407984122891E-2</c:v>
                </c:pt>
                <c:pt idx="215">
                  <c:v>5.1910946591736867E-2</c:v>
                </c:pt>
                <c:pt idx="216">
                  <c:v>5.2031205951652712E-2</c:v>
                </c:pt>
                <c:pt idx="217">
                  <c:v>5.2151187995687825E-2</c:v>
                </c:pt>
                <c:pt idx="218">
                  <c:v>5.2270894633526764E-2</c:v>
                </c:pt>
                <c:pt idx="219">
                  <c:v>5.2390327752999913E-2</c:v>
                </c:pt>
                <c:pt idx="220">
                  <c:v>5.2509489220484658E-2</c:v>
                </c:pt>
                <c:pt idx="221">
                  <c:v>5.2628380881242151E-2</c:v>
                </c:pt>
                <c:pt idx="222">
                  <c:v>5.2747004559705421E-2</c:v>
                </c:pt>
                <c:pt idx="223">
                  <c:v>5.2865362059866396E-2</c:v>
                </c:pt>
                <c:pt idx="224">
                  <c:v>5.2983455165551675E-2</c:v>
                </c:pt>
                <c:pt idx="225">
                  <c:v>5.3101285640754101E-2</c:v>
                </c:pt>
                <c:pt idx="226">
                  <c:v>5.3218855229951796E-2</c:v>
                </c:pt>
                <c:pt idx="227">
                  <c:v>5.3336165658368115E-2</c:v>
                </c:pt>
                <c:pt idx="228">
                  <c:v>5.3453218632327403E-2</c:v>
                </c:pt>
                <c:pt idx="229">
                  <c:v>5.3570015839483759E-2</c:v>
                </c:pt>
                <c:pt idx="230">
                  <c:v>5.3686558949154778E-2</c:v>
                </c:pt>
                <c:pt idx="231">
                  <c:v>5.3802849612560655E-2</c:v>
                </c:pt>
                <c:pt idx="232">
                  <c:v>5.3918889463125216E-2</c:v>
                </c:pt>
                <c:pt idx="233">
                  <c:v>5.403468011673588E-2</c:v>
                </c:pt>
                <c:pt idx="234">
                  <c:v>5.4150223171984757E-2</c:v>
                </c:pt>
                <c:pt idx="235">
                  <c:v>5.4265520210472783E-2</c:v>
                </c:pt>
                <c:pt idx="236">
                  <c:v>5.4380572797005235E-2</c:v>
                </c:pt>
                <c:pt idx="237">
                  <c:v>5.4495382479901947E-2</c:v>
                </c:pt>
                <c:pt idx="238">
                  <c:v>5.4609950791161696E-2</c:v>
                </c:pt>
                <c:pt idx="239">
                  <c:v>5.4724279246798749E-2</c:v>
                </c:pt>
                <c:pt idx="240">
                  <c:v>5.4838369346979388E-2</c:v>
                </c:pt>
                <c:pt idx="241">
                  <c:v>5.4952222576329035E-2</c:v>
                </c:pt>
                <c:pt idx="242">
                  <c:v>5.5065840404095096E-2</c:v>
                </c:pt>
                <c:pt idx="243">
                  <c:v>5.5179224284428417E-2</c:v>
                </c:pt>
                <c:pt idx="244">
                  <c:v>5.5292375656555592E-2</c:v>
                </c:pt>
                <c:pt idx="245">
                  <c:v>5.5405295944995013E-2</c:v>
                </c:pt>
                <c:pt idx="246">
                  <c:v>5.5517986559794917E-2</c:v>
                </c:pt>
                <c:pt idx="247">
                  <c:v>5.5630448896722993E-2</c:v>
                </c:pt>
                <c:pt idx="248">
                  <c:v>5.5742684337457923E-2</c:v>
                </c:pt>
                <c:pt idx="249">
                  <c:v>5.5854694249795618E-2</c:v>
                </c:pt>
                <c:pt idx="250">
                  <c:v>5.5966479987847186E-2</c:v>
                </c:pt>
                <c:pt idx="251">
                  <c:v>5.6078042892232172E-2</c:v>
                </c:pt>
                <c:pt idx="252">
                  <c:v>5.6189384290248112E-2</c:v>
                </c:pt>
                <c:pt idx="253">
                  <c:v>5.6300505496091474E-2</c:v>
                </c:pt>
                <c:pt idx="254">
                  <c:v>5.6411407810981425E-2</c:v>
                </c:pt>
                <c:pt idx="255">
                  <c:v>5.6522092523405447E-2</c:v>
                </c:pt>
                <c:pt idx="256">
                  <c:v>5.6632560909234124E-2</c:v>
                </c:pt>
                <c:pt idx="257">
                  <c:v>5.6742814231925016E-2</c:v>
                </c:pt>
                <c:pt idx="258">
                  <c:v>5.6852853742697926E-2</c:v>
                </c:pt>
                <c:pt idx="259">
                  <c:v>5.6962680680666213E-2</c:v>
                </c:pt>
                <c:pt idx="260">
                  <c:v>5.7072296273038031E-2</c:v>
                </c:pt>
                <c:pt idx="261">
                  <c:v>5.7181701735253991E-2</c:v>
                </c:pt>
                <c:pt idx="262">
                  <c:v>5.7290898271133484E-2</c:v>
                </c:pt>
                <c:pt idx="263">
                  <c:v>5.7399887073071434E-2</c:v>
                </c:pt>
                <c:pt idx="264">
                  <c:v>5.7508669322149895E-2</c:v>
                </c:pt>
                <c:pt idx="265">
                  <c:v>5.7617246188293773E-2</c:v>
                </c:pt>
                <c:pt idx="266">
                  <c:v>5.7725618830442797E-2</c:v>
                </c:pt>
                <c:pt idx="267">
                  <c:v>5.783378839666356E-2</c:v>
                </c:pt>
                <c:pt idx="268">
                  <c:v>5.7941756024309253E-2</c:v>
                </c:pt>
                <c:pt idx="269">
                  <c:v>5.8049522840165561E-2</c:v>
                </c:pt>
                <c:pt idx="270">
                  <c:v>5.8157089960567329E-2</c:v>
                </c:pt>
                <c:pt idx="271">
                  <c:v>5.8264458491542721E-2</c:v>
                </c:pt>
                <c:pt idx="272">
                  <c:v>5.8371629528965664E-2</c:v>
                </c:pt>
                <c:pt idx="273">
                  <c:v>5.8478604158638522E-2</c:v>
                </c:pt>
                <c:pt idx="274">
                  <c:v>5.8585383456483224E-2</c:v>
                </c:pt>
                <c:pt idx="275">
                  <c:v>5.8691968488608214E-2</c:v>
                </c:pt>
                <c:pt idx="276">
                  <c:v>5.8798360311468602E-2</c:v>
                </c:pt>
                <c:pt idx="277">
                  <c:v>5.8904559971993335E-2</c:v>
                </c:pt>
                <c:pt idx="278">
                  <c:v>5.9010568507658227E-2</c:v>
                </c:pt>
                <c:pt idx="279">
                  <c:v>5.9116386946657093E-2</c:v>
                </c:pt>
                <c:pt idx="280">
                  <c:v>5.9222016308023491E-2</c:v>
                </c:pt>
                <c:pt idx="281">
                  <c:v>5.9327457601646379E-2</c:v>
                </c:pt>
                <c:pt idx="282">
                  <c:v>5.9432711828533068E-2</c:v>
                </c:pt>
                <c:pt idx="283">
                  <c:v>5.9537779980816455E-2</c:v>
                </c:pt>
                <c:pt idx="284">
                  <c:v>5.9642663041853679E-2</c:v>
                </c:pt>
                <c:pt idx="285">
                  <c:v>5.9747361986423136E-2</c:v>
                </c:pt>
                <c:pt idx="286">
                  <c:v>5.9851877780757248E-2</c:v>
                </c:pt>
                <c:pt idx="287">
                  <c:v>5.9956211382667109E-2</c:v>
                </c:pt>
                <c:pt idx="288">
                  <c:v>6.0060363741622456E-2</c:v>
                </c:pt>
                <c:pt idx="289">
                  <c:v>6.0164335798924523E-2</c:v>
                </c:pt>
                <c:pt idx="290">
                  <c:v>6.0268128487694889E-2</c:v>
                </c:pt>
                <c:pt idx="291">
                  <c:v>6.0371742733089935E-2</c:v>
                </c:pt>
                <c:pt idx="292">
                  <c:v>6.0475179452304288E-2</c:v>
                </c:pt>
                <c:pt idx="293">
                  <c:v>6.0578439554707236E-2</c:v>
                </c:pt>
                <c:pt idx="294">
                  <c:v>6.0681523941947563E-2</c:v>
                </c:pt>
                <c:pt idx="295">
                  <c:v>6.0784433508010063E-2</c:v>
                </c:pt>
                <c:pt idx="296">
                  <c:v>6.0887169139332821E-2</c:v>
                </c:pt>
                <c:pt idx="297">
                  <c:v>6.0989731714880792E-2</c:v>
                </c:pt>
                <c:pt idx="298">
                  <c:v>6.1092122106264489E-2</c:v>
                </c:pt>
                <c:pt idx="299">
                  <c:v>6.1194341177760896E-2</c:v>
                </c:pt>
                <c:pt idx="300">
                  <c:v>6.1296389786485043E-2</c:v>
                </c:pt>
                <c:pt idx="301">
                  <c:v>6.1398268782393961E-2</c:v>
                </c:pt>
                <c:pt idx="302">
                  <c:v>6.1499979008420039E-2</c:v>
                </c:pt>
                <c:pt idx="303">
                  <c:v>6.1601521300547572E-2</c:v>
                </c:pt>
                <c:pt idx="304">
                  <c:v>6.1702896487852821E-2</c:v>
                </c:pt>
                <c:pt idx="305">
                  <c:v>6.1804105392642014E-2</c:v>
                </c:pt>
                <c:pt idx="306">
                  <c:v>6.1905148830477028E-2</c:v>
                </c:pt>
                <c:pt idx="307">
                  <c:v>6.2006027610293564E-2</c:v>
                </c:pt>
                <c:pt idx="308">
                  <c:v>6.2106742534449179E-2</c:v>
                </c:pt>
                <c:pt idx="309">
                  <c:v>6.2207294398787485E-2</c:v>
                </c:pt>
                <c:pt idx="310">
                  <c:v>6.2307683992779236E-2</c:v>
                </c:pt>
                <c:pt idx="311">
                  <c:v>6.2407912099481745E-2</c:v>
                </c:pt>
                <c:pt idx="312">
                  <c:v>6.2507979495723245E-2</c:v>
                </c:pt>
                <c:pt idx="313">
                  <c:v>6.2607886952115929E-2</c:v>
                </c:pt>
                <c:pt idx="314">
                  <c:v>6.2707635233111667E-2</c:v>
                </c:pt>
                <c:pt idx="315">
                  <c:v>6.2807225097095395E-2</c:v>
                </c:pt>
                <c:pt idx="316">
                  <c:v>6.2906657296488908E-2</c:v>
                </c:pt>
                <c:pt idx="317">
                  <c:v>6.3005932577723911E-2</c:v>
                </c:pt>
                <c:pt idx="318">
                  <c:v>6.3105051681381266E-2</c:v>
                </c:pt>
                <c:pt idx="319">
                  <c:v>6.3204015342250119E-2</c:v>
                </c:pt>
                <c:pt idx="320">
                  <c:v>6.3302824289361903E-2</c:v>
                </c:pt>
                <c:pt idx="321">
                  <c:v>6.3401479246044321E-2</c:v>
                </c:pt>
                <c:pt idx="322">
                  <c:v>6.3499980930075514E-2</c:v>
                </c:pt>
                <c:pt idx="323">
                  <c:v>6.359833005357296E-2</c:v>
                </c:pt>
                <c:pt idx="324">
                  <c:v>6.3696527323256549E-2</c:v>
                </c:pt>
                <c:pt idx="325">
                  <c:v>6.379457344033071E-2</c:v>
                </c:pt>
                <c:pt idx="326">
                  <c:v>6.3892469100690477E-2</c:v>
                </c:pt>
                <c:pt idx="327">
                  <c:v>6.399021499483587E-2</c:v>
                </c:pt>
                <c:pt idx="328">
                  <c:v>6.4087811808030942E-2</c:v>
                </c:pt>
                <c:pt idx="329">
                  <c:v>6.4185260220384746E-2</c:v>
                </c:pt>
                <c:pt idx="330">
                  <c:v>6.4282560906729E-2</c:v>
                </c:pt>
                <c:pt idx="331">
                  <c:v>6.4379714536924315E-2</c:v>
                </c:pt>
                <c:pt idx="332">
                  <c:v>6.4476721775693954E-2</c:v>
                </c:pt>
                <c:pt idx="333">
                  <c:v>6.4573583282804631E-2</c:v>
                </c:pt>
                <c:pt idx="334">
                  <c:v>6.4670299713096374E-2</c:v>
                </c:pt>
                <c:pt idx="335">
                  <c:v>6.4766871716477437E-2</c:v>
                </c:pt>
                <c:pt idx="336">
                  <c:v>6.4863299938080501E-2</c:v>
                </c:pt>
                <c:pt idx="337">
                  <c:v>6.4959585018163873E-2</c:v>
                </c:pt>
                <c:pt idx="338">
                  <c:v>6.5055727592335577E-2</c:v>
                </c:pt>
                <c:pt idx="339">
                  <c:v>6.5151728291443223E-2</c:v>
                </c:pt>
                <c:pt idx="340">
                  <c:v>6.5247587741758206E-2</c:v>
                </c:pt>
                <c:pt idx="341">
                  <c:v>6.5343306564889445E-2</c:v>
                </c:pt>
                <c:pt idx="342">
                  <c:v>6.5438885377950701E-2</c:v>
                </c:pt>
                <c:pt idx="343">
                  <c:v>6.5534324793559223E-2</c:v>
                </c:pt>
                <c:pt idx="344">
                  <c:v>6.5629625419827461E-2</c:v>
                </c:pt>
                <c:pt idx="345">
                  <c:v>6.572478786048877E-2</c:v>
                </c:pt>
                <c:pt idx="346">
                  <c:v>6.5819812714938114E-2</c:v>
                </c:pt>
                <c:pt idx="347">
                  <c:v>6.5914700578204422E-2</c:v>
                </c:pt>
                <c:pt idx="348">
                  <c:v>6.6009452041076166E-2</c:v>
                </c:pt>
                <c:pt idx="349">
                  <c:v>6.6104067690072404E-2</c:v>
                </c:pt>
                <c:pt idx="350">
                  <c:v>6.6198548107561567E-2</c:v>
                </c:pt>
                <c:pt idx="351">
                  <c:v>6.6292893871718286E-2</c:v>
                </c:pt>
                <c:pt idx="352">
                  <c:v>6.6387105556653309E-2</c:v>
                </c:pt>
                <c:pt idx="353">
                  <c:v>6.6481183732355578E-2</c:v>
                </c:pt>
                <c:pt idx="354">
                  <c:v>6.6575128964864547E-2</c:v>
                </c:pt>
                <c:pt idx="355">
                  <c:v>6.6668941816153085E-2</c:v>
                </c:pt>
                <c:pt idx="356">
                  <c:v>6.6762622844266095E-2</c:v>
                </c:pt>
                <c:pt idx="357">
                  <c:v>6.6856172603376909E-2</c:v>
                </c:pt>
                <c:pt idx="358">
                  <c:v>6.694959164375977E-2</c:v>
                </c:pt>
                <c:pt idx="359">
                  <c:v>6.7042880511842581E-2</c:v>
                </c:pt>
                <c:pt idx="360">
                  <c:v>6.7136039750271229E-2</c:v>
                </c:pt>
                <c:pt idx="361">
                  <c:v>6.7229069897946789E-2</c:v>
                </c:pt>
                <c:pt idx="362">
                  <c:v>6.7321971490022378E-2</c:v>
                </c:pt>
                <c:pt idx="363">
                  <c:v>6.7414745057942579E-2</c:v>
                </c:pt>
                <c:pt idx="364">
                  <c:v>6.7507391129584662E-2</c:v>
                </c:pt>
                <c:pt idx="365">
                  <c:v>6.7599910229113575E-2</c:v>
                </c:pt>
                <c:pt idx="366">
                  <c:v>6.7692302877157551E-2</c:v>
                </c:pt>
                <c:pt idx="367">
                  <c:v>6.7784569590800856E-2</c:v>
                </c:pt>
                <c:pt idx="368">
                  <c:v>6.7876710883625971E-2</c:v>
                </c:pt>
                <c:pt idx="369">
                  <c:v>6.7968727265648413E-2</c:v>
                </c:pt>
                <c:pt idx="370">
                  <c:v>6.8060619243563422E-2</c:v>
                </c:pt>
                <c:pt idx="371">
                  <c:v>6.8152387320551469E-2</c:v>
                </c:pt>
                <c:pt idx="372">
                  <c:v>6.8244031996461049E-2</c:v>
                </c:pt>
                <c:pt idx="373">
                  <c:v>6.8335553767765789E-2</c:v>
                </c:pt>
                <c:pt idx="374">
                  <c:v>6.842695312762391E-2</c:v>
                </c:pt>
                <c:pt idx="375">
                  <c:v>6.8518230565901908E-2</c:v>
                </c:pt>
                <c:pt idx="376">
                  <c:v>6.8609386569242023E-2</c:v>
                </c:pt>
                <c:pt idx="377">
                  <c:v>6.8700421620986468E-2</c:v>
                </c:pt>
                <c:pt idx="378">
                  <c:v>6.8791336201332154E-2</c:v>
                </c:pt>
                <c:pt idx="379">
                  <c:v>6.8882130787336016E-2</c:v>
                </c:pt>
                <c:pt idx="380">
                  <c:v>6.8972805852828695E-2</c:v>
                </c:pt>
                <c:pt idx="381">
                  <c:v>6.9063361868580878E-2</c:v>
                </c:pt>
                <c:pt idx="382">
                  <c:v>6.9153799302298313E-2</c:v>
                </c:pt>
                <c:pt idx="383">
                  <c:v>6.9244118618599373E-2</c:v>
                </c:pt>
                <c:pt idx="384">
                  <c:v>6.9334320279077141E-2</c:v>
                </c:pt>
                <c:pt idx="385">
                  <c:v>6.9424404742358364E-2</c:v>
                </c:pt>
                <c:pt idx="386">
                  <c:v>6.9514372464056423E-2</c:v>
                </c:pt>
                <c:pt idx="387">
                  <c:v>6.9604223896884476E-2</c:v>
                </c:pt>
                <c:pt idx="388">
                  <c:v>6.9693959490573151E-2</c:v>
                </c:pt>
                <c:pt idx="389">
                  <c:v>6.9783579692024755E-2</c:v>
                </c:pt>
                <c:pt idx="390">
                  <c:v>6.9873084945271391E-2</c:v>
                </c:pt>
                <c:pt idx="391">
                  <c:v>6.996247569145593E-2</c:v>
                </c:pt>
                <c:pt idx="392">
                  <c:v>7.0051752368933781E-2</c:v>
                </c:pt>
                <c:pt idx="393">
                  <c:v>7.0140915413287916E-2</c:v>
                </c:pt>
                <c:pt idx="394">
                  <c:v>7.0229965257332522E-2</c:v>
                </c:pt>
                <c:pt idx="395">
                  <c:v>7.0318902331112321E-2</c:v>
                </c:pt>
                <c:pt idx="396">
                  <c:v>7.0407727061946368E-2</c:v>
                </c:pt>
                <c:pt idx="397">
                  <c:v>7.0496439874552813E-2</c:v>
                </c:pt>
                <c:pt idx="398">
                  <c:v>7.0585041190866213E-2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Лист3!$I$7</c:f>
              <c:strCache>
                <c:ptCount val="1"/>
                <c:pt idx="0">
                  <c:v>a</c:v>
                </c:pt>
              </c:strCache>
            </c:strRef>
          </c:tx>
          <c:marker>
            <c:symbol val="none"/>
          </c:marker>
          <c:x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xVal>
          <c:yVal>
            <c:numRef>
              <c:f>Лист3!$I$8:$I$407</c:f>
              <c:numCache>
                <c:formatCode>General</c:formatCode>
                <c:ptCount val="400"/>
                <c:pt idx="0">
                  <c:v>0</c:v>
                </c:pt>
                <c:pt idx="1">
                  <c:v>1.747877538267963E-2</c:v>
                </c:pt>
                <c:pt idx="2">
                  <c:v>2.8769391893942065E-2</c:v>
                </c:pt>
                <c:pt idx="3">
                  <c:v>2.2884451050849387E-2</c:v>
                </c:pt>
                <c:pt idx="4">
                  <c:v>2.1806824904823895E-2</c:v>
                </c:pt>
                <c:pt idx="5">
                  <c:v>2.1321607108068193E-2</c:v>
                </c:pt>
                <c:pt idx="6">
                  <c:v>2.1043254292797818E-2</c:v>
                </c:pt>
                <c:pt idx="7">
                  <c:v>2.0862227723117851E-2</c:v>
                </c:pt>
                <c:pt idx="8">
                  <c:v>2.0734929637102578E-2</c:v>
                </c:pt>
                <c:pt idx="9">
                  <c:v>2.0640475691605965E-2</c:v>
                </c:pt>
                <c:pt idx="10">
                  <c:v>2.0567583149277421E-2</c:v>
                </c:pt>
                <c:pt idx="11">
                  <c:v>2.0509613918681609E-2</c:v>
                </c:pt>
                <c:pt idx="12">
                  <c:v>2.0462404646631745E-2</c:v>
                </c:pt>
                <c:pt idx="13">
                  <c:v>2.0423210575410213E-2</c:v>
                </c:pt>
                <c:pt idx="14">
                  <c:v>2.0390148215181005E-2</c:v>
                </c:pt>
                <c:pt idx="15">
                  <c:v>2.0361881828963094E-2</c:v>
                </c:pt>
                <c:pt idx="16">
                  <c:v>2.0337437667047712E-2</c:v>
                </c:pt>
                <c:pt idx="17">
                  <c:v>2.0316089046625938E-2</c:v>
                </c:pt>
                <c:pt idx="18">
                  <c:v>2.0297282622096187E-2</c:v>
                </c:pt>
                <c:pt idx="19">
                  <c:v>2.0280589584415969E-2</c:v>
                </c:pt>
                <c:pt idx="20">
                  <c:v>2.0265672475837826E-2</c:v>
                </c:pt>
                <c:pt idx="21">
                  <c:v>2.0252262083670713E-2</c:v>
                </c:pt>
                <c:pt idx="22">
                  <c:v>2.0240141012116759E-2</c:v>
                </c:pt>
                <c:pt idx="23">
                  <c:v>2.0229131783525801E-2</c:v>
                </c:pt>
                <c:pt idx="24">
                  <c:v>2.02190880752968E-2</c:v>
                </c:pt>
                <c:pt idx="25">
                  <c:v>2.0209888169016584E-2</c:v>
                </c:pt>
                <c:pt idx="26">
                  <c:v>2.0201429986097901E-2</c:v>
                </c:pt>
                <c:pt idx="27">
                  <c:v>2.0193627279225454E-2</c:v>
                </c:pt>
                <c:pt idx="28">
                  <c:v>2.0186406676969106E-2</c:v>
                </c:pt>
                <c:pt idx="29">
                  <c:v>2.0179705367175851E-2</c:v>
                </c:pt>
                <c:pt idx="30">
                  <c:v>2.017346926261623E-2</c:v>
                </c:pt>
                <c:pt idx="31">
                  <c:v>2.0167651537008911E-2</c:v>
                </c:pt>
                <c:pt idx="32">
                  <c:v>2.0162211445534095E-2</c:v>
                </c:pt>
                <c:pt idx="33">
                  <c:v>2.0157113368921023E-2</c:v>
                </c:pt>
                <c:pt idx="34">
                  <c:v>2.0152326031363077E-2</c:v>
                </c:pt>
                <c:pt idx="35">
                  <c:v>2.0147821858398897E-2</c:v>
                </c:pt>
                <c:pt idx="36">
                  <c:v>2.014357644486816E-2</c:v>
                </c:pt>
                <c:pt idx="37">
                  <c:v>2.0139568112098986E-2</c:v>
                </c:pt>
                <c:pt idx="38">
                  <c:v>2.0135777537673306E-2</c:v>
                </c:pt>
                <c:pt idx="39">
                  <c:v>2.0132187443618783E-2</c:v>
                </c:pt>
                <c:pt idx="40">
                  <c:v>2.0128782332938265E-2</c:v>
                </c:pt>
                <c:pt idx="41">
                  <c:v>2.0125548265924938E-2</c:v>
                </c:pt>
                <c:pt idx="42">
                  <c:v>2.0122472669295486E-2</c:v>
                </c:pt>
                <c:pt idx="43">
                  <c:v>2.0119544172746275E-2</c:v>
                </c:pt>
                <c:pt idx="44">
                  <c:v>2.0116752468499966E-2</c:v>
                </c:pt>
                <c:pt idx="45">
                  <c:v>2.0114088189680142E-2</c:v>
                </c:pt>
                <c:pt idx="46">
                  <c:v>2.0111542806149733E-2</c:v>
                </c:pt>
                <c:pt idx="47">
                  <c:v>2.0109108531999886E-2</c:v>
                </c:pt>
                <c:pt idx="48">
                  <c:v>2.0106778246939822E-2</c:v>
                </c:pt>
                <c:pt idx="49">
                  <c:v>2.0104545426479735E-2</c:v>
                </c:pt>
                <c:pt idx="50">
                  <c:v>2.0102404080630843E-2</c:v>
                </c:pt>
                <c:pt idx="51">
                  <c:v>2.0100348700592414E-2</c:v>
                </c:pt>
                <c:pt idx="52">
                  <c:v>2.0098374210845035E-2</c:v>
                </c:pt>
                <c:pt idx="53">
                  <c:v>2.0096475928448591E-2</c:v>
                </c:pt>
                <c:pt idx="54">
                  <c:v>2.0094649524381964E-2</c:v>
                </c:pt>
                <c:pt idx="55">
                  <c:v>2.0092890991804113E-2</c:v>
                </c:pt>
                <c:pt idx="56">
                  <c:v>2.0091196616358099E-2</c:v>
                </c:pt>
                <c:pt idx="57">
                  <c:v>2.008956294961773E-2</c:v>
                </c:pt>
                <c:pt idx="58">
                  <c:v>2.0087986785906016E-2</c:v>
                </c:pt>
                <c:pt idx="59">
                  <c:v>2.0086465142002342E-2</c:v>
                </c:pt>
                <c:pt idx="60">
                  <c:v>2.0084995236529686E-2</c:v>
                </c:pt>
                <c:pt idx="61">
                  <c:v>2.0083574475067645E-2</c:v>
                </c:pt>
                <c:pt idx="62">
                  <c:v>2.0082200433231154E-2</c:v>
                </c:pt>
                <c:pt idx="63">
                  <c:v>2.0080870843764861E-2</c:v>
                </c:pt>
                <c:pt idx="64">
                  <c:v>2.0079583583838306E-2</c:v>
                </c:pt>
                <c:pt idx="65">
                  <c:v>2.0078336663436745E-2</c:v>
                </c:pt>
                <c:pt idx="66">
                  <c:v>2.0077128215820743E-2</c:v>
                </c:pt>
                <c:pt idx="67">
                  <c:v>2.0075956486912367E-2</c:v>
                </c:pt>
                <c:pt idx="68">
                  <c:v>2.0074819828595873E-2</c:v>
                </c:pt>
                <c:pt idx="69">
                  <c:v>2.0073716689350804E-2</c:v>
                </c:pt>
                <c:pt idx="70">
                  <c:v>2.0072645607831945E-2</c:v>
                </c:pt>
                <c:pt idx="71">
                  <c:v>2.0071605206879298E-2</c:v>
                </c:pt>
                <c:pt idx="72">
                  <c:v>2.0070594186408455E-2</c:v>
                </c:pt>
                <c:pt idx="73">
                  <c:v>2.0069611319694709E-2</c:v>
                </c:pt>
                <c:pt idx="74">
                  <c:v>2.0068655446245524E-2</c:v>
                </c:pt>
                <c:pt idx="75">
                  <c:v>2.0067725469676969E-2</c:v>
                </c:pt>
                <c:pt idx="76">
                  <c:v>2.0066820351269353E-2</c:v>
                </c:pt>
                <c:pt idx="77">
                  <c:v>2.0065939107433057E-2</c:v>
                </c:pt>
                <c:pt idx="78">
                  <c:v>2.0065080805829989E-2</c:v>
                </c:pt>
                <c:pt idx="79">
                  <c:v>2.0064244562360188E-2</c:v>
                </c:pt>
                <c:pt idx="80">
                  <c:v>2.0063429536863728E-2</c:v>
                </c:pt>
                <c:pt idx="81">
                  <c:v>2.0062634932641349E-2</c:v>
                </c:pt>
                <c:pt idx="82">
                  <c:v>2.0061859990636307E-2</c:v>
                </c:pt>
                <c:pt idx="83">
                  <c:v>2.006110399113302E-2</c:v>
                </c:pt>
                <c:pt idx="84">
                  <c:v>2.0060366247128751E-2</c:v>
                </c:pt>
                <c:pt idx="85">
                  <c:v>2.0059646105325148E-2</c:v>
                </c:pt>
                <c:pt idx="86">
                  <c:v>2.0058942943685605E-2</c:v>
                </c:pt>
                <c:pt idx="87">
                  <c:v>2.005825616791513E-2</c:v>
                </c:pt>
                <c:pt idx="88">
                  <c:v>2.0057585212454966E-2</c:v>
                </c:pt>
                <c:pt idx="89">
                  <c:v>2.0056929536515816E-2</c:v>
                </c:pt>
                <c:pt idx="90">
                  <c:v>2.0056288624205852E-2</c:v>
                </c:pt>
                <c:pt idx="91">
                  <c:v>2.0055661982192989E-2</c:v>
                </c:pt>
                <c:pt idx="92">
                  <c:v>2.0055049139321549E-2</c:v>
                </c:pt>
                <c:pt idx="93">
                  <c:v>2.0054449644873386E-2</c:v>
                </c:pt>
                <c:pt idx="94">
                  <c:v>2.0053863066803203E-2</c:v>
                </c:pt>
                <c:pt idx="95">
                  <c:v>2.0053288992929724E-2</c:v>
                </c:pt>
                <c:pt idx="96">
                  <c:v>2.0052727027337524E-2</c:v>
                </c:pt>
                <c:pt idx="97">
                  <c:v>2.005217679021834E-2</c:v>
                </c:pt>
                <c:pt idx="98">
                  <c:v>2.0051637919467437E-2</c:v>
                </c:pt>
                <c:pt idx="99">
                  <c:v>2.005111006555731E-2</c:v>
                </c:pt>
                <c:pt idx="100">
                  <c:v>2.0050592894274296E-2</c:v>
                </c:pt>
                <c:pt idx="101">
                  <c:v>2.0050086084783047E-2</c:v>
                </c:pt>
                <c:pt idx="102">
                  <c:v>2.0049589328303915E-2</c:v>
                </c:pt>
                <c:pt idx="103">
                  <c:v>2.0049102329354127E-2</c:v>
                </c:pt>
                <c:pt idx="104">
                  <c:v>2.0048624802885179E-2</c:v>
                </c:pt>
                <c:pt idx="105">
                  <c:v>2.0048156474293862E-2</c:v>
                </c:pt>
                <c:pt idx="106">
                  <c:v>2.0047697081960775E-2</c:v>
                </c:pt>
                <c:pt idx="107">
                  <c:v>2.004724637173631E-2</c:v>
                </c:pt>
                <c:pt idx="108">
                  <c:v>2.0046804099856978E-2</c:v>
                </c:pt>
                <c:pt idx="109">
                  <c:v>2.0046370030705054E-2</c:v>
                </c:pt>
                <c:pt idx="110">
                  <c:v>2.0045943940032375E-2</c:v>
                </c:pt>
                <c:pt idx="111">
                  <c:v>2.0045525607998303E-2</c:v>
                </c:pt>
                <c:pt idx="112">
                  <c:v>2.0045114825960924E-2</c:v>
                </c:pt>
                <c:pt idx="113">
                  <c:v>2.0044711390572102E-2</c:v>
                </c:pt>
                <c:pt idx="114">
                  <c:v>2.0044315106642122E-2</c:v>
                </c:pt>
                <c:pt idx="115">
                  <c:v>2.0043925785706799E-2</c:v>
                </c:pt>
                <c:pt idx="116">
                  <c:v>2.0043543246257026E-2</c:v>
                </c:pt>
                <c:pt idx="117">
                  <c:v>2.0043167311567713E-2</c:v>
                </c:pt>
                <c:pt idx="118">
                  <c:v>2.0042797813575489E-2</c:v>
                </c:pt>
                <c:pt idx="119">
                  <c:v>2.0042434587018685E-2</c:v>
                </c:pt>
                <c:pt idx="120">
                  <c:v>2.0042077473813751E-2</c:v>
                </c:pt>
                <c:pt idx="121">
                  <c:v>2.0041726322266903E-2</c:v>
                </c:pt>
                <c:pt idx="122">
                  <c:v>2.0041380982173344E-2</c:v>
                </c:pt>
                <c:pt idx="123">
                  <c:v>2.0041041311890492E-2</c:v>
                </c:pt>
                <c:pt idx="124">
                  <c:v>2.0040707172671063E-2</c:v>
                </c:pt>
                <c:pt idx="125">
                  <c:v>2.0040378430203929E-2</c:v>
                </c:pt>
                <c:pt idx="126">
                  <c:v>2.0040054955132183E-2</c:v>
                </c:pt>
                <c:pt idx="127">
                  <c:v>2.0039736621692193E-2</c:v>
                </c:pt>
                <c:pt idx="128">
                  <c:v>2.0039423307931386E-2</c:v>
                </c:pt>
                <c:pt idx="129">
                  <c:v>2.0039114896916427E-2</c:v>
                </c:pt>
                <c:pt idx="130">
                  <c:v>2.0038811273598169E-2</c:v>
                </c:pt>
                <c:pt idx="131">
                  <c:v>2.0038512327793776E-2</c:v>
                </c:pt>
                <c:pt idx="132">
                  <c:v>2.0038217951991521E-2</c:v>
                </c:pt>
                <c:pt idx="133">
                  <c:v>2.0037928042680748E-2</c:v>
                </c:pt>
                <c:pt idx="134">
                  <c:v>2.0037642498141064E-2</c:v>
                </c:pt>
                <c:pt idx="135">
                  <c:v>2.0037361220907764E-2</c:v>
                </c:pt>
                <c:pt idx="136">
                  <c:v>2.0037084117387177E-2</c:v>
                </c:pt>
                <c:pt idx="137">
                  <c:v>2.0036811092575161E-2</c:v>
                </c:pt>
                <c:pt idx="138">
                  <c:v>2.0036542059400773E-2</c:v>
                </c:pt>
                <c:pt idx="139">
                  <c:v>2.0036276929708986E-2</c:v>
                </c:pt>
                <c:pt idx="140">
                  <c:v>2.0036015620404156E-2</c:v>
                </c:pt>
                <c:pt idx="141">
                  <c:v>2.0035758048213455E-2</c:v>
                </c:pt>
                <c:pt idx="142">
                  <c:v>2.0035504133851294E-2</c:v>
                </c:pt>
                <c:pt idx="143">
                  <c:v>2.0035253800434697E-2</c:v>
                </c:pt>
                <c:pt idx="144">
                  <c:v>2.0035006972531438E-2</c:v>
                </c:pt>
                <c:pt idx="145">
                  <c:v>2.0034763576601278E-2</c:v>
                </c:pt>
                <c:pt idx="146">
                  <c:v>2.0034523542483244E-2</c:v>
                </c:pt>
                <c:pt idx="147">
                  <c:v>2.0034286799543676E-2</c:v>
                </c:pt>
                <c:pt idx="148">
                  <c:v>2.0034053282063067E-2</c:v>
                </c:pt>
                <c:pt idx="149">
                  <c:v>2.0033822924131854E-2</c:v>
                </c:pt>
                <c:pt idx="150">
                  <c:v>2.0033595660706307E-2</c:v>
                </c:pt>
                <c:pt idx="151">
                  <c:v>2.0033371432242097E-2</c:v>
                </c:pt>
                <c:pt idx="152">
                  <c:v>2.003315017721289E-2</c:v>
                </c:pt>
                <c:pt idx="153">
                  <c:v>2.0032931835319845E-2</c:v>
                </c:pt>
                <c:pt idx="154">
                  <c:v>2.0032716351676232E-2</c:v>
                </c:pt>
                <c:pt idx="155">
                  <c:v>2.0032503670256704E-2</c:v>
                </c:pt>
                <c:pt idx="156">
                  <c:v>2.0032293735465959E-2</c:v>
                </c:pt>
                <c:pt idx="157">
                  <c:v>2.0032086495155192E-2</c:v>
                </c:pt>
                <c:pt idx="158">
                  <c:v>2.0031881897786836E-2</c:v>
                </c:pt>
                <c:pt idx="159">
                  <c:v>2.0031679893501953E-2</c:v>
                </c:pt>
                <c:pt idx="160">
                  <c:v>2.0031480432637153E-2</c:v>
                </c:pt>
                <c:pt idx="161">
                  <c:v>2.003128346737788E-2</c:v>
                </c:pt>
                <c:pt idx="162">
                  <c:v>2.0031088952807717E-2</c:v>
                </c:pt>
                <c:pt idx="163">
                  <c:v>2.003089684029034E-2</c:v>
                </c:pt>
                <c:pt idx="164">
                  <c:v>2.0030707089338608E-2</c:v>
                </c:pt>
                <c:pt idx="165">
                  <c:v>2.0030519653501222E-2</c:v>
                </c:pt>
                <c:pt idx="166">
                  <c:v>2.0030334492970803E-2</c:v>
                </c:pt>
                <c:pt idx="167">
                  <c:v>2.0030151564896844E-2</c:v>
                </c:pt>
                <c:pt idx="168">
                  <c:v>2.0029970830943832E-2</c:v>
                </c:pt>
                <c:pt idx="169">
                  <c:v>2.0029792249053584E-2</c:v>
                </c:pt>
                <c:pt idx="170">
                  <c:v>2.0029615784425175E-2</c:v>
                </c:pt>
                <c:pt idx="171">
                  <c:v>2.0029441396710333E-2</c:v>
                </c:pt>
                <c:pt idx="172">
                  <c:v>2.0029269051673224E-2</c:v>
                </c:pt>
                <c:pt idx="173">
                  <c:v>2.0029098712029594E-2</c:v>
                </c:pt>
                <c:pt idx="174">
                  <c:v>2.0028930344385069E-2</c:v>
                </c:pt>
                <c:pt idx="175">
                  <c:v>2.0028763912750731E-2</c:v>
                </c:pt>
                <c:pt idx="176">
                  <c:v>2.0028599385456935E-2</c:v>
                </c:pt>
                <c:pt idx="177">
                  <c:v>2.002843673047745E-2</c:v>
                </c:pt>
                <c:pt idx="178">
                  <c:v>2.0028275914609948E-2</c:v>
                </c:pt>
                <c:pt idx="179">
                  <c:v>2.0028116906870626E-2</c:v>
                </c:pt>
                <c:pt idx="180">
                  <c:v>2.0027959678689047E-2</c:v>
                </c:pt>
                <c:pt idx="181">
                  <c:v>2.0027804197332532E-2</c:v>
                </c:pt>
                <c:pt idx="182">
                  <c:v>2.0027650438752913E-2</c:v>
                </c:pt>
                <c:pt idx="183">
                  <c:v>2.0027498367581099E-2</c:v>
                </c:pt>
                <c:pt idx="184">
                  <c:v>2.0027347962773698E-2</c:v>
                </c:pt>
                <c:pt idx="185">
                  <c:v>2.002719919349787E-2</c:v>
                </c:pt>
                <c:pt idx="186">
                  <c:v>2.0027052033685606E-2</c:v>
                </c:pt>
                <c:pt idx="187">
                  <c:v>2.0026906457786597E-2</c:v>
                </c:pt>
                <c:pt idx="188">
                  <c:v>2.0026762440848563E-2</c:v>
                </c:pt>
                <c:pt idx="189">
                  <c:v>2.0026619957521433E-2</c:v>
                </c:pt>
                <c:pt idx="190">
                  <c:v>2.0026478982587036E-2</c:v>
                </c:pt>
                <c:pt idx="191">
                  <c:v>2.0026339492626895E-2</c:v>
                </c:pt>
                <c:pt idx="192">
                  <c:v>2.0026201465728491E-2</c:v>
                </c:pt>
                <c:pt idx="193">
                  <c:v>2.0026064878070206E-2</c:v>
                </c:pt>
                <c:pt idx="194">
                  <c:v>2.0025929705904149E-2</c:v>
                </c:pt>
                <c:pt idx="195">
                  <c:v>2.0025795928402351E-2</c:v>
                </c:pt>
                <c:pt idx="196">
                  <c:v>2.002566352538742E-2</c:v>
                </c:pt>
                <c:pt idx="197">
                  <c:v>2.0025532474081648E-2</c:v>
                </c:pt>
                <c:pt idx="198">
                  <c:v>2.0025402755520373E-2</c:v>
                </c:pt>
                <c:pt idx="199">
                  <c:v>2.0025274345848457E-2</c:v>
                </c:pt>
                <c:pt idx="200">
                  <c:v>2.0025147228943364E-2</c:v>
                </c:pt>
                <c:pt idx="201">
                  <c:v>2.0025021385994338E-2</c:v>
                </c:pt>
                <c:pt idx="202">
                  <c:v>2.0024896794369487E-2</c:v>
                </c:pt>
                <c:pt idx="203">
                  <c:v>2.0024773438082753E-2</c:v>
                </c:pt>
                <c:pt idx="204">
                  <c:v>2.0024651297816064E-2</c:v>
                </c:pt>
                <c:pt idx="205">
                  <c:v>2.0024530356208315E-2</c:v>
                </c:pt>
                <c:pt idx="206">
                  <c:v>2.0024410596060128E-2</c:v>
                </c:pt>
                <c:pt idx="207">
                  <c:v>2.0024291998428381E-2</c:v>
                </c:pt>
                <c:pt idx="208">
                  <c:v>2.0024174549052972E-2</c:v>
                </c:pt>
                <c:pt idx="209">
                  <c:v>2.0024058228147318E-2</c:v>
                </c:pt>
                <c:pt idx="210">
                  <c:v>2.0023943023556163E-2</c:v>
                </c:pt>
                <c:pt idx="211">
                  <c:v>2.002382891447705E-2</c:v>
                </c:pt>
                <c:pt idx="212">
                  <c:v>2.0023715889778432E-2</c:v>
                </c:pt>
                <c:pt idx="213">
                  <c:v>2.0023603932398243E-2</c:v>
                </c:pt>
                <c:pt idx="214">
                  <c:v>2.0023493025691199E-2</c:v>
                </c:pt>
                <c:pt idx="215">
                  <c:v>2.0023383157103822E-2</c:v>
                </c:pt>
                <c:pt idx="216">
                  <c:v>2.0023274310693083E-2</c:v>
                </c:pt>
                <c:pt idx="217">
                  <c:v>2.0023166474865208E-2</c:v>
                </c:pt>
                <c:pt idx="218">
                  <c:v>2.0023059630663139E-2</c:v>
                </c:pt>
                <c:pt idx="219">
                  <c:v>2.0022953770921729E-2</c:v>
                </c:pt>
                <c:pt idx="220">
                  <c:v>2.00228488760371E-2</c:v>
                </c:pt>
                <c:pt idx="221">
                  <c:v>2.0022744935639939E-2</c:v>
                </c:pt>
                <c:pt idx="222">
                  <c:v>2.0022641939036547E-2</c:v>
                </c:pt>
                <c:pt idx="223">
                  <c:v>2.0022539868132037E-2</c:v>
                </c:pt>
                <c:pt idx="224">
                  <c:v>2.0022438715234406E-2</c:v>
                </c:pt>
                <c:pt idx="225">
                  <c:v>2.0022338465398089E-2</c:v>
                </c:pt>
                <c:pt idx="226">
                  <c:v>2.0022239106911727E-2</c:v>
                </c:pt>
                <c:pt idx="227">
                  <c:v>2.0022140630263023E-2</c:v>
                </c:pt>
                <c:pt idx="228">
                  <c:v>2.0022043019094538E-2</c:v>
                </c:pt>
                <c:pt idx="229">
                  <c:v>2.0021946267552201E-2</c:v>
                </c:pt>
                <c:pt idx="230">
                  <c:v>2.0021850359595555E-2</c:v>
                </c:pt>
                <c:pt idx="231">
                  <c:v>2.0021755287907537E-2</c:v>
                </c:pt>
                <c:pt idx="232">
                  <c:v>2.0021661038628603E-2</c:v>
                </c:pt>
                <c:pt idx="233">
                  <c:v>2.0021567602906548E-2</c:v>
                </c:pt>
                <c:pt idx="234">
                  <c:v>2.0021474970752275E-2</c:v>
                </c:pt>
                <c:pt idx="235">
                  <c:v>2.0021383128639422E-2</c:v>
                </c:pt>
                <c:pt idx="236">
                  <c:v>2.0021292071295181E-2</c:v>
                </c:pt>
                <c:pt idx="237">
                  <c:v>2.0021201783718023E-2</c:v>
                </c:pt>
                <c:pt idx="238">
                  <c:v>2.0021112261928646E-2</c:v>
                </c:pt>
                <c:pt idx="239">
                  <c:v>2.0021023488388967E-2</c:v>
                </c:pt>
                <c:pt idx="240">
                  <c:v>2.0020935462839839E-2</c:v>
                </c:pt>
                <c:pt idx="241">
                  <c:v>2.0020848168127631E-2</c:v>
                </c:pt>
                <c:pt idx="242">
                  <c:v>2.0020761600818556E-2</c:v>
                </c:pt>
                <c:pt idx="243">
                  <c:v>2.0020675746643145E-2</c:v>
                </c:pt>
                <c:pt idx="244">
                  <c:v>2.0020590602084117E-2</c:v>
                </c:pt>
                <c:pt idx="245">
                  <c:v>2.0020506155873967E-2</c:v>
                </c:pt>
                <c:pt idx="246">
                  <c:v>2.0020422397377387E-2</c:v>
                </c:pt>
                <c:pt idx="247">
                  <c:v>2.0020339321203947E-2</c:v>
                </c:pt>
                <c:pt idx="248">
                  <c:v>2.0020256919307297E-2</c:v>
                </c:pt>
                <c:pt idx="249">
                  <c:v>2.0020175181960954E-2</c:v>
                </c:pt>
                <c:pt idx="250">
                  <c:v>2.0020094101019136E-2</c:v>
                </c:pt>
                <c:pt idx="251">
                  <c:v>2.0020013669087712E-2</c:v>
                </c:pt>
                <c:pt idx="252">
                  <c:v>2.0019933879306822E-2</c:v>
                </c:pt>
                <c:pt idx="253">
                  <c:v>2.0019854721700116E-2</c:v>
                </c:pt>
                <c:pt idx="254">
                  <c:v>2.0019776193013261E-2</c:v>
                </c:pt>
                <c:pt idx="255">
                  <c:v>2.0019698279804817E-2</c:v>
                </c:pt>
                <c:pt idx="256">
                  <c:v>2.0019620980983192E-2</c:v>
                </c:pt>
                <c:pt idx="257">
                  <c:v>2.0019544284759872E-2</c:v>
                </c:pt>
                <c:pt idx="258">
                  <c:v>2.0019468185286174E-2</c:v>
                </c:pt>
                <c:pt idx="259">
                  <c:v>2.0019392678049221E-2</c:v>
                </c:pt>
                <c:pt idx="260">
                  <c:v>2.0019317752393559E-2</c:v>
                </c:pt>
                <c:pt idx="261">
                  <c:v>2.0019243404765234E-2</c:v>
                </c:pt>
                <c:pt idx="262">
                  <c:v>2.0019169627650404E-2</c:v>
                </c:pt>
                <c:pt idx="263">
                  <c:v>2.0019096411623406E-2</c:v>
                </c:pt>
                <c:pt idx="264">
                  <c:v>2.0019023755097166E-2</c:v>
                </c:pt>
                <c:pt idx="265">
                  <c:v>2.0018951649193886E-2</c:v>
                </c:pt>
                <c:pt idx="266">
                  <c:v>2.001888008628918E-2</c:v>
                </c:pt>
                <c:pt idx="267">
                  <c:v>2.0018809063496526E-2</c:v>
                </c:pt>
                <c:pt idx="268">
                  <c:v>2.0018738572066E-2</c:v>
                </c:pt>
                <c:pt idx="269">
                  <c:v>2.0018668606625073E-2</c:v>
                </c:pt>
                <c:pt idx="270">
                  <c:v>2.0018599163081022E-2</c:v>
                </c:pt>
                <c:pt idx="271">
                  <c:v>2.0018530233615744E-2</c:v>
                </c:pt>
                <c:pt idx="272">
                  <c:v>2.0018461812204128E-2</c:v>
                </c:pt>
                <c:pt idx="273">
                  <c:v>2.0018393896598624E-2</c:v>
                </c:pt>
                <c:pt idx="274">
                  <c:v>2.0018326475699705E-2</c:v>
                </c:pt>
                <c:pt idx="275">
                  <c:v>2.0018259550227225E-2</c:v>
                </c:pt>
                <c:pt idx="276">
                  <c:v>2.0018193109879394E-2</c:v>
                </c:pt>
                <c:pt idx="277">
                  <c:v>2.0018127151165396E-2</c:v>
                </c:pt>
                <c:pt idx="278">
                  <c:v>2.00180616716308E-2</c:v>
                </c:pt>
                <c:pt idx="279">
                  <c:v>2.0017996659999291E-2</c:v>
                </c:pt>
                <c:pt idx="280">
                  <c:v>2.0017932115034567E-2</c:v>
                </c:pt>
                <c:pt idx="281">
                  <c:v>2.0017868036630609E-2</c:v>
                </c:pt>
                <c:pt idx="282">
                  <c:v>2.0017804405999196E-2</c:v>
                </c:pt>
                <c:pt idx="283">
                  <c:v>2.0017741232933636E-2</c:v>
                </c:pt>
                <c:pt idx="284">
                  <c:v>2.0017678507645933E-2</c:v>
                </c:pt>
                <c:pt idx="285">
                  <c:v>2.0017616218372652E-2</c:v>
                </c:pt>
                <c:pt idx="286">
                  <c:v>2.0017554370521506E-2</c:v>
                </c:pt>
                <c:pt idx="287">
                  <c:v>2.0017492955661301E-2</c:v>
                </c:pt>
                <c:pt idx="288">
                  <c:v>2.0017431969352836E-2</c:v>
                </c:pt>
                <c:pt idx="289">
                  <c:v>2.0017371402900327E-2</c:v>
                </c:pt>
                <c:pt idx="290">
                  <c:v>2.0017311261525422E-2</c:v>
                </c:pt>
                <c:pt idx="291">
                  <c:v>2.0017251529266717E-2</c:v>
                </c:pt>
                <c:pt idx="292">
                  <c:v>2.0017192212713999E-2</c:v>
                </c:pt>
                <c:pt idx="293">
                  <c:v>2.0017133300626405E-2</c:v>
                </c:pt>
                <c:pt idx="294">
                  <c:v>2.001707478985601E-2</c:v>
                </c:pt>
                <c:pt idx="295">
                  <c:v>2.0017016679567984E-2</c:v>
                </c:pt>
                <c:pt idx="296">
                  <c:v>2.0016958962126002E-2</c:v>
                </c:pt>
                <c:pt idx="297">
                  <c:v>2.0016901635152046E-2</c:v>
                </c:pt>
                <c:pt idx="298">
                  <c:v>2.0016844693305825E-2</c:v>
                </c:pt>
                <c:pt idx="299">
                  <c:v>2.0016788137347738E-2</c:v>
                </c:pt>
                <c:pt idx="300">
                  <c:v>2.0016731955280559E-2</c:v>
                </c:pt>
                <c:pt idx="301">
                  <c:v>2.0016676152076803E-2</c:v>
                </c:pt>
                <c:pt idx="302">
                  <c:v>2.0016620717108052E-2</c:v>
                </c:pt>
                <c:pt idx="303">
                  <c:v>2.0016565649745823E-2</c:v>
                </c:pt>
                <c:pt idx="304">
                  <c:v>2.0016510948482613E-2</c:v>
                </c:pt>
                <c:pt idx="305">
                  <c:v>2.0016456603944226E-2</c:v>
                </c:pt>
                <c:pt idx="306">
                  <c:v>2.0016402618449006E-2</c:v>
                </c:pt>
                <c:pt idx="307">
                  <c:v>2.0016348984063004E-2</c:v>
                </c:pt>
                <c:pt idx="308">
                  <c:v>2.0016295701110451E-2</c:v>
                </c:pt>
                <c:pt idx="309">
                  <c:v>2.0016242764510347E-2</c:v>
                </c:pt>
                <c:pt idx="310">
                  <c:v>2.0016190167168362E-2</c:v>
                </c:pt>
                <c:pt idx="311">
                  <c:v>2.0016137915524996E-2</c:v>
                </c:pt>
                <c:pt idx="312">
                  <c:v>2.0016085993560886E-2</c:v>
                </c:pt>
                <c:pt idx="313">
                  <c:v>2.0016034407853579E-2</c:v>
                </c:pt>
                <c:pt idx="314">
                  <c:v>2.0015983153621551E-2</c:v>
                </c:pt>
                <c:pt idx="315">
                  <c:v>2.0015932223394407E-2</c:v>
                </c:pt>
                <c:pt idx="316">
                  <c:v>2.0015881614768992E-2</c:v>
                </c:pt>
                <c:pt idx="317">
                  <c:v>2.0015831332748646E-2</c:v>
                </c:pt>
                <c:pt idx="318">
                  <c:v>2.0015781363607481E-2</c:v>
                </c:pt>
                <c:pt idx="319">
                  <c:v>2.0015731708511109E-2</c:v>
                </c:pt>
                <c:pt idx="320">
                  <c:v>2.0015682367617183E-2</c:v>
                </c:pt>
                <c:pt idx="321">
                  <c:v>2.0015633335149535E-2</c:v>
                </c:pt>
                <c:pt idx="322">
                  <c:v>2.0015584603583433E-2</c:v>
                </c:pt>
                <c:pt idx="323">
                  <c:v>2.001553618419601E-2</c:v>
                </c:pt>
                <c:pt idx="324">
                  <c:v>2.0015488053344986E-2</c:v>
                </c:pt>
                <c:pt idx="325">
                  <c:v>2.0015440228704211E-2</c:v>
                </c:pt>
                <c:pt idx="326">
                  <c:v>2.0015392691926134E-2</c:v>
                </c:pt>
                <c:pt idx="327">
                  <c:v>2.0015345454810454E-2</c:v>
                </c:pt>
                <c:pt idx="328">
                  <c:v>2.0015298499924141E-2</c:v>
                </c:pt>
                <c:pt idx="329">
                  <c:v>2.0015251830750307E-2</c:v>
                </c:pt>
                <c:pt idx="330">
                  <c:v>2.0015205455975647E-2</c:v>
                </c:pt>
                <c:pt idx="331">
                  <c:v>2.0015159347811725E-2</c:v>
                </c:pt>
                <c:pt idx="332">
                  <c:v>2.0015113530241397E-2</c:v>
                </c:pt>
                <c:pt idx="333">
                  <c:v>2.0015067982011095E-2</c:v>
                </c:pt>
                <c:pt idx="334">
                  <c:v>2.0015022708190007E-2</c:v>
                </c:pt>
                <c:pt idx="335">
                  <c:v>2.0014977709273504E-2</c:v>
                </c:pt>
                <c:pt idx="336">
                  <c:v>2.001493297403081E-2</c:v>
                </c:pt>
                <c:pt idx="337">
                  <c:v>2.0014888513073353E-2</c:v>
                </c:pt>
                <c:pt idx="338">
                  <c:v>2.0014844306101294E-2</c:v>
                </c:pt>
                <c:pt idx="339">
                  <c:v>2.00148003690893E-2</c:v>
                </c:pt>
                <c:pt idx="340">
                  <c:v>2.0014756684960184E-2</c:v>
                </c:pt>
                <c:pt idx="341">
                  <c:v>2.0014713264971926E-2</c:v>
                </c:pt>
                <c:pt idx="342">
                  <c:v>2.0014670092464232E-2</c:v>
                </c:pt>
                <c:pt idx="343">
                  <c:v>2.0014627175924005E-2</c:v>
                </c:pt>
                <c:pt idx="344">
                  <c:v>2.001458451390891E-2</c:v>
                </c:pt>
                <c:pt idx="345">
                  <c:v>2.0014542093630645E-2</c:v>
                </c:pt>
                <c:pt idx="346">
                  <c:v>2.0014499919203229E-2</c:v>
                </c:pt>
                <c:pt idx="347">
                  <c:v>2.0014457993984609E-2</c:v>
                </c:pt>
                <c:pt idx="348">
                  <c:v>2.001441630625406E-2</c:v>
                </c:pt>
                <c:pt idx="349">
                  <c:v>2.0014374861614049E-2</c:v>
                </c:pt>
                <c:pt idx="350">
                  <c:v>2.0014333650520254E-2</c:v>
                </c:pt>
                <c:pt idx="351">
                  <c:v>2.0014292679612616E-2</c:v>
                </c:pt>
                <c:pt idx="352">
                  <c:v>2.0014251937560689E-2</c:v>
                </c:pt>
                <c:pt idx="353">
                  <c:v>2.0014211431845171E-2</c:v>
                </c:pt>
                <c:pt idx="354">
                  <c:v>2.0014171149016161E-2</c:v>
                </c:pt>
                <c:pt idx="355">
                  <c:v>2.0014131103740465E-2</c:v>
                </c:pt>
                <c:pt idx="356">
                  <c:v>2.0014091277321979E-2</c:v>
                </c:pt>
                <c:pt idx="357">
                  <c:v>2.0014051672230783E-2</c:v>
                </c:pt>
                <c:pt idx="358">
                  <c:v>2.0014012294774588E-2</c:v>
                </c:pt>
                <c:pt idx="359">
                  <c:v>2.0013973137230676E-2</c:v>
                </c:pt>
                <c:pt idx="360">
                  <c:v>2.0013934195075422E-2</c:v>
                </c:pt>
                <c:pt idx="361">
                  <c:v>2.0013895469602534E-2</c:v>
                </c:pt>
                <c:pt idx="362">
                  <c:v>2.001385696222938E-2</c:v>
                </c:pt>
                <c:pt idx="363">
                  <c:v>2.0013818665890075E-2</c:v>
                </c:pt>
                <c:pt idx="364">
                  <c:v>2.0013780574259919E-2</c:v>
                </c:pt>
                <c:pt idx="365">
                  <c:v>2.0013742703877593E-2</c:v>
                </c:pt>
                <c:pt idx="366">
                  <c:v>2.0013705032425652E-2</c:v>
                </c:pt>
                <c:pt idx="367">
                  <c:v>2.0013667568049901E-2</c:v>
                </c:pt>
                <c:pt idx="368">
                  <c:v>2.00136303099815E-2</c:v>
                </c:pt>
                <c:pt idx="369">
                  <c:v>2.0013593259308814E-2</c:v>
                </c:pt>
                <c:pt idx="370">
                  <c:v>2.0013556395696613E-2</c:v>
                </c:pt>
                <c:pt idx="371">
                  <c:v>2.0013519745316927E-2</c:v>
                </c:pt>
                <c:pt idx="372">
                  <c:v>2.0013483284965414E-2</c:v>
                </c:pt>
                <c:pt idx="373">
                  <c:v>2.0013447024252236E-2</c:v>
                </c:pt>
                <c:pt idx="374">
                  <c:v>2.0013410956532234E-2</c:v>
                </c:pt>
                <c:pt idx="375">
                  <c:v>2.0013375081301243E-2</c:v>
                </c:pt>
                <c:pt idx="376">
                  <c:v>2.0013339396470004E-2</c:v>
                </c:pt>
                <c:pt idx="377">
                  <c:v>2.001330390806141E-2</c:v>
                </c:pt>
                <c:pt idx="378">
                  <c:v>2.0013268598821896E-2</c:v>
                </c:pt>
                <c:pt idx="379">
                  <c:v>2.0013233478922306E-2</c:v>
                </c:pt>
                <c:pt idx="380">
                  <c:v>2.0013198553280521E-2</c:v>
                </c:pt>
                <c:pt idx="381">
                  <c:v>2.0013163801341497E-2</c:v>
                </c:pt>
                <c:pt idx="382">
                  <c:v>2.0013129232864156E-2</c:v>
                </c:pt>
                <c:pt idx="383">
                  <c:v>2.0013094850273888E-2</c:v>
                </c:pt>
                <c:pt idx="384">
                  <c:v>2.0013060644804924E-2</c:v>
                </c:pt>
                <c:pt idx="385">
                  <c:v>2.0013026615264828E-2</c:v>
                </c:pt>
                <c:pt idx="386">
                  <c:v>2.0012992767468436E-2</c:v>
                </c:pt>
                <c:pt idx="387">
                  <c:v>2.0012959090756996E-2</c:v>
                </c:pt>
                <c:pt idx="388">
                  <c:v>2.0012925593663411E-2</c:v>
                </c:pt>
                <c:pt idx="389">
                  <c:v>2.0012892260483806E-2</c:v>
                </c:pt>
                <c:pt idx="390">
                  <c:v>2.0012859104043049E-2</c:v>
                </c:pt>
                <c:pt idx="391">
                  <c:v>2.0012826122081058E-2</c:v>
                </c:pt>
                <c:pt idx="392">
                  <c:v>2.0012793302326661E-2</c:v>
                </c:pt>
                <c:pt idx="393">
                  <c:v>2.0012760649599066E-2</c:v>
                </c:pt>
                <c:pt idx="394">
                  <c:v>2.0012728166511146E-2</c:v>
                </c:pt>
                <c:pt idx="395">
                  <c:v>2.0012695850955775E-2</c:v>
                </c:pt>
                <c:pt idx="396">
                  <c:v>2.0012663695157595E-2</c:v>
                </c:pt>
                <c:pt idx="397">
                  <c:v>2.0012631695726681E-2</c:v>
                </c:pt>
                <c:pt idx="398">
                  <c:v>2.0012599872041164E-2</c:v>
                </c:pt>
                <c:pt idx="399">
                  <c:v>2.0012568196948546E-2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Лист3!$K$7</c:f>
              <c:strCache>
                <c:ptCount val="1"/>
                <c:pt idx="0">
                  <c:v>x(t)</c:v>
                </c:pt>
              </c:strCache>
            </c:strRef>
          </c:tx>
          <c:marker>
            <c:symbol val="none"/>
          </c:marker>
          <c:xVal>
            <c:numRef>
              <c:f>Лист3!$J$8:$J$108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Лист3!$K$8:$K$108</c:f>
              <c:numCache>
                <c:formatCode>General</c:formatCode>
                <c:ptCount val="101"/>
                <c:pt idx="0">
                  <c:v>0</c:v>
                </c:pt>
                <c:pt idx="1">
                  <c:v>1.5000000000000001E-4</c:v>
                </c:pt>
                <c:pt idx="2">
                  <c:v>4.0000000000000002E-4</c:v>
                </c:pt>
                <c:pt idx="3">
                  <c:v>7.5000000000000002E-4</c:v>
                </c:pt>
                <c:pt idx="4">
                  <c:v>1.2000000000000001E-3</c:v>
                </c:pt>
                <c:pt idx="5">
                  <c:v>1.75E-3</c:v>
                </c:pt>
                <c:pt idx="6">
                  <c:v>2.3999999999999998E-3</c:v>
                </c:pt>
                <c:pt idx="7">
                  <c:v>3.1499999999999996E-3</c:v>
                </c:pt>
                <c:pt idx="8">
                  <c:v>4.0000000000000001E-3</c:v>
                </c:pt>
                <c:pt idx="9">
                  <c:v>4.9500000000000004E-3</c:v>
                </c:pt>
                <c:pt idx="10">
                  <c:v>6.0000000000000001E-3</c:v>
                </c:pt>
                <c:pt idx="11">
                  <c:v>7.150000000000001E-3</c:v>
                </c:pt>
                <c:pt idx="12">
                  <c:v>8.3999999999999995E-3</c:v>
                </c:pt>
                <c:pt idx="13">
                  <c:v>9.7500000000000017E-3</c:v>
                </c:pt>
                <c:pt idx="14">
                  <c:v>1.1199999999999998E-2</c:v>
                </c:pt>
                <c:pt idx="15">
                  <c:v>1.2749999999999999E-2</c:v>
                </c:pt>
                <c:pt idx="16">
                  <c:v>1.4400000000000001E-2</c:v>
                </c:pt>
                <c:pt idx="17">
                  <c:v>1.6150000000000001E-2</c:v>
                </c:pt>
                <c:pt idx="18">
                  <c:v>1.8000000000000002E-2</c:v>
                </c:pt>
                <c:pt idx="19">
                  <c:v>1.9949999999999999E-2</c:v>
                </c:pt>
                <c:pt idx="20">
                  <c:v>2.1999999999999999E-2</c:v>
                </c:pt>
                <c:pt idx="21">
                  <c:v>2.4150000000000005E-2</c:v>
                </c:pt>
                <c:pt idx="22">
                  <c:v>2.6400000000000003E-2</c:v>
                </c:pt>
                <c:pt idx="23">
                  <c:v>2.8749999999999998E-2</c:v>
                </c:pt>
                <c:pt idx="24">
                  <c:v>3.1199999999999999E-2</c:v>
                </c:pt>
                <c:pt idx="25">
                  <c:v>3.3750000000000002E-2</c:v>
                </c:pt>
                <c:pt idx="26">
                  <c:v>3.6400000000000002E-2</c:v>
                </c:pt>
                <c:pt idx="27">
                  <c:v>3.9150000000000004E-2</c:v>
                </c:pt>
                <c:pt idx="28">
                  <c:v>4.1999999999999989E-2</c:v>
                </c:pt>
                <c:pt idx="29">
                  <c:v>4.4949999999999997E-2</c:v>
                </c:pt>
                <c:pt idx="30">
                  <c:v>4.8000000000000001E-2</c:v>
                </c:pt>
                <c:pt idx="31">
                  <c:v>5.1150000000000008E-2</c:v>
                </c:pt>
                <c:pt idx="32">
                  <c:v>5.4400000000000004E-2</c:v>
                </c:pt>
                <c:pt idx="33">
                  <c:v>5.7749999999999996E-2</c:v>
                </c:pt>
                <c:pt idx="34">
                  <c:v>6.1200000000000004E-2</c:v>
                </c:pt>
                <c:pt idx="35">
                  <c:v>6.4750000000000002E-2</c:v>
                </c:pt>
                <c:pt idx="36">
                  <c:v>6.8400000000000016E-2</c:v>
                </c:pt>
                <c:pt idx="37">
                  <c:v>7.2150000000000006E-2</c:v>
                </c:pt>
                <c:pt idx="38">
                  <c:v>7.5999999999999998E-2</c:v>
                </c:pt>
                <c:pt idx="39">
                  <c:v>7.9949999999999993E-2</c:v>
                </c:pt>
                <c:pt idx="40">
                  <c:v>8.4000000000000005E-2</c:v>
                </c:pt>
                <c:pt idx="41">
                  <c:v>8.8149999999999978E-2</c:v>
                </c:pt>
                <c:pt idx="42">
                  <c:v>9.240000000000001E-2</c:v>
                </c:pt>
                <c:pt idx="43">
                  <c:v>9.6749999999999989E-2</c:v>
                </c:pt>
                <c:pt idx="44">
                  <c:v>0.10120000000000001</c:v>
                </c:pt>
                <c:pt idx="45">
                  <c:v>0.10575</c:v>
                </c:pt>
                <c:pt idx="46">
                  <c:v>0.1104</c:v>
                </c:pt>
                <c:pt idx="47">
                  <c:v>0.11515</c:v>
                </c:pt>
                <c:pt idx="48">
                  <c:v>0.12</c:v>
                </c:pt>
                <c:pt idx="49">
                  <c:v>0.12495000000000002</c:v>
                </c:pt>
                <c:pt idx="50">
                  <c:v>0.13</c:v>
                </c:pt>
                <c:pt idx="51">
                  <c:v>0.13514999999999996</c:v>
                </c:pt>
                <c:pt idx="52">
                  <c:v>0.14040000000000002</c:v>
                </c:pt>
                <c:pt idx="53">
                  <c:v>0.14574999999999999</c:v>
                </c:pt>
                <c:pt idx="54">
                  <c:v>0.1512</c:v>
                </c:pt>
                <c:pt idx="55">
                  <c:v>0.15675</c:v>
                </c:pt>
                <c:pt idx="56">
                  <c:v>0.16239999999999996</c:v>
                </c:pt>
                <c:pt idx="57">
                  <c:v>0.16815000000000002</c:v>
                </c:pt>
                <c:pt idx="58">
                  <c:v>0.17399999999999999</c:v>
                </c:pt>
                <c:pt idx="59">
                  <c:v>0.17995</c:v>
                </c:pt>
                <c:pt idx="60">
                  <c:v>0.186</c:v>
                </c:pt>
                <c:pt idx="61">
                  <c:v>0.19214999999999999</c:v>
                </c:pt>
                <c:pt idx="62">
                  <c:v>0.19840000000000005</c:v>
                </c:pt>
                <c:pt idx="63">
                  <c:v>0.20474999999999999</c:v>
                </c:pt>
                <c:pt idx="64">
                  <c:v>0.2112</c:v>
                </c:pt>
                <c:pt idx="65">
                  <c:v>0.21775</c:v>
                </c:pt>
                <c:pt idx="66">
                  <c:v>0.22439999999999999</c:v>
                </c:pt>
                <c:pt idx="67">
                  <c:v>0.23115000000000002</c:v>
                </c:pt>
                <c:pt idx="68">
                  <c:v>0.23800000000000002</c:v>
                </c:pt>
                <c:pt idx="69">
                  <c:v>0.24495000000000003</c:v>
                </c:pt>
                <c:pt idx="70">
                  <c:v>0.252</c:v>
                </c:pt>
                <c:pt idx="71">
                  <c:v>0.25914999999999994</c:v>
                </c:pt>
                <c:pt idx="72">
                  <c:v>0.26640000000000003</c:v>
                </c:pt>
                <c:pt idx="73">
                  <c:v>0.27374999999999994</c:v>
                </c:pt>
                <c:pt idx="74">
                  <c:v>0.28120000000000006</c:v>
                </c:pt>
                <c:pt idx="75">
                  <c:v>0.28875000000000001</c:v>
                </c:pt>
                <c:pt idx="76">
                  <c:v>0.2964</c:v>
                </c:pt>
                <c:pt idx="77">
                  <c:v>0.30414999999999998</c:v>
                </c:pt>
                <c:pt idx="78">
                  <c:v>0.31199999999999994</c:v>
                </c:pt>
                <c:pt idx="79">
                  <c:v>0.31995000000000001</c:v>
                </c:pt>
                <c:pt idx="80">
                  <c:v>0.32800000000000001</c:v>
                </c:pt>
                <c:pt idx="81">
                  <c:v>0.33615</c:v>
                </c:pt>
                <c:pt idx="82">
                  <c:v>0.34439999999999993</c:v>
                </c:pt>
                <c:pt idx="83">
                  <c:v>0.35275000000000001</c:v>
                </c:pt>
                <c:pt idx="84">
                  <c:v>0.36120000000000008</c:v>
                </c:pt>
                <c:pt idx="85">
                  <c:v>0.36975000000000002</c:v>
                </c:pt>
                <c:pt idx="86">
                  <c:v>0.37839999999999996</c:v>
                </c:pt>
                <c:pt idx="87">
                  <c:v>0.38714999999999994</c:v>
                </c:pt>
                <c:pt idx="88">
                  <c:v>0.39600000000000002</c:v>
                </c:pt>
                <c:pt idx="89">
                  <c:v>0.40495000000000009</c:v>
                </c:pt>
                <c:pt idx="90">
                  <c:v>0.41399999999999998</c:v>
                </c:pt>
                <c:pt idx="91">
                  <c:v>0.42314999999999997</c:v>
                </c:pt>
                <c:pt idx="92">
                  <c:v>0.43239999999999995</c:v>
                </c:pt>
                <c:pt idx="93">
                  <c:v>0.44175000000000009</c:v>
                </c:pt>
                <c:pt idx="94">
                  <c:v>0.45120000000000005</c:v>
                </c:pt>
                <c:pt idx="95">
                  <c:v>0.46074999999999999</c:v>
                </c:pt>
                <c:pt idx="96">
                  <c:v>0.47039999999999998</c:v>
                </c:pt>
                <c:pt idx="97">
                  <c:v>0.48014999999999991</c:v>
                </c:pt>
                <c:pt idx="98">
                  <c:v>0.49000000000000005</c:v>
                </c:pt>
                <c:pt idx="99">
                  <c:v>0.49995000000000006</c:v>
                </c:pt>
                <c:pt idx="100">
                  <c:v>0.51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Лист3!$L$7</c:f>
              <c:strCache>
                <c:ptCount val="1"/>
                <c:pt idx="0">
                  <c:v>V(t)</c:v>
                </c:pt>
              </c:strCache>
            </c:strRef>
          </c:tx>
          <c:marker>
            <c:symbol val="none"/>
          </c:marker>
          <c:xVal>
            <c:numRef>
              <c:f>Лист3!$J$8:$J$108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Лист3!$L$8:$L$108</c:f>
              <c:numCache>
                <c:formatCode>General</c:formatCode>
                <c:ptCount val="101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3.5000000000000009E-3</c:v>
                </c:pt>
                <c:pt idx="4">
                  <c:v>4.4999999999999997E-3</c:v>
                </c:pt>
                <c:pt idx="5">
                  <c:v>5.5000000000000005E-3</c:v>
                </c:pt>
                <c:pt idx="6">
                  <c:v>6.4999999999999988E-3</c:v>
                </c:pt>
                <c:pt idx="7">
                  <c:v>7.4999999999999997E-3</c:v>
                </c:pt>
                <c:pt idx="8">
                  <c:v>8.4999999999999971E-3</c:v>
                </c:pt>
                <c:pt idx="9">
                  <c:v>9.500000000000005E-3</c:v>
                </c:pt>
                <c:pt idx="10">
                  <c:v>1.0499999999999999E-2</c:v>
                </c:pt>
                <c:pt idx="11">
                  <c:v>1.1499999999999998E-2</c:v>
                </c:pt>
                <c:pt idx="12">
                  <c:v>1.2500000000000002E-2</c:v>
                </c:pt>
                <c:pt idx="13">
                  <c:v>1.350000000000001E-2</c:v>
                </c:pt>
                <c:pt idx="14">
                  <c:v>1.4499999999999983E-2</c:v>
                </c:pt>
                <c:pt idx="15">
                  <c:v>1.5499999999999996E-2</c:v>
                </c:pt>
                <c:pt idx="16">
                  <c:v>1.6500000000000008E-2</c:v>
                </c:pt>
                <c:pt idx="17">
                  <c:v>1.7500000000000022E-2</c:v>
                </c:pt>
                <c:pt idx="18">
                  <c:v>1.8499999999999992E-2</c:v>
                </c:pt>
                <c:pt idx="19">
                  <c:v>1.9499999999999993E-2</c:v>
                </c:pt>
                <c:pt idx="20">
                  <c:v>2.049999999999998E-2</c:v>
                </c:pt>
                <c:pt idx="21">
                  <c:v>2.150000000000004E-2</c:v>
                </c:pt>
                <c:pt idx="22">
                  <c:v>2.2499999999999964E-2</c:v>
                </c:pt>
                <c:pt idx="23">
                  <c:v>2.3500000000000028E-2</c:v>
                </c:pt>
                <c:pt idx="24">
                  <c:v>2.4499999999999987E-2</c:v>
                </c:pt>
                <c:pt idx="25">
                  <c:v>2.5500000000000012E-2</c:v>
                </c:pt>
                <c:pt idx="26">
                  <c:v>2.6499999999999971E-2</c:v>
                </c:pt>
                <c:pt idx="27">
                  <c:v>2.75E-2</c:v>
                </c:pt>
                <c:pt idx="28">
                  <c:v>2.8499999999999946E-2</c:v>
                </c:pt>
                <c:pt idx="29">
                  <c:v>2.9500000000000054E-2</c:v>
                </c:pt>
                <c:pt idx="30">
                  <c:v>3.0500000000000013E-2</c:v>
                </c:pt>
                <c:pt idx="31">
                  <c:v>3.1500000000000042E-2</c:v>
                </c:pt>
                <c:pt idx="32">
                  <c:v>3.2499999999999932E-2</c:v>
                </c:pt>
                <c:pt idx="33">
                  <c:v>3.3500000000000037E-2</c:v>
                </c:pt>
                <c:pt idx="34">
                  <c:v>3.4500000000000058E-2</c:v>
                </c:pt>
                <c:pt idx="35">
                  <c:v>3.5499999999999941E-2</c:v>
                </c:pt>
                <c:pt idx="36">
                  <c:v>3.6500000000000109E-2</c:v>
                </c:pt>
                <c:pt idx="37">
                  <c:v>3.749999999999986E-2</c:v>
                </c:pt>
                <c:pt idx="38">
                  <c:v>3.8500000000000062E-2</c:v>
                </c:pt>
                <c:pt idx="39">
                  <c:v>3.9499999999999917E-2</c:v>
                </c:pt>
                <c:pt idx="40">
                  <c:v>4.0500000000000085E-2</c:v>
                </c:pt>
                <c:pt idx="41">
                  <c:v>4.1499999999999877E-2</c:v>
                </c:pt>
                <c:pt idx="42">
                  <c:v>4.2500000000000086E-2</c:v>
                </c:pt>
                <c:pt idx="43">
                  <c:v>4.3499999999999941E-2</c:v>
                </c:pt>
                <c:pt idx="44">
                  <c:v>4.4499999999999998E-2</c:v>
                </c:pt>
                <c:pt idx="45">
                  <c:v>4.5500000000000006E-2</c:v>
                </c:pt>
                <c:pt idx="46">
                  <c:v>4.650000000000018E-2</c:v>
                </c:pt>
                <c:pt idx="47">
                  <c:v>4.7499999999999792E-2</c:v>
                </c:pt>
                <c:pt idx="48">
                  <c:v>4.8500000000000106E-2</c:v>
                </c:pt>
                <c:pt idx="49">
                  <c:v>4.9499999999999975E-2</c:v>
                </c:pt>
                <c:pt idx="50">
                  <c:v>5.0500000000000031E-2</c:v>
                </c:pt>
                <c:pt idx="51">
                  <c:v>5.1499999999999782E-2</c:v>
                </c:pt>
                <c:pt idx="52">
                  <c:v>5.2500000000000324E-2</c:v>
                </c:pt>
                <c:pt idx="53">
                  <c:v>5.3499999999999846E-2</c:v>
                </c:pt>
                <c:pt idx="54">
                  <c:v>5.4499999999999812E-2</c:v>
                </c:pt>
                <c:pt idx="55">
                  <c:v>5.5500000000000188E-2</c:v>
                </c:pt>
                <c:pt idx="56">
                  <c:v>5.6499999999999807E-2</c:v>
                </c:pt>
                <c:pt idx="57">
                  <c:v>5.7500000000000301E-2</c:v>
                </c:pt>
                <c:pt idx="58">
                  <c:v>5.8499999999999872E-2</c:v>
                </c:pt>
                <c:pt idx="59">
                  <c:v>5.9499999999999789E-2</c:v>
                </c:pt>
                <c:pt idx="60">
                  <c:v>6.0500000000000213E-2</c:v>
                </c:pt>
                <c:pt idx="61">
                  <c:v>6.1500000000000103E-2</c:v>
                </c:pt>
                <c:pt idx="62">
                  <c:v>6.2500000000000278E-2</c:v>
                </c:pt>
                <c:pt idx="63">
                  <c:v>6.3499999999999612E-2</c:v>
                </c:pt>
                <c:pt idx="64">
                  <c:v>6.4499999999999766E-2</c:v>
                </c:pt>
                <c:pt idx="65">
                  <c:v>6.5500000000000239E-2</c:v>
                </c:pt>
                <c:pt idx="66">
                  <c:v>6.6500000000000128E-2</c:v>
                </c:pt>
                <c:pt idx="67">
                  <c:v>6.7499999999999977E-2</c:v>
                </c:pt>
                <c:pt idx="68">
                  <c:v>6.85000000000002E-2</c:v>
                </c:pt>
                <c:pt idx="69">
                  <c:v>6.9499999999999743E-2</c:v>
                </c:pt>
                <c:pt idx="70">
                  <c:v>7.0499999999999979E-2</c:v>
                </c:pt>
                <c:pt idx="71">
                  <c:v>7.1499999999999592E-2</c:v>
                </c:pt>
                <c:pt idx="72">
                  <c:v>7.2500000000000508E-2</c:v>
                </c:pt>
                <c:pt idx="73">
                  <c:v>7.3499999999999385E-2</c:v>
                </c:pt>
                <c:pt idx="74">
                  <c:v>7.4500000000000829E-2</c:v>
                </c:pt>
                <c:pt idx="75">
                  <c:v>7.549999999999972E-2</c:v>
                </c:pt>
                <c:pt idx="76">
                  <c:v>7.6500000000000179E-2</c:v>
                </c:pt>
                <c:pt idx="77">
                  <c:v>7.7499999999999375E-2</c:v>
                </c:pt>
                <c:pt idx="78">
                  <c:v>7.8499999999999959E-2</c:v>
                </c:pt>
                <c:pt idx="79">
                  <c:v>7.9500000000000251E-2</c:v>
                </c:pt>
                <c:pt idx="80">
                  <c:v>8.0500000000000307E-2</c:v>
                </c:pt>
                <c:pt idx="81">
                  <c:v>8.1500000000000197E-2</c:v>
                </c:pt>
                <c:pt idx="82">
                  <c:v>8.2499999999999532E-2</c:v>
                </c:pt>
                <c:pt idx="83">
                  <c:v>8.3499999999999602E-2</c:v>
                </c:pt>
                <c:pt idx="84">
                  <c:v>8.4500000000000991E-2</c:v>
                </c:pt>
                <c:pt idx="85">
                  <c:v>8.5499999999999771E-2</c:v>
                </c:pt>
                <c:pt idx="86">
                  <c:v>8.649999999999966E-2</c:v>
                </c:pt>
                <c:pt idx="87">
                  <c:v>8.7500000000000105E-2</c:v>
                </c:pt>
                <c:pt idx="88">
                  <c:v>8.8499999999999537E-2</c:v>
                </c:pt>
                <c:pt idx="89">
                  <c:v>8.9500000000001009E-2</c:v>
                </c:pt>
                <c:pt idx="90">
                  <c:v>9.0499999999999234E-2</c:v>
                </c:pt>
                <c:pt idx="91">
                  <c:v>9.1500000000000234E-2</c:v>
                </c:pt>
                <c:pt idx="92">
                  <c:v>9.2500000000000138E-2</c:v>
                </c:pt>
                <c:pt idx="93">
                  <c:v>9.3500000000000028E-2</c:v>
                </c:pt>
                <c:pt idx="94">
                  <c:v>9.4499999999999917E-2</c:v>
                </c:pt>
                <c:pt idx="95">
                  <c:v>9.5499999999999807E-2</c:v>
                </c:pt>
                <c:pt idx="96">
                  <c:v>9.6500000000000266E-2</c:v>
                </c:pt>
                <c:pt idx="97">
                  <c:v>9.7499999999999601E-2</c:v>
                </c:pt>
                <c:pt idx="98">
                  <c:v>9.8499999999999963E-2</c:v>
                </c:pt>
                <c:pt idx="99">
                  <c:v>9.9500000000000491E-2</c:v>
                </c:pt>
                <c:pt idx="100">
                  <c:v>0.10049999999999984</c:v>
                </c:pt>
              </c:numCache>
            </c:numRef>
          </c:yVal>
          <c:smooth val="1"/>
        </c:ser>
        <c:axId val="82894848"/>
        <c:axId val="82896384"/>
      </c:scatterChart>
      <c:valAx>
        <c:axId val="82894848"/>
        <c:scaling>
          <c:orientation val="minMax"/>
          <c:max val="10"/>
        </c:scaling>
        <c:axPos val="b"/>
        <c:numFmt formatCode="General" sourceLinked="1"/>
        <c:tickLblPos val="nextTo"/>
        <c:crossAx val="82896384"/>
        <c:crosses val="autoZero"/>
        <c:crossBetween val="midCat"/>
      </c:valAx>
      <c:valAx>
        <c:axId val="82896384"/>
        <c:scaling>
          <c:orientation val="minMax"/>
        </c:scaling>
        <c:axPos val="l"/>
        <c:majorGridlines/>
        <c:numFmt formatCode="General" sourceLinked="1"/>
        <c:tickLblPos val="nextTo"/>
        <c:crossAx val="8289484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strRef>
              <c:f>Лист6!$L$5</c:f>
              <c:strCache>
                <c:ptCount val="1"/>
                <c:pt idx="0">
                  <c:v>diff A</c:v>
                </c:pt>
              </c:strCache>
            </c:strRef>
          </c:tx>
          <c:marker>
            <c:symbol val="none"/>
          </c:marker>
          <c:xVal>
            <c:numRef>
              <c:f>Лист6!$K$6:$K$231</c:f>
              <c:numCache>
                <c:formatCode>General</c:formatCode>
                <c:ptCount val="226"/>
                <c:pt idx="0">
                  <c:v>0</c:v>
                </c:pt>
                <c:pt idx="1">
                  <c:v>0.39605734097534651</c:v>
                </c:pt>
                <c:pt idx="2">
                  <c:v>0.77893305024141313</c:v>
                </c:pt>
                <c:pt idx="3">
                  <c:v>1.1490658405716854</c:v>
                </c:pt>
                <c:pt idx="4">
                  <c:v>1.5068798234443079</c:v>
                </c:pt>
                <c:pt idx="5">
                  <c:v>1.8527849950043009</c:v>
                </c:pt>
                <c:pt idx="6">
                  <c:v>2.187177705851882</c:v>
                </c:pt>
                <c:pt idx="7">
                  <c:v>2.5104411151952775</c:v>
                </c:pt>
                <c:pt idx="8">
                  <c:v>2.82294562988832</c:v>
                </c:pt>
                <c:pt idx="9">
                  <c:v>3.125049328855976</c:v>
                </c:pt>
                <c:pt idx="10">
                  <c:v>3.4170983733940563</c:v>
                </c:pt>
                <c:pt idx="11">
                  <c:v>3.699427403813301</c:v>
                </c:pt>
                <c:pt idx="12">
                  <c:v>3.9723599228822941</c:v>
                </c:pt>
                <c:pt idx="13">
                  <c:v>4.2362086665085847</c:v>
                </c:pt>
                <c:pt idx="14">
                  <c:v>4.4912759620827467</c:v>
                </c:pt>
                <c:pt idx="15">
                  <c:v>4.7378540748959965</c:v>
                </c:pt>
                <c:pt idx="16">
                  <c:v>4.976225543028276</c:v>
                </c:pt>
                <c:pt idx="17">
                  <c:v>5.2066635010905671</c:v>
                </c:pt>
                <c:pt idx="18">
                  <c:v>5.4294319931923596</c:v>
                </c:pt>
                <c:pt idx="19">
                  <c:v>5.6447862754928977</c:v>
                </c:pt>
                <c:pt idx="20">
                  <c:v>5.85297310868288</c:v>
                </c:pt>
                <c:pt idx="21">
                  <c:v>6.0542310407317448</c:v>
                </c:pt>
                <c:pt idx="22">
                  <c:v>6.2487906802245199</c:v>
                </c:pt>
                <c:pt idx="23">
                  <c:v>6.4368749606014433</c:v>
                </c:pt>
                <c:pt idx="24">
                  <c:v>6.6186993956031275</c:v>
                </c:pt>
                <c:pt idx="25">
                  <c:v>6.7944723262139624</c:v>
                </c:pt>
                <c:pt idx="26">
                  <c:v>6.9643951593867151</c:v>
                </c:pt>
                <c:pt idx="27">
                  <c:v>7.1286625988218715</c:v>
                </c:pt>
                <c:pt idx="28">
                  <c:v>7.287462868066144</c:v>
                </c:pt>
                <c:pt idx="29">
                  <c:v>7.4409779261857896</c:v>
                </c:pt>
                <c:pt idx="30">
                  <c:v>7.5893836762618614</c:v>
                </c:pt>
                <c:pt idx="31">
                  <c:v>7.7328501669462861</c:v>
                </c:pt>
                <c:pt idx="32">
                  <c:v>7.8715417873097424</c:v>
                </c:pt>
                <c:pt idx="33">
                  <c:v>8.0056174552045665</c:v>
                </c:pt>
                <c:pt idx="34">
                  <c:v>8.135230799358558</c:v>
                </c:pt>
                <c:pt idx="35">
                  <c:v>8.2605303354083013</c:v>
                </c:pt>
                <c:pt idx="36">
                  <c:v>8.3816596360737332</c:v>
                </c:pt>
                <c:pt idx="37">
                  <c:v>8.4987574956689329</c:v>
                </c:pt>
                <c:pt idx="38">
                  <c:v>8.6119580891376479</c:v>
                </c:pt>
                <c:pt idx="39">
                  <c:v>8.721391125795769</c:v>
                </c:pt>
                <c:pt idx="40">
                  <c:v>8.8271819979569432</c:v>
                </c:pt>
                <c:pt idx="41">
                  <c:v>8.9294519246115946</c:v>
                </c:pt>
                <c:pt idx="42">
                  <c:v>9.0283180903240137</c:v>
                </c:pt>
                <c:pt idx="43">
                  <c:v>9.123893779506643</c:v>
                </c:pt>
                <c:pt idx="44">
                  <c:v>9.2162885062254425</c:v>
                </c:pt>
                <c:pt idx="45">
                  <c:v>9.3056081396850505</c:v>
                </c:pt>
                <c:pt idx="46">
                  <c:v>9.3919550255375235</c:v>
                </c:pt>
                <c:pt idx="47">
                  <c:v>9.4754281031536749</c:v>
                </c:pt>
                <c:pt idx="48">
                  <c:v>9.5561230189913644</c:v>
                </c:pt>
                <c:pt idx="49">
                  <c:v>9.6341322361906609</c:v>
                </c:pt>
                <c:pt idx="50">
                  <c:v>9.7095451405214241</c:v>
                </c:pt>
                <c:pt idx="51">
                  <c:v>9.7824481428047534</c:v>
                </c:pt>
                <c:pt idx="52">
                  <c:v>9.8529247779256064</c:v>
                </c:pt>
                <c:pt idx="53">
                  <c:v>9.9210558005500857</c:v>
                </c:pt>
                <c:pt idx="54">
                  <c:v>9.9869192776570372</c:v>
                </c:pt>
                <c:pt idx="55">
                  <c:v>10.050590677990009</c:v>
                </c:pt>
                <c:pt idx="56">
                  <c:v>10.112142958532051</c:v>
                </c:pt>
                <c:pt idx="57">
                  <c:v>10.17164664810246</c:v>
                </c:pt>
                <c:pt idx="58">
                  <c:v>10.229169928171229</c:v>
                </c:pt>
                <c:pt idx="59">
                  <c:v>10.284778710983847</c:v>
                </c:pt>
                <c:pt idx="60">
                  <c:v>10.338536715085908</c:v>
                </c:pt>
                <c:pt idx="61">
                  <c:v>10.390505538334118</c:v>
                </c:pt>
                <c:pt idx="62">
                  <c:v>10.440744728477346</c:v>
                </c:pt>
                <c:pt idx="63">
                  <c:v>10.489311851388566</c:v>
                </c:pt>
                <c:pt idx="64">
                  <c:v>10.536262557025918</c:v>
                </c:pt>
                <c:pt idx="65">
                  <c:v>10.581650643198426</c:v>
                </c:pt>
                <c:pt idx="66">
                  <c:v>10.625528117209466</c:v>
                </c:pt>
                <c:pt idx="67">
                  <c:v>10.667945255448615</c:v>
                </c:pt>
                <c:pt idx="68">
                  <c:v>10.708950661000134</c:v>
                </c:pt>
                <c:pt idx="69">
                  <c:v>10.748591319334146</c:v>
                </c:pt>
                <c:pt idx="70">
                  <c:v>10.786912652144268</c:v>
                </c:pt>
                <c:pt idx="71">
                  <c:v>10.823958569393431</c:v>
                </c:pt>
                <c:pt idx="72">
                  <c:v>10.859771519627495</c:v>
                </c:pt>
                <c:pt idx="73">
                  <c:v>10.894392538614316</c:v>
                </c:pt>
                <c:pt idx="74">
                  <c:v>10.927861296364011</c:v>
                </c:pt>
                <c:pt idx="75">
                  <c:v>10.960216142584288</c:v>
                </c:pt>
                <c:pt idx="76">
                  <c:v>10.991494150622913</c:v>
                </c:pt>
                <c:pt idx="77">
                  <c:v>11.02173115994769</c:v>
                </c:pt>
                <c:pt idx="78">
                  <c:v>11.050961817212615</c:v>
                </c:pt>
                <c:pt idx="79">
                  <c:v>11.079219615957264</c:v>
                </c:pt>
                <c:pt idx="80">
                  <c:v>11.106536934984884</c:v>
                </c:pt>
                <c:pt idx="81">
                  <c:v>11.132945075463207</c:v>
                </c:pt>
                <c:pt idx="82">
                  <c:v>11.158474296790441</c:v>
                </c:pt>
                <c:pt idx="83">
                  <c:v>11.183153851267589</c:v>
                </c:pt>
                <c:pt idx="84">
                  <c:v>11.20701201761678</c:v>
                </c:pt>
                <c:pt idx="85">
                  <c:v>11.230076133384056</c:v>
                </c:pt>
                <c:pt idx="86">
                  <c:v>11.252372626263705</c:v>
                </c:pt>
                <c:pt idx="87">
                  <c:v>11.273927044380079</c:v>
                </c:pt>
                <c:pt idx="88">
                  <c:v>11.294764085561541</c:v>
                </c:pt>
                <c:pt idx="89">
                  <c:v>11.314907625640137</c:v>
                </c:pt>
                <c:pt idx="90">
                  <c:v>11.334380745809373</c:v>
                </c:pt>
                <c:pt idx="91">
                  <c:v>11.353205759071491</c:v>
                </c:pt>
                <c:pt idx="92">
                  <c:v>11.371404235804498</c:v>
                </c:pt>
                <c:pt idx="93">
                  <c:v>11.388997028478288</c:v>
                </c:pt>
                <c:pt idx="94">
                  <c:v>11.406004295548152</c:v>
                </c:pt>
                <c:pt idx="95">
                  <c:v>11.422445524553064</c:v>
                </c:pt>
                <c:pt idx="96">
                  <c:v>11.438339554445198</c:v>
                </c:pt>
                <c:pt idx="97">
                  <c:v>11.453704597176284</c:v>
                </c:pt>
                <c:pt idx="98">
                  <c:v>11.468558258565519</c:v>
                </c:pt>
                <c:pt idx="99">
                  <c:v>11.482917558472939</c:v>
                </c:pt>
                <c:pt idx="100">
                  <c:v>11.496798950301404</c:v>
                </c:pt>
                <c:pt idx="101">
                  <c:v>11.510218339849478</c:v>
                </c:pt>
                <c:pt idx="102">
                  <c:v>11.523191103536888</c:v>
                </c:pt>
                <c:pt idx="103">
                  <c:v>11.535732106023362</c:v>
                </c:pt>
                <c:pt idx="104">
                  <c:v>11.547855717241099</c:v>
                </c:pt>
                <c:pt idx="105">
                  <c:v>11.559575828860357</c:v>
                </c:pt>
                <c:pt idx="106">
                  <c:v>11.570905870207021</c:v>
                </c:pt>
                <c:pt idx="107">
                  <c:v>11.581858823650416</c:v>
                </c:pt>
                <c:pt idx="108">
                  <c:v>11.59244723947897</c:v>
                </c:pt>
                <c:pt idx="109">
                  <c:v>11.602683250280784</c:v>
                </c:pt>
                <c:pt idx="110">
                  <c:v>11.612578584845593</c:v>
                </c:pt>
                <c:pt idx="111">
                  <c:v>11.622144581604031</c:v>
                </c:pt>
                <c:pt idx="112">
                  <c:v>11.631392201619621</c:v>
                </c:pt>
                <c:pt idx="113">
                  <c:v>11.640332041148341</c:v>
                </c:pt>
                <c:pt idx="114">
                  <c:v>11.648974343780214</c:v>
                </c:pt>
                <c:pt idx="115">
                  <c:v>11.657329012176769</c:v>
                </c:pt>
                <c:pt idx="116">
                  <c:v>11.665405619417871</c:v>
                </c:pt>
                <c:pt idx="117">
                  <c:v>11.673213419970907</c:v>
                </c:pt>
                <c:pt idx="118">
                  <c:v>11.680761360294873</c:v>
                </c:pt>
                <c:pt idx="119">
                  <c:v>11.68805808909157</c:v>
                </c:pt>
                <c:pt idx="120">
                  <c:v>11.695111967215571</c:v>
                </c:pt>
                <c:pt idx="121">
                  <c:v>11.701931077254418</c:v>
                </c:pt>
                <c:pt idx="122">
                  <c:v>11.708523232789918</c:v>
                </c:pt>
                <c:pt idx="123">
                  <c:v>11.714895987351245</c:v>
                </c:pt>
                <c:pt idx="124">
                  <c:v>11.72105664307003</c:v>
                </c:pt>
                <c:pt idx="125">
                  <c:v>11.727012259047415</c:v>
                </c:pt>
                <c:pt idx="126">
                  <c:v>11.732769659442626</c:v>
                </c:pt>
                <c:pt idx="127">
                  <c:v>11.738335441292337</c:v>
                </c:pt>
                <c:pt idx="128">
                  <c:v>11.743715982069791</c:v>
                </c:pt>
                <c:pt idx="129">
                  <c:v>11.748917446992344</c:v>
                </c:pt>
                <c:pt idx="130">
                  <c:v>11.753945796085787</c:v>
                </c:pt>
                <c:pt idx="131">
                  <c:v>11.758806791013564</c:v>
                </c:pt>
                <c:pt idx="132">
                  <c:v>11.763506001678685</c:v>
                </c:pt>
                <c:pt idx="133">
                  <c:v>11.768048812605931</c:v>
                </c:pt>
                <c:pt idx="134">
                  <c:v>11.772440429111633</c:v>
                </c:pt>
                <c:pt idx="135">
                  <c:v>11.776685883268103</c:v>
                </c:pt>
                <c:pt idx="136">
                  <c:v>11.780790039669579</c:v>
                </c:pt>
                <c:pt idx="137">
                  <c:v>11.784757601006238</c:v>
                </c:pt>
                <c:pt idx="138">
                  <c:v>11.788593113452716</c:v>
                </c:pt>
                <c:pt idx="139">
                  <c:v>11.792300971877276</c:v>
                </c:pt>
                <c:pt idx="140">
                  <c:v>11.795885424877605</c:v>
                </c:pt>
                <c:pt idx="141">
                  <c:v>11.799350579649012</c:v>
                </c:pt>
                <c:pt idx="142">
                  <c:v>11.802700406690603</c:v>
                </c:pt>
                <c:pt idx="143">
                  <c:v>11.805938744354814</c:v>
                </c:pt>
                <c:pt idx="144">
                  <c:v>11.809069303245538</c:v>
                </c:pt>
                <c:pt idx="145">
                  <c:v>11.812095670469876</c:v>
                </c:pt>
                <c:pt idx="146">
                  <c:v>11.815021313748357</c:v>
                </c:pt>
                <c:pt idx="147">
                  <c:v>11.817849585388391</c:v>
                </c:pt>
                <c:pt idx="148">
                  <c:v>11.820583726125458</c:v>
                </c:pt>
                <c:pt idx="149">
                  <c:v>11.823226868836459</c:v>
                </c:pt>
                <c:pt idx="150">
                  <c:v>11.825782042129482</c:v>
                </c:pt>
                <c:pt idx="151">
                  <c:v>11.828252173814089</c:v>
                </c:pt>
                <c:pt idx="152">
                  <c:v>11.830640094256102</c:v>
                </c:pt>
                <c:pt idx="153">
                  <c:v>11.832948539620743</c:v>
                </c:pt>
                <c:pt idx="154">
                  <c:v>11.83518015500783</c:v>
                </c:pt>
                <c:pt idx="155">
                  <c:v>11.837337497482622</c:v>
                </c:pt>
                <c:pt idx="156">
                  <c:v>11.839423039005807</c:v>
                </c:pt>
                <c:pt idx="157">
                  <c:v>11.841439169265952</c:v>
                </c:pt>
                <c:pt idx="158">
                  <c:v>11.843388198417703</c:v>
                </c:pt>
                <c:pt idx="159">
                  <c:v>11.845272359728838</c:v>
                </c:pt>
                <c:pt idx="160">
                  <c:v>11.847093812139228</c:v>
                </c:pt>
                <c:pt idx="161">
                  <c:v>11.848854642734631</c:v>
                </c:pt>
                <c:pt idx="162">
                  <c:v>11.85055686913814</c:v>
                </c:pt>
                <c:pt idx="163">
                  <c:v>11.85220244182206</c:v>
                </c:pt>
                <c:pt idx="164">
                  <c:v>11.853793246342821</c:v>
                </c:pt>
                <c:pt idx="165">
                  <c:v>11.855331105501524</c:v>
                </c:pt>
                <c:pt idx="166">
                  <c:v>11.856817781432564</c:v>
                </c:pt>
                <c:pt idx="167">
                  <c:v>11.858254977622751</c:v>
                </c:pt>
                <c:pt idx="168">
                  <c:v>11.85964434086323</c:v>
                </c:pt>
                <c:pt idx="169">
                  <c:v>11.860987463136425</c:v>
                </c:pt>
                <c:pt idx="170">
                  <c:v>11.862285883440197</c:v>
                </c:pt>
                <c:pt idx="171">
                  <c:v>11.863541089551282</c:v>
                </c:pt>
                <c:pt idx="172">
                  <c:v>11.864754519730036</c:v>
                </c:pt>
                <c:pt idx="173">
                  <c:v>11.86592756436845</c:v>
                </c:pt>
                <c:pt idx="174">
                  <c:v>11.867061567583306</c:v>
                </c:pt>
                <c:pt idx="175">
                  <c:v>11.868157828756319</c:v>
                </c:pt>
                <c:pt idx="176">
                  <c:v>11.869217604023012</c:v>
                </c:pt>
                <c:pt idx="177">
                  <c:v>11.870242107712045</c:v>
                </c:pt>
                <c:pt idx="178">
                  <c:v>11.871232513736635</c:v>
                </c:pt>
                <c:pt idx="179">
                  <c:v>11.872189956939661</c:v>
                </c:pt>
                <c:pt idx="180">
                  <c:v>11.873115534394021</c:v>
                </c:pt>
                <c:pt idx="181">
                  <c:v>11.874010306659688</c:v>
                </c:pt>
                <c:pt idx="182">
                  <c:v>11.874875298998942</c:v>
                </c:pt>
                <c:pt idx="183">
                  <c:v>11.875711502551152</c:v>
                </c:pt>
                <c:pt idx="184">
                  <c:v>11.876519875468452</c:v>
                </c:pt>
                <c:pt idx="185">
                  <c:v>11.87730134401364</c:v>
                </c:pt>
                <c:pt idx="186">
                  <c:v>11.878056803621512</c:v>
                </c:pt>
                <c:pt idx="187">
                  <c:v>11.878787119924887</c:v>
                </c:pt>
                <c:pt idx="188">
                  <c:v>11.879493129746482</c:v>
                </c:pt>
                <c:pt idx="189">
                  <c:v>11.88017564205777</c:v>
                </c:pt>
                <c:pt idx="190">
                  <c:v>11.880835438905933</c:v>
                </c:pt>
                <c:pt idx="191">
                  <c:v>11.881473276309956</c:v>
                </c:pt>
                <c:pt idx="192">
                  <c:v>11.882089885126902</c:v>
                </c:pt>
                <c:pt idx="193">
                  <c:v>11.882685971889357</c:v>
                </c:pt>
                <c:pt idx="194">
                  <c:v>11.883262219614993</c:v>
                </c:pt>
                <c:pt idx="195">
                  <c:v>11.883819288589205</c:v>
                </c:pt>
                <c:pt idx="196">
                  <c:v>11.88435781712168</c:v>
                </c:pt>
                <c:pt idx="197">
                  <c:v>11.884878422277801</c:v>
                </c:pt>
                <c:pt idx="198">
                  <c:v>11.8853817005857</c:v>
                </c:pt>
                <c:pt idx="199">
                  <c:v>11.885868228719785</c:v>
                </c:pt>
                <c:pt idx="200">
                  <c:v>11.886338564161509</c:v>
                </c:pt>
                <c:pt idx="201">
                  <c:v>11.886793245838156</c:v>
                </c:pt>
                <c:pt idx="202">
                  <c:v>11.887232794740362</c:v>
                </c:pt>
                <c:pt idx="203">
                  <c:v>11.887657714519086</c:v>
                </c:pt>
                <c:pt idx="204">
                  <c:v>11.888068492062711</c:v>
                </c:pt>
                <c:pt idx="205">
                  <c:v>11.888465598054935</c:v>
                </c:pt>
                <c:pt idx="206">
                  <c:v>11.888849487514102</c:v>
                </c:pt>
                <c:pt idx="207">
                  <c:v>11.88922060031458</c:v>
                </c:pt>
                <c:pt idx="208">
                  <c:v>11.889579361690775</c:v>
                </c:pt>
                <c:pt idx="209">
                  <c:v>11.889926182724389</c:v>
                </c:pt>
                <c:pt idx="210">
                  <c:v>11.890261460815452</c:v>
                </c:pt>
                <c:pt idx="211">
                  <c:v>11.890585580137673</c:v>
                </c:pt>
                <c:pt idx="212">
                  <c:v>11.890898912078638</c:v>
                </c:pt>
                <c:pt idx="213">
                  <c:v>11.891201815665372</c:v>
                </c:pt>
                <c:pt idx="214">
                  <c:v>11.891494637975706</c:v>
                </c:pt>
                <c:pt idx="215">
                  <c:v>11.891777714535991</c:v>
                </c:pt>
                <c:pt idx="216">
                  <c:v>11.892051369705538</c:v>
                </c:pt>
                <c:pt idx="217">
                  <c:v>11.892315917048295</c:v>
                </c:pt>
                <c:pt idx="218">
                  <c:v>11.892571659692134</c:v>
                </c:pt>
                <c:pt idx="219">
                  <c:v>11.892818890676185</c:v>
                </c:pt>
                <c:pt idx="220">
                  <c:v>11.893057893286608</c:v>
                </c:pt>
                <c:pt idx="221">
                  <c:v>11.893288941381202</c:v>
                </c:pt>
                <c:pt idx="222">
                  <c:v>11.893512299703193</c:v>
                </c:pt>
                <c:pt idx="223">
                  <c:v>11.893728224184589</c:v>
                </c:pt>
                <c:pt idx="224">
                  <c:v>11.893936962239433</c:v>
                </c:pt>
                <c:pt idx="225">
                  <c:v>11.894138753047304</c:v>
                </c:pt>
              </c:numCache>
            </c:numRef>
          </c:xVal>
          <c:yVal>
            <c:numRef>
              <c:f>Лист6!$L$6:$L$231</c:f>
              <c:numCache>
                <c:formatCode>General</c:formatCode>
                <c:ptCount val="226"/>
                <c:pt idx="0">
                  <c:v>40.279814471227837</c:v>
                </c:pt>
                <c:pt idx="1">
                  <c:v>38.939216470013143</c:v>
                </c:pt>
                <c:pt idx="2">
                  <c:v>37.643236425073901</c:v>
                </c:pt>
                <c:pt idx="3">
                  <c:v>36.390389355811621</c:v>
                </c:pt>
                <c:pt idx="4">
                  <c:v>35.179239704944358</c:v>
                </c:pt>
                <c:pt idx="5">
                  <c:v>34.008399693593546</c:v>
                </c:pt>
                <c:pt idx="6">
                  <c:v>32.876527731116944</c:v>
                </c:pt>
                <c:pt idx="7">
                  <c:v>31.78232687786581</c:v>
                </c:pt>
                <c:pt idx="8">
                  <c:v>30.724543359104729</c:v>
                </c:pt>
                <c:pt idx="9">
                  <c:v>29.701965128391379</c:v>
                </c:pt>
                <c:pt idx="10">
                  <c:v>28.7134204787701</c:v>
                </c:pt>
                <c:pt idx="11">
                  <c:v>27.757776700187847</c:v>
                </c:pt>
                <c:pt idx="12">
                  <c:v>26.833938781594242</c:v>
                </c:pt>
                <c:pt idx="13">
                  <c:v>25.940848156238484</c:v>
                </c:pt>
                <c:pt idx="14">
                  <c:v>25.07748148872545</c:v>
                </c:pt>
                <c:pt idx="15">
                  <c:v>24.24284950244115</c:v>
                </c:pt>
                <c:pt idx="16">
                  <c:v>23.435995846003973</c:v>
                </c:pt>
                <c:pt idx="17">
                  <c:v>22.655995997442822</c:v>
                </c:pt>
                <c:pt idx="18">
                  <c:v>21.901956204846574</c:v>
                </c:pt>
                <c:pt idx="19">
                  <c:v>21.173012462270936</c:v>
                </c:pt>
                <c:pt idx="20">
                  <c:v>20.468329519729341</c:v>
                </c:pt>
                <c:pt idx="21">
                  <c:v>19.78709992613344</c:v>
                </c:pt>
                <c:pt idx="22">
                  <c:v>19.128543104086553</c:v>
                </c:pt>
                <c:pt idx="23">
                  <c:v>18.491904455470006</c:v>
                </c:pt>
                <c:pt idx="24">
                  <c:v>17.876454496797432</c:v>
                </c:pt>
                <c:pt idx="25">
                  <c:v>17.281488023346306</c:v>
                </c:pt>
                <c:pt idx="26">
                  <c:v>16.706323301109006</c:v>
                </c:pt>
                <c:pt idx="27">
                  <c:v>16.150301285637426</c:v>
                </c:pt>
                <c:pt idx="28">
                  <c:v>15.612784866886139</c:v>
                </c:pt>
                <c:pt idx="29">
                  <c:v>15.093158139188738</c:v>
                </c:pt>
                <c:pt idx="30">
                  <c:v>14.590825695530958</c:v>
                </c:pt>
                <c:pt idx="31">
                  <c:v>14.105211945311902</c:v>
                </c:pt>
                <c:pt idx="32">
                  <c:v>13.635760454811567</c:v>
                </c:pt>
                <c:pt idx="33">
                  <c:v>13.181933309609089</c:v>
                </c:pt>
                <c:pt idx="34">
                  <c:v>12.743210498221007</c:v>
                </c:pt>
                <c:pt idx="35">
                  <c:v>12.319089316253399</c:v>
                </c:pt>
                <c:pt idx="36">
                  <c:v>11.909083790385063</c:v>
                </c:pt>
                <c:pt idx="37">
                  <c:v>11.512724121521826</c:v>
                </c:pt>
                <c:pt idx="38">
                  <c:v>11.129556146483784</c:v>
                </c:pt>
                <c:pt idx="39">
                  <c:v>10.759140817608806</c:v>
                </c:pt>
                <c:pt idx="40">
                  <c:v>10.401053699675909</c:v>
                </c:pt>
                <c:pt idx="41">
                  <c:v>10.054884483572089</c:v>
                </c:pt>
                <c:pt idx="42">
                  <c:v>9.7202365161453788</c:v>
                </c:pt>
                <c:pt idx="43">
                  <c:v>9.3967263457053747</c:v>
                </c:pt>
                <c:pt idx="44">
                  <c:v>9.0839832826504949</c:v>
                </c:pt>
                <c:pt idx="45">
                  <c:v>8.7816489747184683</c:v>
                </c:pt>
                <c:pt idx="46">
                  <c:v>8.4893769963734371</c:v>
                </c:pt>
                <c:pt idx="47">
                  <c:v>8.2068324518590678</c:v>
                </c:pt>
                <c:pt idx="48">
                  <c:v>7.9336915914629769</c:v>
                </c:pt>
                <c:pt idx="49">
                  <c:v>7.6696414405526134</c:v>
                </c:pt>
                <c:pt idx="50">
                  <c:v>7.4143794409576893</c:v>
                </c:pt>
                <c:pt idx="51">
                  <c:v>7.1676131042881082</c:v>
                </c:pt>
                <c:pt idx="52">
                  <c:v>6.9290596767902599</c:v>
                </c:pt>
                <c:pt idx="53">
                  <c:v>6.6984458153575641</c:v>
                </c:pt>
                <c:pt idx="54">
                  <c:v>6.4755072743241211</c:v>
                </c:pt>
                <c:pt idx="55">
                  <c:v>6.2599886026824949</c:v>
                </c:pt>
                <c:pt idx="56">
                  <c:v>6.0516428513787632</c:v>
                </c:pt>
                <c:pt idx="57">
                  <c:v>5.850231290349388</c:v>
                </c:pt>
                <c:pt idx="58">
                  <c:v>5.6555231349757271</c:v>
                </c:pt>
                <c:pt idx="59">
                  <c:v>5.4672952816426967</c:v>
                </c:pt>
                <c:pt idx="60">
                  <c:v>5.2853320520986218</c:v>
                </c:pt>
                <c:pt idx="61">
                  <c:v>5.1094249463233314</c:v>
                </c:pt>
                <c:pt idx="62">
                  <c:v>4.93937240362132</c:v>
                </c:pt>
                <c:pt idx="63">
                  <c:v>4.7749795716662549</c:v>
                </c:pt>
                <c:pt idx="64">
                  <c:v>4.6160580832321569</c:v>
                </c:pt>
                <c:pt idx="65">
                  <c:v>4.4624258403554604</c:v>
                </c:pt>
                <c:pt idx="66">
                  <c:v>4.3139068056805971</c:v>
                </c:pt>
                <c:pt idx="67">
                  <c:v>4.170330800750067</c:v>
                </c:pt>
                <c:pt idx="68">
                  <c:v>4.0315333110078262</c:v>
                </c:pt>
                <c:pt idx="69">
                  <c:v>3.8973552972925889</c:v>
                </c:pt>
                <c:pt idx="70">
                  <c:v>3.767643013605035</c:v>
                </c:pt>
                <c:pt idx="71">
                  <c:v>3.642247830940097</c:v>
                </c:pt>
                <c:pt idx="72">
                  <c:v>3.5210260669825035</c:v>
                </c:pt>
                <c:pt idx="73">
                  <c:v>3.4038388214704027</c:v>
                </c:pt>
                <c:pt idx="74">
                  <c:v>3.2905518170384509</c:v>
                </c:pt>
                <c:pt idx="75">
                  <c:v>3.1810352453579589</c:v>
                </c:pt>
                <c:pt idx="76">
                  <c:v>3.075163618397847</c:v>
                </c:pt>
                <c:pt idx="77">
                  <c:v>2.9728156246359307</c:v>
                </c:pt>
                <c:pt idx="78">
                  <c:v>2.8738739900558241</c:v>
                </c:pt>
                <c:pt idx="79">
                  <c:v>2.7782253437701323</c:v>
                </c:pt>
                <c:pt idx="80">
                  <c:v>2.6857600881160217</c:v>
                </c:pt>
                <c:pt idx="81">
                  <c:v>2.5963722730742602</c:v>
                </c:pt>
                <c:pt idx="82">
                  <c:v>2.5099594748678808</c:v>
                </c:pt>
                <c:pt idx="83">
                  <c:v>2.4264226786013219</c:v>
                </c:pt>
                <c:pt idx="84">
                  <c:v>2.3456661648055972</c:v>
                </c:pt>
                <c:pt idx="85">
                  <c:v>2.2675973997594827</c:v>
                </c:pt>
                <c:pt idx="86">
                  <c:v>2.1921269294610495</c:v>
                </c:pt>
                <c:pt idx="87">
                  <c:v>2.1191682771280416</c:v>
                </c:pt>
                <c:pt idx="88">
                  <c:v>2.0486378441096682</c:v>
                </c:pt>
                <c:pt idx="89">
                  <c:v>1.9804548140962612</c:v>
                </c:pt>
                <c:pt idx="90">
                  <c:v>1.9145410605170341</c:v>
                </c:pt>
                <c:pt idx="91">
                  <c:v>1.8508210570198489</c:v>
                </c:pt>
                <c:pt idx="92">
                  <c:v>1.789221790930398</c:v>
                </c:pt>
                <c:pt idx="93">
                  <c:v>1.729672679591655</c:v>
                </c:pt>
                <c:pt idx="94">
                  <c:v>1.6721054894877236</c:v>
                </c:pt>
                <c:pt idx="95">
                  <c:v>1.6164542580594217</c:v>
                </c:pt>
                <c:pt idx="96">
                  <c:v>1.5626552181220021</c:v>
                </c:pt>
                <c:pt idx="97">
                  <c:v>1.5106467247984177</c:v>
                </c:pt>
                <c:pt idx="98">
                  <c:v>1.460369184884402</c:v>
                </c:pt>
                <c:pt idx="99">
                  <c:v>1.411764988564431</c:v>
                </c:pt>
                <c:pt idx="100">
                  <c:v>1.3647784434003201</c:v>
                </c:pt>
                <c:pt idx="101">
                  <c:v>1.3193557105168239</c:v>
                </c:pt>
                <c:pt idx="102">
                  <c:v>1.2754447429111146</c:v>
                </c:pt>
                <c:pt idx="103">
                  <c:v>1.2329952258154537</c:v>
                </c:pt>
                <c:pt idx="104">
                  <c:v>1.1919585190447168</c:v>
                </c:pt>
                <c:pt idx="105">
                  <c:v>1.1522876012627199</c:v>
                </c:pt>
                <c:pt idx="106">
                  <c:v>1.1139370161034778</c:v>
                </c:pt>
                <c:pt idx="107">
                  <c:v>1.0768628200856663</c:v>
                </c:pt>
                <c:pt idx="108">
                  <c:v>1.0410225322605955</c:v>
                </c:pt>
                <c:pt idx="109">
                  <c:v>1.006375085536011</c:v>
                </c:pt>
                <c:pt idx="110">
                  <c:v>0.97288077961994102</c:v>
                </c:pt>
                <c:pt idx="111">
                  <c:v>0.94050123553067189</c:v>
                </c:pt>
                <c:pt idx="112">
                  <c:v>0.90919935162073018</c:v>
                </c:pt>
                <c:pt idx="113">
                  <c:v>0.87893926106447662</c:v>
                </c:pt>
                <c:pt idx="114">
                  <c:v>0.84968629076060809</c:v>
                </c:pt>
                <c:pt idx="115">
                  <c:v>0.82140692160246886</c:v>
                </c:pt>
                <c:pt idx="116">
                  <c:v>0.79406875007065203</c:v>
                </c:pt>
                <c:pt idx="117">
                  <c:v>0.76764045110387891</c:v>
                </c:pt>
                <c:pt idx="118">
                  <c:v>0.7420917422056168</c:v>
                </c:pt>
                <c:pt idx="119">
                  <c:v>0.7173933487453038</c:v>
                </c:pt>
                <c:pt idx="120">
                  <c:v>0.69351697041442473</c:v>
                </c:pt>
                <c:pt idx="121">
                  <c:v>0.67043524879899441</c:v>
                </c:pt>
                <c:pt idx="122">
                  <c:v>0.64812173603130718</c:v>
                </c:pt>
                <c:pt idx="123">
                  <c:v>0.6265508644850144</c:v>
                </c:pt>
                <c:pt idx="124">
                  <c:v>0.6056979174788174</c:v>
                </c:pt>
                <c:pt idx="125">
                  <c:v>0.58553900095520661</c:v>
                </c:pt>
                <c:pt idx="126">
                  <c:v>0.56605101610178821</c:v>
                </c:pt>
                <c:pt idx="127">
                  <c:v>0.54721163288383268</c:v>
                </c:pt>
                <c:pt idx="128">
                  <c:v>0.52899926445771961</c:v>
                </c:pt>
                <c:pt idx="129">
                  <c:v>0.51139304243595129</c:v>
                </c:pt>
                <c:pt idx="130">
                  <c:v>0.49437279297540687</c:v>
                </c:pt>
                <c:pt idx="131">
                  <c:v>0.47791901366142425</c:v>
                </c:pt>
                <c:pt idx="132">
                  <c:v>0.46201285116123036</c:v>
                </c:pt>
                <c:pt idx="133">
                  <c:v>0.44663607962111657</c:v>
                </c:pt>
                <c:pt idx="134">
                  <c:v>0.43177107978259593</c:v>
                </c:pt>
                <c:pt idx="135">
                  <c:v>0.41740081879362512</c:v>
                </c:pt>
                <c:pt idx="136">
                  <c:v>0.40350883069174831</c:v>
                </c:pt>
                <c:pt idx="137">
                  <c:v>0.39007919753680315</c:v>
                </c:pt>
                <c:pt idx="138">
                  <c:v>0.3770965311715741</c:v>
                </c:pt>
                <c:pt idx="139">
                  <c:v>0.36454595558948671</c:v>
                </c:pt>
                <c:pt idx="140">
                  <c:v>0.35241308988914288</c:v>
                </c:pt>
                <c:pt idx="141">
                  <c:v>0.34068403179616824</c:v>
                </c:pt>
                <c:pt idx="142">
                  <c:v>0.32934534173348312</c:v>
                </c:pt>
                <c:pt idx="143">
                  <c:v>0.31838402742175348</c:v>
                </c:pt>
                <c:pt idx="144">
                  <c:v>0.30778752899236861</c:v>
                </c:pt>
                <c:pt idx="145">
                  <c:v>0.2975437045958903</c:v>
                </c:pt>
                <c:pt idx="146">
                  <c:v>0.28764081648948658</c:v>
                </c:pt>
                <c:pt idx="147">
                  <c:v>0.27806751758740228</c:v>
                </c:pt>
                <c:pt idx="148">
                  <c:v>0.26881283845905912</c:v>
                </c:pt>
                <c:pt idx="149">
                  <c:v>0.2598661747598886</c:v>
                </c:pt>
                <c:pt idx="150">
                  <c:v>0.25121727508049041</c:v>
                </c:pt>
                <c:pt idx="151">
                  <c:v>0.24285622920020025</c:v>
                </c:pt>
                <c:pt idx="152">
                  <c:v>0.2347734567316011</c:v>
                </c:pt>
                <c:pt idx="153">
                  <c:v>0.22695969614297004</c:v>
                </c:pt>
                <c:pt idx="154">
                  <c:v>0.21940599414608292</c:v>
                </c:pt>
                <c:pt idx="155">
                  <c:v>0.21210369543721302</c:v>
                </c:pt>
                <c:pt idx="156">
                  <c:v>0.20504443277957363</c:v>
                </c:pt>
                <c:pt idx="157">
                  <c:v>0.1982201174158362</c:v>
                </c:pt>
                <c:pt idx="158">
                  <c:v>0.19162292979974055</c:v>
                </c:pt>
                <c:pt idx="159">
                  <c:v>0.18524531063617816</c:v>
                </c:pt>
                <c:pt idx="160">
                  <c:v>0.17907995221947934</c:v>
                </c:pt>
                <c:pt idx="161">
                  <c:v>0.17311979005998016</c:v>
                </c:pt>
                <c:pt idx="162">
                  <c:v>0.16735799478927718</c:v>
                </c:pt>
                <c:pt idx="163">
                  <c:v>0.16178796433488996</c:v>
                </c:pt>
                <c:pt idx="164">
                  <c:v>0.15640331635536961</c:v>
                </c:pt>
                <c:pt idx="165">
                  <c:v>0.15119788092718195</c:v>
                </c:pt>
                <c:pt idx="166">
                  <c:v>0.14616569347498637</c:v>
                </c:pt>
                <c:pt idx="167">
                  <c:v>0.14130098793721144</c:v>
                </c:pt>
                <c:pt idx="168">
                  <c:v>0.13659819015909369</c:v>
                </c:pt>
                <c:pt idx="169">
                  <c:v>0.13205191150560996</c:v>
                </c:pt>
                <c:pt idx="170">
                  <c:v>0.12765694268698619</c:v>
                </c:pt>
                <c:pt idx="171">
                  <c:v>0.12340824778970459</c:v>
                </c:pt>
                <c:pt idx="172">
                  <c:v>0.11930095850617367</c:v>
                </c:pt>
                <c:pt idx="173">
                  <c:v>0.11533036855644553</c:v>
                </c:pt>
                <c:pt idx="174">
                  <c:v>0.11149192829559061</c:v>
                </c:pt>
                <c:pt idx="175">
                  <c:v>0.10778123950055153</c:v>
                </c:pt>
                <c:pt idx="176">
                  <c:v>0.10419405033049976</c:v>
                </c:pt>
                <c:pt idx="177">
                  <c:v>0.10072625045492413</c:v>
                </c:pt>
                <c:pt idx="178">
                  <c:v>9.7373866343865842E-2</c:v>
                </c:pt>
                <c:pt idx="179">
                  <c:v>9.413305671490442E-2</c:v>
                </c:pt>
                <c:pt idx="180">
                  <c:v>9.1000108131678609E-2</c:v>
                </c:pt>
                <c:pt idx="181">
                  <c:v>8.7971430748896975E-2</c:v>
                </c:pt>
                <c:pt idx="182">
                  <c:v>8.5043554198963742E-2</c:v>
                </c:pt>
                <c:pt idx="183">
                  <c:v>8.2213123615507089E-2</c:v>
                </c:pt>
                <c:pt idx="184">
                  <c:v>7.9476895789251975E-2</c:v>
                </c:pt>
                <c:pt idx="185">
                  <c:v>7.6831735451834637E-2</c:v>
                </c:pt>
                <c:pt idx="186">
                  <c:v>7.4274611683298949E-2</c:v>
                </c:pt>
                <c:pt idx="187">
                  <c:v>7.1802594439159095E-2</c:v>
                </c:pt>
                <c:pt idx="188">
                  <c:v>6.9412851193049491E-2</c:v>
                </c:pt>
                <c:pt idx="189">
                  <c:v>6.71026436911136E-2</c:v>
                </c:pt>
                <c:pt idx="190">
                  <c:v>6.4869324814414528E-2</c:v>
                </c:pt>
                <c:pt idx="191">
                  <c:v>6.2710335545770587E-2</c:v>
                </c:pt>
                <c:pt idx="192">
                  <c:v>6.0623202037541166E-2</c:v>
                </c:pt>
                <c:pt idx="193">
                  <c:v>5.8605532777003339E-2</c:v>
                </c:pt>
                <c:pt idx="194">
                  <c:v>5.6655015846070286E-2</c:v>
                </c:pt>
                <c:pt idx="195">
                  <c:v>5.4769416272212212E-2</c:v>
                </c:pt>
                <c:pt idx="196">
                  <c:v>5.2946573467544646E-2</c:v>
                </c:pt>
                <c:pt idx="197">
                  <c:v>5.1184398753148688E-2</c:v>
                </c:pt>
                <c:pt idx="198">
                  <c:v>4.948087296578782E-2</c:v>
                </c:pt>
                <c:pt idx="199">
                  <c:v>4.7834044144277853E-2</c:v>
                </c:pt>
                <c:pt idx="200">
                  <c:v>4.6242025292859375E-2</c:v>
                </c:pt>
                <c:pt idx="201">
                  <c:v>4.4702992219010258E-2</c:v>
                </c:pt>
                <c:pt idx="202">
                  <c:v>4.3215181443220119E-2</c:v>
                </c:pt>
                <c:pt idx="203">
                  <c:v>4.1776888178332028E-2</c:v>
                </c:pt>
                <c:pt idx="204">
                  <c:v>4.0386464376135862E-2</c:v>
                </c:pt>
                <c:pt idx="205">
                  <c:v>3.9042316838975542E-2</c:v>
                </c:pt>
                <c:pt idx="206">
                  <c:v>3.7742905394205668E-2</c:v>
                </c:pt>
                <c:pt idx="207">
                  <c:v>3.648674112940628E-2</c:v>
                </c:pt>
                <c:pt idx="208">
                  <c:v>3.5272384686333313E-2</c:v>
                </c:pt>
                <c:pt idx="209">
                  <c:v>3.4098444611650236E-2</c:v>
                </c:pt>
                <c:pt idx="210">
                  <c:v>3.2963575762550643E-2</c:v>
                </c:pt>
                <c:pt idx="211">
                  <c:v>3.1866477765445177E-2</c:v>
                </c:pt>
                <c:pt idx="212">
                  <c:v>3.08058935259467E-2</c:v>
                </c:pt>
                <c:pt idx="213">
                  <c:v>2.9780607788446201E-2</c:v>
                </c:pt>
                <c:pt idx="214">
                  <c:v>2.8789445743629259E-2</c:v>
                </c:pt>
                <c:pt idx="215">
                  <c:v>2.7831271682337181E-2</c:v>
                </c:pt>
                <c:pt idx="216">
                  <c:v>2.6904987694230581E-2</c:v>
                </c:pt>
                <c:pt idx="217">
                  <c:v>2.6009532409764086E-2</c:v>
                </c:pt>
                <c:pt idx="218">
                  <c:v>2.5143879784031046E-2</c:v>
                </c:pt>
                <c:pt idx="219">
                  <c:v>2.4307037921084237E-2</c:v>
                </c:pt>
                <c:pt idx="220">
                  <c:v>2.3498047937385795E-2</c:v>
                </c:pt>
                <c:pt idx="221">
                  <c:v>2.2715982863083954E-2</c:v>
                </c:pt>
                <c:pt idx="222">
                  <c:v>2.1959946579857524E-2</c:v>
                </c:pt>
                <c:pt idx="223">
                  <c:v>2.1229072794111396E-2</c:v>
                </c:pt>
                <c:pt idx="224">
                  <c:v>2.0522524044346038E-2</c:v>
                </c:pt>
                <c:pt idx="225">
                  <c:v>1.9839490741564016E-2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Лист9!$D$7</c:f>
              <c:strCache>
                <c:ptCount val="1"/>
                <c:pt idx="0">
                  <c:v>max A</c:v>
                </c:pt>
              </c:strCache>
            </c:strRef>
          </c:tx>
          <c:marker>
            <c:symbol val="none"/>
          </c:marker>
          <c:xVal>
            <c:numRef>
              <c:f>Лист9!$C$8:$C$17</c:f>
              <c:numCache>
                <c:formatCode>General</c:formatCode>
                <c:ptCount val="10"/>
                <c:pt idx="0">
                  <c:v>4.1666666666666562E-3</c:v>
                </c:pt>
                <c:pt idx="1">
                  <c:v>0.5</c:v>
                </c:pt>
                <c:pt idx="2">
                  <c:v>1.25</c:v>
                </c:pt>
                <c:pt idx="3">
                  <c:v>2.5</c:v>
                </c:pt>
                <c:pt idx="4">
                  <c:v>3.75</c:v>
                </c:pt>
                <c:pt idx="5">
                  <c:v>5</c:v>
                </c:pt>
                <c:pt idx="6">
                  <c:v>6.25</c:v>
                </c:pt>
                <c:pt idx="7">
                  <c:v>7.5</c:v>
                </c:pt>
                <c:pt idx="8">
                  <c:v>8.75</c:v>
                </c:pt>
                <c:pt idx="9">
                  <c:v>10</c:v>
                </c:pt>
              </c:numCache>
            </c:numRef>
          </c:xVal>
          <c:yVal>
            <c:numRef>
              <c:f>Лист9!$D$8:$D$17</c:f>
              <c:numCache>
                <c:formatCode>General</c:formatCode>
                <c:ptCount val="10"/>
                <c:pt idx="0">
                  <c:v>43.156944076315547</c:v>
                </c:pt>
                <c:pt idx="1">
                  <c:v>38.587385291764484</c:v>
                </c:pt>
                <c:pt idx="2">
                  <c:v>34.017826507213428</c:v>
                </c:pt>
                <c:pt idx="3">
                  <c:v>30.46372523034038</c:v>
                </c:pt>
                <c:pt idx="4">
                  <c:v>27.41735270730635</c:v>
                </c:pt>
                <c:pt idx="5">
                  <c:v>23.355522676594294</c:v>
                </c:pt>
                <c:pt idx="6">
                  <c:v>20.309150153560257</c:v>
                </c:pt>
                <c:pt idx="7">
                  <c:v>16.247320122848205</c:v>
                </c:pt>
                <c:pt idx="8">
                  <c:v>11.677761338297147</c:v>
                </c:pt>
                <c:pt idx="9">
                  <c:v>5.0772875383900642</c:v>
                </c:pt>
              </c:numCache>
            </c:numRef>
          </c:yVal>
          <c:smooth val="1"/>
        </c:ser>
        <c:axId val="86882176"/>
        <c:axId val="86883712"/>
      </c:scatterChart>
      <c:valAx>
        <c:axId val="86882176"/>
        <c:scaling>
          <c:orientation val="minMax"/>
        </c:scaling>
        <c:axPos val="b"/>
        <c:numFmt formatCode="General" sourceLinked="1"/>
        <c:tickLblPos val="nextTo"/>
        <c:crossAx val="86883712"/>
        <c:crosses val="autoZero"/>
        <c:crossBetween val="midCat"/>
      </c:valAx>
      <c:valAx>
        <c:axId val="86883712"/>
        <c:scaling>
          <c:orientation val="minMax"/>
        </c:scaling>
        <c:axPos val="l"/>
        <c:majorGridlines/>
        <c:numFmt formatCode="General" sourceLinked="1"/>
        <c:tickLblPos val="nextTo"/>
        <c:crossAx val="8688217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strRef>
              <c:f>Лист6!$O$5</c:f>
              <c:strCache>
                <c:ptCount val="1"/>
                <c:pt idx="0">
                  <c:v>A2</c:v>
                </c:pt>
              </c:strCache>
            </c:strRef>
          </c:tx>
          <c:marker>
            <c:symbol val="none"/>
          </c:marker>
          <c:xVal>
            <c:numRef>
              <c:f>Лист6!$N$6:$N$231</c:f>
              <c:numCache>
                <c:formatCode>General</c:formatCode>
                <c:ptCount val="226"/>
                <c:pt idx="0">
                  <c:v>0</c:v>
                </c:pt>
                <c:pt idx="1">
                  <c:v>0.8</c:v>
                </c:pt>
                <c:pt idx="2">
                  <c:v>1.131370849898476</c:v>
                </c:pt>
                <c:pt idx="3">
                  <c:v>1.3856406460551018</c:v>
                </c:pt>
                <c:pt idx="4">
                  <c:v>1.6</c:v>
                </c:pt>
                <c:pt idx="5">
                  <c:v>1.7888543819998317</c:v>
                </c:pt>
                <c:pt idx="6">
                  <c:v>1.9595917942265426</c:v>
                </c:pt>
                <c:pt idx="7">
                  <c:v>2.1166010488516727</c:v>
                </c:pt>
                <c:pt idx="8">
                  <c:v>2.2627416997969521</c:v>
                </c:pt>
                <c:pt idx="9">
                  <c:v>2.4</c:v>
                </c:pt>
                <c:pt idx="10">
                  <c:v>2.5298221281347035</c:v>
                </c:pt>
                <c:pt idx="11">
                  <c:v>2.6532998322843198</c:v>
                </c:pt>
                <c:pt idx="12">
                  <c:v>2.7712812921102032</c:v>
                </c:pt>
                <c:pt idx="13">
                  <c:v>2.8844410203711912</c:v>
                </c:pt>
                <c:pt idx="14">
                  <c:v>2.9933259094191529</c:v>
                </c:pt>
                <c:pt idx="15">
                  <c:v>3.0983866769659336</c:v>
                </c:pt>
                <c:pt idx="16">
                  <c:v>3.2</c:v>
                </c:pt>
                <c:pt idx="17">
                  <c:v>3.2984845004941286</c:v>
                </c:pt>
                <c:pt idx="18">
                  <c:v>3.3941125496954285</c:v>
                </c:pt>
                <c:pt idx="19">
                  <c:v>3.4871191548325391</c:v>
                </c:pt>
                <c:pt idx="20">
                  <c:v>3.5777087639996639</c:v>
                </c:pt>
                <c:pt idx="21">
                  <c:v>3.6660605559646724</c:v>
                </c:pt>
                <c:pt idx="22">
                  <c:v>3.7523326078587442</c:v>
                </c:pt>
                <c:pt idx="23">
                  <c:v>3.8366652186501762</c:v>
                </c:pt>
                <c:pt idx="24">
                  <c:v>3.9191835884530857</c:v>
                </c:pt>
                <c:pt idx="25">
                  <c:v>4</c:v>
                </c:pt>
                <c:pt idx="26">
                  <c:v>4.0792156108742281</c:v>
                </c:pt>
                <c:pt idx="27">
                  <c:v>4.156921938165306</c:v>
                </c:pt>
                <c:pt idx="28">
                  <c:v>4.2332020977033453</c:v>
                </c:pt>
                <c:pt idx="29">
                  <c:v>4.3081318457076039</c:v>
                </c:pt>
                <c:pt idx="30">
                  <c:v>4.3817804600413295</c:v>
                </c:pt>
                <c:pt idx="31">
                  <c:v>4.4542114902640186</c:v>
                </c:pt>
                <c:pt idx="32">
                  <c:v>4.525483399593905</c:v>
                </c:pt>
                <c:pt idx="33">
                  <c:v>4.5956501172304236</c:v>
                </c:pt>
                <c:pt idx="34">
                  <c:v>4.6647615158762417</c:v>
                </c:pt>
                <c:pt idx="35">
                  <c:v>4.7328638264796936</c:v>
                </c:pt>
                <c:pt idx="36">
                  <c:v>4.8000000000000007</c:v>
                </c:pt>
                <c:pt idx="37">
                  <c:v>4.8662100242385771</c:v>
                </c:pt>
                <c:pt idx="38">
                  <c:v>4.9315312023751821</c:v>
                </c:pt>
                <c:pt idx="39">
                  <c:v>4.9959983987187195</c:v>
                </c:pt>
                <c:pt idx="40">
                  <c:v>5.0596442562694079</c:v>
                </c:pt>
                <c:pt idx="41">
                  <c:v>5.1224993899462801</c:v>
                </c:pt>
                <c:pt idx="42">
                  <c:v>5.1845925587262895</c:v>
                </c:pt>
                <c:pt idx="43">
                  <c:v>5.2459508194416022</c:v>
                </c:pt>
                <c:pt idx="44">
                  <c:v>5.3065996645686413</c:v>
                </c:pt>
                <c:pt idx="45">
                  <c:v>5.3665631459994962</c:v>
                </c:pt>
                <c:pt idx="46">
                  <c:v>5.4258639865002163</c:v>
                </c:pt>
                <c:pt idx="47">
                  <c:v>5.4845236803208364</c:v>
                </c:pt>
                <c:pt idx="48">
                  <c:v>5.5425625842204091</c:v>
                </c:pt>
                <c:pt idx="49">
                  <c:v>5.6000000000000014</c:v>
                </c:pt>
                <c:pt idx="50">
                  <c:v>5.6568542494923815</c:v>
                </c:pt>
                <c:pt idx="51">
                  <c:v>5.7131427428342816</c:v>
                </c:pt>
                <c:pt idx="52">
                  <c:v>5.7688820407423842</c:v>
                </c:pt>
                <c:pt idx="53">
                  <c:v>5.8240879114244164</c:v>
                </c:pt>
                <c:pt idx="54">
                  <c:v>5.8787753826796285</c:v>
                </c:pt>
                <c:pt idx="55">
                  <c:v>5.9329587896765315</c:v>
                </c:pt>
                <c:pt idx="56">
                  <c:v>5.9866518188383075</c:v>
                </c:pt>
                <c:pt idx="57">
                  <c:v>6.0398675482166011</c:v>
                </c:pt>
                <c:pt idx="58">
                  <c:v>6.092618484691128</c:v>
                </c:pt>
                <c:pt idx="59">
                  <c:v>6.1449165982948877</c:v>
                </c:pt>
                <c:pt idx="60">
                  <c:v>6.196773353931869</c:v>
                </c:pt>
                <c:pt idx="61">
                  <c:v>6.2481997407253251</c:v>
                </c:pt>
                <c:pt idx="62">
                  <c:v>6.2992062992094509</c:v>
                </c:pt>
                <c:pt idx="63">
                  <c:v>6.3498031465550193</c:v>
                </c:pt>
                <c:pt idx="64">
                  <c:v>6.4000000000000021</c:v>
                </c:pt>
                <c:pt idx="65">
                  <c:v>6.4498061986388411</c:v>
                </c:pt>
                <c:pt idx="66">
                  <c:v>6.4992307237087701</c:v>
                </c:pt>
                <c:pt idx="67">
                  <c:v>6.5482822174979614</c:v>
                </c:pt>
                <c:pt idx="68">
                  <c:v>6.5969690009882589</c:v>
                </c:pt>
                <c:pt idx="69">
                  <c:v>6.6452990903344622</c:v>
                </c:pt>
                <c:pt idx="70">
                  <c:v>6.6932802122726063</c:v>
                </c:pt>
                <c:pt idx="71">
                  <c:v>6.740919818541089</c:v>
                </c:pt>
                <c:pt idx="72">
                  <c:v>6.7882250993908579</c:v>
                </c:pt>
                <c:pt idx="73">
                  <c:v>6.8352029962540266</c:v>
                </c:pt>
                <c:pt idx="74">
                  <c:v>6.8818602136341038</c:v>
                </c:pt>
                <c:pt idx="75">
                  <c:v>6.9282032302755114</c:v>
                </c:pt>
                <c:pt idx="76">
                  <c:v>6.97423830966508</c:v>
                </c:pt>
                <c:pt idx="77">
                  <c:v>7.0199715099136997</c:v>
                </c:pt>
                <c:pt idx="78">
                  <c:v>7.0654086930622793</c:v>
                </c:pt>
                <c:pt idx="79">
                  <c:v>7.1105555338524731</c:v>
                </c:pt>
                <c:pt idx="80">
                  <c:v>7.1554175279993295</c:v>
                </c:pt>
                <c:pt idx="81">
                  <c:v>7.200000000000002</c:v>
                </c:pt>
                <c:pt idx="82">
                  <c:v>7.2443081105099356</c:v>
                </c:pt>
                <c:pt idx="83">
                  <c:v>7.2883468633154411</c:v>
                </c:pt>
                <c:pt idx="84">
                  <c:v>7.3321211119293466</c:v>
                </c:pt>
                <c:pt idx="85">
                  <c:v>7.3756355658343118</c:v>
                </c:pt>
                <c:pt idx="86">
                  <c:v>7.4188947963965655</c:v>
                </c:pt>
                <c:pt idx="87">
                  <c:v>7.4619032424710543</c:v>
                </c:pt>
                <c:pt idx="88">
                  <c:v>7.5046652157174893</c:v>
                </c:pt>
                <c:pt idx="89">
                  <c:v>7.5471849056452855</c:v>
                </c:pt>
                <c:pt idx="90">
                  <c:v>7.5894663844041128</c:v>
                </c:pt>
                <c:pt idx="91">
                  <c:v>7.6315136113355679</c:v>
                </c:pt>
                <c:pt idx="92">
                  <c:v>7.6733304373003541</c:v>
                </c:pt>
                <c:pt idx="93">
                  <c:v>7.7149206087943663</c:v>
                </c:pt>
                <c:pt idx="94">
                  <c:v>7.7562877718661287</c:v>
                </c:pt>
                <c:pt idx="95">
                  <c:v>7.7974354758471733</c:v>
                </c:pt>
                <c:pt idx="96">
                  <c:v>7.8383671769061722</c:v>
                </c:pt>
                <c:pt idx="97">
                  <c:v>7.8790862414368865</c:v>
                </c:pt>
                <c:pt idx="98">
                  <c:v>7.9195959492893353</c:v>
                </c:pt>
                <c:pt idx="99">
                  <c:v>7.9598994968529624</c:v>
                </c:pt>
                <c:pt idx="100">
                  <c:v>8.0000000000000036</c:v>
                </c:pt>
                <c:pt idx="101">
                  <c:v>8.0399004968967152</c:v>
                </c:pt>
                <c:pt idx="102">
                  <c:v>8.0796039506896644</c:v>
                </c:pt>
                <c:pt idx="103">
                  <c:v>8.1191132520737774</c:v>
                </c:pt>
                <c:pt idx="104">
                  <c:v>8.158431221748458</c:v>
                </c:pt>
                <c:pt idx="105">
                  <c:v>8.1975606127676812</c:v>
                </c:pt>
                <c:pt idx="106">
                  <c:v>8.2365041127896035</c:v>
                </c:pt>
                <c:pt idx="107">
                  <c:v>8.2752643462308839</c:v>
                </c:pt>
                <c:pt idx="108">
                  <c:v>8.3138438763306137</c:v>
                </c:pt>
                <c:pt idx="109">
                  <c:v>8.3522452071284423</c:v>
                </c:pt>
                <c:pt idx="110">
                  <c:v>8.3904707853612148</c:v>
                </c:pt>
                <c:pt idx="111">
                  <c:v>8.4285230022821942</c:v>
                </c:pt>
                <c:pt idx="112">
                  <c:v>8.4664041954066924</c:v>
                </c:pt>
                <c:pt idx="113">
                  <c:v>8.5041166501877221</c:v>
                </c:pt>
                <c:pt idx="114">
                  <c:v>8.5416626016250525</c:v>
                </c:pt>
                <c:pt idx="115">
                  <c:v>8.5790442358108905</c:v>
                </c:pt>
                <c:pt idx="116">
                  <c:v>8.6162636914152095</c:v>
                </c:pt>
                <c:pt idx="117">
                  <c:v>8.6533230611135767</c:v>
                </c:pt>
                <c:pt idx="118">
                  <c:v>8.6902243929601752</c:v>
                </c:pt>
                <c:pt idx="119">
                  <c:v>8.7269696917085753</c:v>
                </c:pt>
                <c:pt idx="120">
                  <c:v>8.7635609200826607</c:v>
                </c:pt>
                <c:pt idx="121">
                  <c:v>8.8000000000000025</c:v>
                </c:pt>
                <c:pt idx="122">
                  <c:v>8.8362888137498121</c:v>
                </c:pt>
                <c:pt idx="123">
                  <c:v>8.8724292051275366</c:v>
                </c:pt>
                <c:pt idx="124">
                  <c:v>8.908422980528039</c:v>
                </c:pt>
                <c:pt idx="125">
                  <c:v>8.9442719099991628</c:v>
                </c:pt>
                <c:pt idx="126">
                  <c:v>8.9799777282574631</c:v>
                </c:pt>
                <c:pt idx="127">
                  <c:v>9.0155421356677188</c:v>
                </c:pt>
                <c:pt idx="128">
                  <c:v>9.0509667991878118</c:v>
                </c:pt>
                <c:pt idx="129">
                  <c:v>9.0862533532804406</c:v>
                </c:pt>
                <c:pt idx="130">
                  <c:v>9.121403400793108</c:v>
                </c:pt>
                <c:pt idx="131">
                  <c:v>9.1564185138076812</c:v>
                </c:pt>
                <c:pt idx="132">
                  <c:v>9.191300234460849</c:v>
                </c:pt>
                <c:pt idx="133">
                  <c:v>9.2260500757366408</c:v>
                </c:pt>
                <c:pt idx="134">
                  <c:v>9.2606695222321829</c:v>
                </c:pt>
                <c:pt idx="135">
                  <c:v>9.2951600308978044</c:v>
                </c:pt>
                <c:pt idx="136">
                  <c:v>9.3295230317524833</c:v>
                </c:pt>
                <c:pt idx="137">
                  <c:v>9.3637599285757034</c:v>
                </c:pt>
                <c:pt idx="138">
                  <c:v>9.3978720995765883</c:v>
                </c:pt>
                <c:pt idx="139">
                  <c:v>9.4318608980412808</c:v>
                </c:pt>
                <c:pt idx="140">
                  <c:v>9.465727652959389</c:v>
                </c:pt>
                <c:pt idx="141">
                  <c:v>9.499473669630337</c:v>
                </c:pt>
                <c:pt idx="142">
                  <c:v>9.5331002302503922</c:v>
                </c:pt>
                <c:pt idx="143">
                  <c:v>9.5666085944811226</c:v>
                </c:pt>
                <c:pt idx="144">
                  <c:v>9.6000000000000032</c:v>
                </c:pt>
                <c:pt idx="145">
                  <c:v>9.6332756630338405</c:v>
                </c:pt>
                <c:pt idx="146">
                  <c:v>9.6664367788756618</c:v>
                </c:pt>
                <c:pt idx="147">
                  <c:v>9.6994845223857169</c:v>
                </c:pt>
                <c:pt idx="148">
                  <c:v>9.7324200484771559</c:v>
                </c:pt>
                <c:pt idx="149">
                  <c:v>9.7652444925869659</c:v>
                </c:pt>
                <c:pt idx="150">
                  <c:v>9.7979589711327169</c:v>
                </c:pt>
                <c:pt idx="151">
                  <c:v>9.8305645819556098</c:v>
                </c:pt>
                <c:pt idx="152">
                  <c:v>9.8630624047503659</c:v>
                </c:pt>
                <c:pt idx="153">
                  <c:v>9.8954535014823897</c:v>
                </c:pt>
                <c:pt idx="154">
                  <c:v>9.9277389167926895</c:v>
                </c:pt>
                <c:pt idx="155">
                  <c:v>9.9599196783909889</c:v>
                </c:pt>
                <c:pt idx="156">
                  <c:v>9.9919967974374408</c:v>
                </c:pt>
                <c:pt idx="157">
                  <c:v>10.023971268913337</c:v>
                </c:pt>
                <c:pt idx="158">
                  <c:v>10.055844071981232</c:v>
                </c:pt>
                <c:pt idx="159">
                  <c:v>10.087616170334798</c:v>
                </c:pt>
                <c:pt idx="160">
                  <c:v>10.119288512538818</c:v>
                </c:pt>
                <c:pt idx="161">
                  <c:v>10.150862032359621</c:v>
                </c:pt>
                <c:pt idx="162">
                  <c:v>10.182337649086287</c:v>
                </c:pt>
                <c:pt idx="163">
                  <c:v>10.213716267842967</c:v>
                </c:pt>
                <c:pt idx="164">
                  <c:v>10.244998779892562</c:v>
                </c:pt>
                <c:pt idx="165">
                  <c:v>10.276186062932107</c:v>
                </c:pt>
                <c:pt idx="166">
                  <c:v>10.307278981380104</c:v>
                </c:pt>
                <c:pt idx="167">
                  <c:v>10.338278386656071</c:v>
                </c:pt>
                <c:pt idx="168">
                  <c:v>10.369185117452581</c:v>
                </c:pt>
                <c:pt idx="169">
                  <c:v>10.400000000000004</c:v>
                </c:pt>
                <c:pt idx="170">
                  <c:v>10.430723848324241</c:v>
                </c:pt>
                <c:pt idx="171">
                  <c:v>10.46135746449762</c:v>
                </c:pt>
                <c:pt idx="172">
                  <c:v>10.491901638883204</c:v>
                </c:pt>
                <c:pt idx="173">
                  <c:v>10.522357150372729</c:v>
                </c:pt>
                <c:pt idx="174">
                  <c:v>10.55272476661834</c:v>
                </c:pt>
                <c:pt idx="175">
                  <c:v>10.583005244258366</c:v>
                </c:pt>
                <c:pt idx="176">
                  <c:v>10.613199329137284</c:v>
                </c:pt>
                <c:pt idx="177">
                  <c:v>10.643307756520061</c:v>
                </c:pt>
                <c:pt idx="178">
                  <c:v>10.673331251301072</c:v>
                </c:pt>
                <c:pt idx="179">
                  <c:v>10.703270528207726</c:v>
                </c:pt>
                <c:pt idx="180">
                  <c:v>10.733126291998994</c:v>
                </c:pt>
                <c:pt idx="181">
                  <c:v>10.762899237658972</c:v>
                </c:pt>
                <c:pt idx="182">
                  <c:v>10.792590050585638</c:v>
                </c:pt>
                <c:pt idx="183">
                  <c:v>10.822199406774951</c:v>
                </c:pt>
                <c:pt idx="184">
                  <c:v>10.851727973000433</c:v>
                </c:pt>
                <c:pt idx="185">
                  <c:v>10.881176406988359</c:v>
                </c:pt>
                <c:pt idx="186">
                  <c:v>10.910545357588688</c:v>
                </c:pt>
                <c:pt idx="187">
                  <c:v>10.939835464941879</c:v>
                </c:pt>
                <c:pt idx="188">
                  <c:v>10.969047360641675</c:v>
                </c:pt>
                <c:pt idx="189">
                  <c:v>10.99818166789402</c:v>
                </c:pt>
                <c:pt idx="190">
                  <c:v>11.027239001672182</c:v>
                </c:pt>
                <c:pt idx="191">
                  <c:v>11.056219968868207</c:v>
                </c:pt>
                <c:pt idx="192">
                  <c:v>11.085125168440818</c:v>
                </c:pt>
                <c:pt idx="193">
                  <c:v>11.113955191559848</c:v>
                </c:pt>
                <c:pt idx="194">
                  <c:v>11.1427106217473</c:v>
                </c:pt>
                <c:pt idx="195">
                  <c:v>11.171392035015158</c:v>
                </c:pt>
                <c:pt idx="196">
                  <c:v>11.200000000000005</c:v>
                </c:pt>
                <c:pt idx="197">
                  <c:v>11.228535078094565</c:v>
                </c:pt>
                <c:pt idx="198">
                  <c:v>11.256997823576235</c:v>
                </c:pt>
                <c:pt idx="199">
                  <c:v>11.285388783732712</c:v>
                </c:pt>
                <c:pt idx="200">
                  <c:v>11.313708498984765</c:v>
                </c:pt>
                <c:pt idx="201">
                  <c:v>11.341957503006263</c:v>
                </c:pt>
                <c:pt idx="202">
                  <c:v>11.370136322841519</c:v>
                </c:pt>
                <c:pt idx="203">
                  <c:v>11.398245479020007</c:v>
                </c:pt>
                <c:pt idx="204">
                  <c:v>11.426285485668561</c:v>
                </c:pt>
                <c:pt idx="205">
                  <c:v>11.454256850621084</c:v>
                </c:pt>
                <c:pt idx="206">
                  <c:v>11.48216007552586</c:v>
                </c:pt>
                <c:pt idx="207">
                  <c:v>11.509995655950526</c:v>
                </c:pt>
                <c:pt idx="208">
                  <c:v>11.537764081484765</c:v>
                </c:pt>
                <c:pt idx="209">
                  <c:v>11.565465835840767</c:v>
                </c:pt>
                <c:pt idx="210">
                  <c:v>11.593101396951548</c:v>
                </c:pt>
                <c:pt idx="211">
                  <c:v>11.620671237067157</c:v>
                </c:pt>
                <c:pt idx="212">
                  <c:v>11.648175822848826</c:v>
                </c:pt>
                <c:pt idx="213">
                  <c:v>11.675615615461135</c:v>
                </c:pt>
                <c:pt idx="214">
                  <c:v>11.702991070662231</c:v>
                </c:pt>
                <c:pt idx="215">
                  <c:v>11.730302638892139</c:v>
                </c:pt>
                <c:pt idx="216">
                  <c:v>11.75755076535925</c:v>
                </c:pt>
                <c:pt idx="217">
                  <c:v>11.784735890124981</c:v>
                </c:pt>
                <c:pt idx="218">
                  <c:v>11.811858448186713</c:v>
                </c:pt>
                <c:pt idx="219">
                  <c:v>11.838918869558986</c:v>
                </c:pt>
                <c:pt idx="220">
                  <c:v>11.865917579353052</c:v>
                </c:pt>
                <c:pt idx="221">
                  <c:v>11.892854997854796</c:v>
                </c:pt>
                <c:pt idx="222">
                  <c:v>11.919731540601063</c:v>
                </c:pt>
                <c:pt idx="223">
                  <c:v>11.946547618454453</c:v>
                </c:pt>
                <c:pt idx="224">
                  <c:v>11.973303637676603</c:v>
                </c:pt>
                <c:pt idx="225">
                  <c:v>11.999999999999989</c:v>
                </c:pt>
              </c:numCache>
            </c:numRef>
          </c:xVal>
          <c:yVal>
            <c:numRef>
              <c:f>Лист6!$O$6:$O$231</c:f>
              <c:numCache>
                <c:formatCode>General</c:formatCode>
                <c:ptCount val="226"/>
                <c:pt idx="0">
                  <c:v>0</c:v>
                </c:pt>
                <c:pt idx="1">
                  <c:v>40</c:v>
                </c:pt>
                <c:pt idx="2">
                  <c:v>28.284271247461902</c:v>
                </c:pt>
                <c:pt idx="3">
                  <c:v>23.094010767585029</c:v>
                </c:pt>
                <c:pt idx="4">
                  <c:v>20</c:v>
                </c:pt>
                <c:pt idx="5">
                  <c:v>17.888543819998318</c:v>
                </c:pt>
                <c:pt idx="6">
                  <c:v>16.329931618554518</c:v>
                </c:pt>
                <c:pt idx="7">
                  <c:v>15.118578920369087</c:v>
                </c:pt>
                <c:pt idx="8">
                  <c:v>14.142135623730951</c:v>
                </c:pt>
                <c:pt idx="9">
                  <c:v>13.333333333333334</c:v>
                </c:pt>
                <c:pt idx="10">
                  <c:v>12.649110640673516</c:v>
                </c:pt>
                <c:pt idx="11">
                  <c:v>12.060453783110546</c:v>
                </c:pt>
                <c:pt idx="12">
                  <c:v>11.547005383792516</c:v>
                </c:pt>
                <c:pt idx="13">
                  <c:v>11.094003924504584</c:v>
                </c:pt>
                <c:pt idx="14">
                  <c:v>10.690449676496977</c:v>
                </c:pt>
                <c:pt idx="15">
                  <c:v>10.327955589886445</c:v>
                </c:pt>
                <c:pt idx="16">
                  <c:v>10</c:v>
                </c:pt>
                <c:pt idx="17">
                  <c:v>9.7014250014533179</c:v>
                </c:pt>
                <c:pt idx="18">
                  <c:v>9.4280904158206322</c:v>
                </c:pt>
                <c:pt idx="19">
                  <c:v>9.1766293548224702</c:v>
                </c:pt>
                <c:pt idx="20">
                  <c:v>8.9442719099991574</c:v>
                </c:pt>
                <c:pt idx="21">
                  <c:v>8.7287156094396945</c:v>
                </c:pt>
                <c:pt idx="22">
                  <c:v>8.5280286542244159</c:v>
                </c:pt>
                <c:pt idx="23">
                  <c:v>8.3405765622829886</c:v>
                </c:pt>
                <c:pt idx="24">
                  <c:v>8.164965809277259</c:v>
                </c:pt>
                <c:pt idx="25">
                  <c:v>8</c:v>
                </c:pt>
                <c:pt idx="26">
                  <c:v>7.8446454055273609</c:v>
                </c:pt>
                <c:pt idx="27">
                  <c:v>7.6980035891950092</c:v>
                </c:pt>
                <c:pt idx="28">
                  <c:v>7.5592894601845435</c:v>
                </c:pt>
                <c:pt idx="29">
                  <c:v>7.4278135270820735</c:v>
                </c:pt>
                <c:pt idx="30">
                  <c:v>7.3029674334022143</c:v>
                </c:pt>
                <c:pt idx="31">
                  <c:v>7.184212081070994</c:v>
                </c:pt>
                <c:pt idx="32">
                  <c:v>7.0710678118654737</c:v>
                </c:pt>
                <c:pt idx="33">
                  <c:v>6.9631062382279127</c:v>
                </c:pt>
                <c:pt idx="34">
                  <c:v>6.8599434057003519</c:v>
                </c:pt>
                <c:pt idx="35">
                  <c:v>6.7612340378281317</c:v>
                </c:pt>
                <c:pt idx="36">
                  <c:v>6.6666666666666661</c:v>
                </c:pt>
                <c:pt idx="37">
                  <c:v>6.5759594922142899</c:v>
                </c:pt>
                <c:pt idx="38">
                  <c:v>6.4888568452305</c:v>
                </c:pt>
                <c:pt idx="39">
                  <c:v>6.4051261522034837</c:v>
                </c:pt>
                <c:pt idx="40">
                  <c:v>6.3245553203367573</c:v>
                </c:pt>
                <c:pt idx="41">
                  <c:v>6.2469504755442413</c:v>
                </c:pt>
                <c:pt idx="42">
                  <c:v>6.1721339984836749</c:v>
                </c:pt>
                <c:pt idx="43">
                  <c:v>6.0999428133041844</c:v>
                </c:pt>
                <c:pt idx="44">
                  <c:v>6.0302268915552704</c:v>
                </c:pt>
                <c:pt idx="45">
                  <c:v>5.9628479399994383</c:v>
                </c:pt>
                <c:pt idx="46">
                  <c:v>5.8976782461958832</c:v>
                </c:pt>
                <c:pt idx="47">
                  <c:v>5.8345996599157814</c:v>
                </c:pt>
                <c:pt idx="48">
                  <c:v>5.7735026918962555</c:v>
                </c:pt>
                <c:pt idx="49">
                  <c:v>5.7142857142857126</c:v>
                </c:pt>
                <c:pt idx="50">
                  <c:v>5.6568542494923788</c:v>
                </c:pt>
                <c:pt idx="51">
                  <c:v>5.6011203361120376</c:v>
                </c:pt>
                <c:pt idx="52">
                  <c:v>5.5470019622522901</c:v>
                </c:pt>
                <c:pt idx="53">
                  <c:v>5.4944225579475594</c:v>
                </c:pt>
                <c:pt idx="54">
                  <c:v>5.4433105395181727</c:v>
                </c:pt>
                <c:pt idx="55">
                  <c:v>5.3935988997059354</c:v>
                </c:pt>
                <c:pt idx="56">
                  <c:v>5.3452248382484866</c:v>
                </c:pt>
                <c:pt idx="57">
                  <c:v>5.2981294282601743</c:v>
                </c:pt>
                <c:pt idx="58">
                  <c:v>5.2522573143889009</c:v>
                </c:pt>
                <c:pt idx="59">
                  <c:v>5.2075564392329534</c:v>
                </c:pt>
                <c:pt idx="60">
                  <c:v>5.1639777949432206</c:v>
                </c:pt>
                <c:pt idx="61">
                  <c:v>5.1214751973158377</c:v>
                </c:pt>
                <c:pt idx="62">
                  <c:v>5.0800050800076182</c:v>
                </c:pt>
                <c:pt idx="63">
                  <c:v>5.0395263067896945</c:v>
                </c:pt>
                <c:pt idx="64">
                  <c:v>4.9999999999999982</c:v>
                </c:pt>
                <c:pt idx="65">
                  <c:v>4.9613893835683376</c:v>
                </c:pt>
                <c:pt idx="66">
                  <c:v>4.9236596391733078</c:v>
                </c:pt>
                <c:pt idx="67">
                  <c:v>4.8867777742522076</c:v>
                </c:pt>
                <c:pt idx="68">
                  <c:v>4.850712500726658</c:v>
                </c:pt>
                <c:pt idx="69">
                  <c:v>4.8154341234307667</c:v>
                </c:pt>
                <c:pt idx="70">
                  <c:v>4.7809144373375734</c:v>
                </c:pt>
                <c:pt idx="71">
                  <c:v>4.7471266327754122</c:v>
                </c:pt>
                <c:pt idx="72">
                  <c:v>4.7140452079103152</c:v>
                </c:pt>
                <c:pt idx="73">
                  <c:v>4.6816458878452218</c:v>
                </c:pt>
                <c:pt idx="74">
                  <c:v>4.6499055497527699</c:v>
                </c:pt>
                <c:pt idx="75">
                  <c:v>4.618802153517005</c:v>
                </c:pt>
                <c:pt idx="76">
                  <c:v>4.5883146774112342</c:v>
                </c:pt>
                <c:pt idx="77">
                  <c:v>4.5584230583855163</c:v>
                </c:pt>
                <c:pt idx="78">
                  <c:v>4.5291081365783823</c:v>
                </c:pt>
                <c:pt idx="79">
                  <c:v>4.500351603704094</c:v>
                </c:pt>
                <c:pt idx="80">
                  <c:v>4.4721359549995778</c:v>
                </c:pt>
                <c:pt idx="81">
                  <c:v>4.4444444444444429</c:v>
                </c:pt>
                <c:pt idx="82">
                  <c:v>4.4172610429938608</c:v>
                </c:pt>
                <c:pt idx="83">
                  <c:v>4.3905703995876131</c:v>
                </c:pt>
                <c:pt idx="84">
                  <c:v>4.3643578047198464</c:v>
                </c:pt>
                <c:pt idx="85">
                  <c:v>4.3386091563731224</c:v>
                </c:pt>
                <c:pt idx="86">
                  <c:v>4.3133109281375352</c:v>
                </c:pt>
                <c:pt idx="87">
                  <c:v>4.2884501393511778</c:v>
                </c:pt>
                <c:pt idx="88">
                  <c:v>4.264014327112208</c:v>
                </c:pt>
                <c:pt idx="89">
                  <c:v>4.2399915200254386</c:v>
                </c:pt>
                <c:pt idx="90">
                  <c:v>4.2163702135578376</c:v>
                </c:pt>
                <c:pt idx="91">
                  <c:v>4.1931393468876719</c:v>
                </c:pt>
                <c:pt idx="92">
                  <c:v>4.1702882811414934</c:v>
                </c:pt>
                <c:pt idx="93">
                  <c:v>4.1478067789216997</c:v>
                </c:pt>
                <c:pt idx="94">
                  <c:v>4.1256849850351722</c:v>
                </c:pt>
                <c:pt idx="95">
                  <c:v>4.103913408340615</c:v>
                </c:pt>
                <c:pt idx="96">
                  <c:v>4.0824829046386286</c:v>
                </c:pt>
                <c:pt idx="97">
                  <c:v>4.0613846605344746</c:v>
                </c:pt>
                <c:pt idx="98">
                  <c:v>4.0406101782088415</c:v>
                </c:pt>
                <c:pt idx="99">
                  <c:v>4.0201512610368466</c:v>
                </c:pt>
                <c:pt idx="100">
                  <c:v>3.9999999999999982</c:v>
                </c:pt>
                <c:pt idx="101">
                  <c:v>3.9801487608399553</c:v>
                </c:pt>
                <c:pt idx="102">
                  <c:v>3.9605901719066963</c:v>
                </c:pt>
                <c:pt idx="103">
                  <c:v>3.9413171126571718</c:v>
                </c:pt>
                <c:pt idx="104">
                  <c:v>3.9223227027636796</c:v>
                </c:pt>
                <c:pt idx="105">
                  <c:v>3.9036002917941315</c:v>
                </c:pt>
                <c:pt idx="106">
                  <c:v>3.8851434494290551</c:v>
                </c:pt>
                <c:pt idx="107">
                  <c:v>3.8669459561826529</c:v>
                </c:pt>
                <c:pt idx="108">
                  <c:v>3.8490017945975037</c:v>
                </c:pt>
                <c:pt idx="109">
                  <c:v>3.8313051408846044</c:v>
                </c:pt>
                <c:pt idx="110">
                  <c:v>3.8138503569823681</c:v>
                </c:pt>
                <c:pt idx="111">
                  <c:v>3.7966319830099944</c:v>
                </c:pt>
                <c:pt idx="112">
                  <c:v>3.7796447300922713</c:v>
                </c:pt>
                <c:pt idx="113">
                  <c:v>3.7628834735343881</c:v>
                </c:pt>
                <c:pt idx="114">
                  <c:v>3.7463432463267745</c:v>
                </c:pt>
                <c:pt idx="115">
                  <c:v>3.7300192329612534</c:v>
                </c:pt>
                <c:pt idx="116">
                  <c:v>3.7139067635410359</c:v>
                </c:pt>
                <c:pt idx="117">
                  <c:v>3.6980013081681933</c:v>
                </c:pt>
                <c:pt idx="118">
                  <c:v>3.6822984715932923</c:v>
                </c:pt>
                <c:pt idx="119">
                  <c:v>3.6667939881128437</c:v>
                </c:pt>
                <c:pt idx="120">
                  <c:v>3.6514837167011063</c:v>
                </c:pt>
                <c:pt idx="121">
                  <c:v>3.6363636363636354</c:v>
                </c:pt>
                <c:pt idx="122">
                  <c:v>3.6214298417007398</c:v>
                </c:pt>
                <c:pt idx="123">
                  <c:v>3.606678538669728</c:v>
                </c:pt>
                <c:pt idx="124">
                  <c:v>3.5921060405354965</c:v>
                </c:pt>
                <c:pt idx="125">
                  <c:v>3.5777087639996621</c:v>
                </c:pt>
                <c:pt idx="126">
                  <c:v>3.5634832254989903</c:v>
                </c:pt>
                <c:pt idx="127">
                  <c:v>3.5494260376644537</c:v>
                </c:pt>
                <c:pt idx="128">
                  <c:v>3.5355339059327364</c:v>
                </c:pt>
                <c:pt idx="129">
                  <c:v>3.521803625302494</c:v>
                </c:pt>
                <c:pt idx="130">
                  <c:v>3.5082320772281155</c:v>
                </c:pt>
                <c:pt idx="131">
                  <c:v>3.4948162266441503</c:v>
                </c:pt>
                <c:pt idx="132">
                  <c:v>3.4815531191139555</c:v>
                </c:pt>
                <c:pt idx="133">
                  <c:v>3.4684398780964782</c:v>
                </c:pt>
                <c:pt idx="134">
                  <c:v>3.4554737023254396</c:v>
                </c:pt>
                <c:pt idx="135">
                  <c:v>3.4426518632954801</c:v>
                </c:pt>
                <c:pt idx="136">
                  <c:v>3.4299717028501759</c:v>
                </c:pt>
                <c:pt idx="137">
                  <c:v>3.4174306308670426</c:v>
                </c:pt>
                <c:pt idx="138">
                  <c:v>3.4050261230349932</c:v>
                </c:pt>
                <c:pt idx="139">
                  <c:v>3.3927557187198825</c:v>
                </c:pt>
                <c:pt idx="140">
                  <c:v>3.380617018914065</c:v>
                </c:pt>
                <c:pt idx="141">
                  <c:v>3.3686076842660748</c:v>
                </c:pt>
                <c:pt idx="142">
                  <c:v>3.3567254331867549</c:v>
                </c:pt>
                <c:pt idx="143">
                  <c:v>3.3449680400283617</c:v>
                </c:pt>
                <c:pt idx="144">
                  <c:v>3.3333333333333321</c:v>
                </c:pt>
                <c:pt idx="145">
                  <c:v>3.3218191941495974</c:v>
                </c:pt>
                <c:pt idx="146">
                  <c:v>3.3104235544094704</c:v>
                </c:pt>
                <c:pt idx="147">
                  <c:v>3.2991443953692885</c:v>
                </c:pt>
                <c:pt idx="148">
                  <c:v>3.2879797461071445</c:v>
                </c:pt>
                <c:pt idx="149">
                  <c:v>3.2769276820761606</c:v>
                </c:pt>
                <c:pt idx="150">
                  <c:v>3.2659863237109028</c:v>
                </c:pt>
                <c:pt idx="151">
                  <c:v>3.2551538350846365</c:v>
                </c:pt>
                <c:pt idx="152">
                  <c:v>3.2444284226152496</c:v>
                </c:pt>
                <c:pt idx="153">
                  <c:v>3.2338083338177714</c:v>
                </c:pt>
                <c:pt idx="154">
                  <c:v>3.22329185610152</c:v>
                </c:pt>
                <c:pt idx="155">
                  <c:v>3.2128773156099943</c:v>
                </c:pt>
                <c:pt idx="156">
                  <c:v>3.2025630761017414</c:v>
                </c:pt>
                <c:pt idx="157">
                  <c:v>3.1923475378704875</c:v>
                </c:pt>
                <c:pt idx="158">
                  <c:v>3.1822291367029187</c:v>
                </c:pt>
                <c:pt idx="159">
                  <c:v>3.1722063428725753</c:v>
                </c:pt>
                <c:pt idx="160">
                  <c:v>3.1622776601683782</c:v>
                </c:pt>
                <c:pt idx="161">
                  <c:v>3.1524416249564013</c:v>
                </c:pt>
                <c:pt idx="162">
                  <c:v>3.1426968052735438</c:v>
                </c:pt>
                <c:pt idx="163">
                  <c:v>3.1330417999518283</c:v>
                </c:pt>
                <c:pt idx="164">
                  <c:v>3.1234752377721202</c:v>
                </c:pt>
                <c:pt idx="165">
                  <c:v>3.1139957766460906</c:v>
                </c:pt>
                <c:pt idx="166">
                  <c:v>3.1046021028253303</c:v>
                </c:pt>
                <c:pt idx="167">
                  <c:v>3.0952929301365466</c:v>
                </c:pt>
                <c:pt idx="168">
                  <c:v>3.086066999241837</c:v>
                </c:pt>
                <c:pt idx="169">
                  <c:v>3.0769230769230758</c:v>
                </c:pt>
                <c:pt idx="170">
                  <c:v>3.0678599553894808</c:v>
                </c:pt>
                <c:pt idx="171">
                  <c:v>3.0588764516074889</c:v>
                </c:pt>
                <c:pt idx="172">
                  <c:v>3.0499714066520922</c:v>
                </c:pt>
                <c:pt idx="173">
                  <c:v>3.0411436850788207</c:v>
                </c:pt>
                <c:pt idx="174">
                  <c:v>3.0323921743156124</c:v>
                </c:pt>
                <c:pt idx="175">
                  <c:v>3.0237157840738167</c:v>
                </c:pt>
                <c:pt idx="176">
                  <c:v>3.0151134457776347</c:v>
                </c:pt>
                <c:pt idx="177">
                  <c:v>3.0065841120113141</c:v>
                </c:pt>
                <c:pt idx="178">
                  <c:v>2.9981267559834444</c:v>
                </c:pt>
                <c:pt idx="179">
                  <c:v>2.9897403710077421</c:v>
                </c:pt>
                <c:pt idx="180">
                  <c:v>2.9814239699997187</c:v>
                </c:pt>
                <c:pt idx="181">
                  <c:v>2.9731765849886642</c:v>
                </c:pt>
                <c:pt idx="182">
                  <c:v>2.9649972666444033</c:v>
                </c:pt>
                <c:pt idx="183">
                  <c:v>2.9568850838182903</c:v>
                </c:pt>
                <c:pt idx="184">
                  <c:v>2.9488391230979416</c:v>
                </c:pt>
                <c:pt idx="185">
                  <c:v>2.9408584883752296</c:v>
                </c:pt>
                <c:pt idx="186">
                  <c:v>2.9329423004270647</c:v>
                </c:pt>
                <c:pt idx="187">
                  <c:v>2.9250896965085214</c:v>
                </c:pt>
                <c:pt idx="188">
                  <c:v>2.9172998299578903</c:v>
                </c:pt>
                <c:pt idx="189">
                  <c:v>2.9095718698132309</c:v>
                </c:pt>
                <c:pt idx="190">
                  <c:v>2.9019050004400455</c:v>
                </c:pt>
                <c:pt idx="191">
                  <c:v>2.8942984211696854</c:v>
                </c:pt>
                <c:pt idx="192">
                  <c:v>2.8867513459481278</c:v>
                </c:pt>
                <c:pt idx="193">
                  <c:v>2.8792630029947772</c:v>
                </c:pt>
                <c:pt idx="194">
                  <c:v>2.8718326344709513</c:v>
                </c:pt>
                <c:pt idx="195">
                  <c:v>2.8644594961577301</c:v>
                </c:pt>
                <c:pt idx="196">
                  <c:v>2.8571428571428559</c:v>
                </c:pt>
                <c:pt idx="197">
                  <c:v>2.8498819995163847</c:v>
                </c:pt>
                <c:pt idx="198">
                  <c:v>2.8426762180748049</c:v>
                </c:pt>
                <c:pt idx="199">
                  <c:v>2.8355248200333425</c:v>
                </c:pt>
                <c:pt idx="200">
                  <c:v>2.828427124746189</c:v>
                </c:pt>
                <c:pt idx="201">
                  <c:v>2.8213824634343925</c:v>
                </c:pt>
                <c:pt idx="202">
                  <c:v>2.8143901789211667</c:v>
                </c:pt>
                <c:pt idx="203">
                  <c:v>2.8074496253743852</c:v>
                </c:pt>
                <c:pt idx="204">
                  <c:v>2.8005601680560193</c:v>
                </c:pt>
                <c:pt idx="205">
                  <c:v>2.7937211830783126</c:v>
                </c:pt>
                <c:pt idx="206">
                  <c:v>2.7869320571664704</c:v>
                </c:pt>
                <c:pt idx="207">
                  <c:v>2.7801921874276636</c:v>
                </c:pt>
                <c:pt idx="208">
                  <c:v>2.773500981126146</c:v>
                </c:pt>
                <c:pt idx="209">
                  <c:v>2.7668578554642989</c:v>
                </c:pt>
                <c:pt idx="210">
                  <c:v>2.7602622373694174</c:v>
                </c:pt>
                <c:pt idx="211">
                  <c:v>2.7537135632860577</c:v>
                </c:pt>
                <c:pt idx="212">
                  <c:v>2.7472112789737815</c:v>
                </c:pt>
                <c:pt idx="213">
                  <c:v>2.7407548393101275</c:v>
                </c:pt>
                <c:pt idx="214">
                  <c:v>2.7343437080986539</c:v>
                </c:pt>
                <c:pt idx="215">
                  <c:v>2.7279773578818953</c:v>
                </c:pt>
                <c:pt idx="216">
                  <c:v>2.7216552697590881</c:v>
                </c:pt>
                <c:pt idx="217">
                  <c:v>2.7153769332085242</c:v>
                </c:pt>
                <c:pt idx="218">
                  <c:v>2.7091418459143872</c:v>
                </c:pt>
                <c:pt idx="219">
                  <c:v>2.7029495135979453</c:v>
                </c:pt>
                <c:pt idx="220">
                  <c:v>2.6967994498529704</c:v>
                </c:pt>
                <c:pt idx="221">
                  <c:v>2.6906911759852519</c:v>
                </c:pt>
                <c:pt idx="222">
                  <c:v>2.6846242208560991</c:v>
                </c:pt>
                <c:pt idx="223">
                  <c:v>2.6785981207297023</c:v>
                </c:pt>
                <c:pt idx="224">
                  <c:v>2.672612419124246</c:v>
                </c:pt>
                <c:pt idx="225">
                  <c:v>2.6666666666666692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Лист9!$D$7</c:f>
              <c:strCache>
                <c:ptCount val="1"/>
                <c:pt idx="0">
                  <c:v>max A</c:v>
                </c:pt>
              </c:strCache>
            </c:strRef>
          </c:tx>
          <c:marker>
            <c:symbol val="none"/>
          </c:marker>
          <c:xVal>
            <c:numRef>
              <c:f>Лист9!$C$8:$C$17</c:f>
              <c:numCache>
                <c:formatCode>General</c:formatCode>
                <c:ptCount val="10"/>
                <c:pt idx="0">
                  <c:v>4.1666666666666562E-3</c:v>
                </c:pt>
                <c:pt idx="1">
                  <c:v>0.5</c:v>
                </c:pt>
                <c:pt idx="2">
                  <c:v>1.25</c:v>
                </c:pt>
                <c:pt idx="3">
                  <c:v>2.5</c:v>
                </c:pt>
                <c:pt idx="4">
                  <c:v>3.75</c:v>
                </c:pt>
                <c:pt idx="5">
                  <c:v>5</c:v>
                </c:pt>
                <c:pt idx="6">
                  <c:v>6.25</c:v>
                </c:pt>
                <c:pt idx="7">
                  <c:v>7.5</c:v>
                </c:pt>
                <c:pt idx="8">
                  <c:v>8.75</c:v>
                </c:pt>
                <c:pt idx="9">
                  <c:v>10</c:v>
                </c:pt>
              </c:numCache>
            </c:numRef>
          </c:xVal>
          <c:yVal>
            <c:numRef>
              <c:f>Лист9!$D$8:$D$17</c:f>
              <c:numCache>
                <c:formatCode>General</c:formatCode>
                <c:ptCount val="10"/>
                <c:pt idx="0">
                  <c:v>43.156944076315547</c:v>
                </c:pt>
                <c:pt idx="1">
                  <c:v>38.587385291764484</c:v>
                </c:pt>
                <c:pt idx="2">
                  <c:v>34.017826507213428</c:v>
                </c:pt>
                <c:pt idx="3">
                  <c:v>30.46372523034038</c:v>
                </c:pt>
                <c:pt idx="4">
                  <c:v>27.41735270730635</c:v>
                </c:pt>
                <c:pt idx="5">
                  <c:v>23.355522676594294</c:v>
                </c:pt>
                <c:pt idx="6">
                  <c:v>20.309150153560257</c:v>
                </c:pt>
                <c:pt idx="7">
                  <c:v>16.247320122848205</c:v>
                </c:pt>
                <c:pt idx="8">
                  <c:v>11.677761338297147</c:v>
                </c:pt>
                <c:pt idx="9">
                  <c:v>5.0772875383900642</c:v>
                </c:pt>
              </c:numCache>
            </c:numRef>
          </c:yVal>
          <c:smooth val="1"/>
        </c:ser>
        <c:axId val="86510976"/>
        <c:axId val="86897792"/>
      </c:scatterChart>
      <c:valAx>
        <c:axId val="86510976"/>
        <c:scaling>
          <c:orientation val="minMax"/>
        </c:scaling>
        <c:axPos val="b"/>
        <c:numFmt formatCode="General" sourceLinked="1"/>
        <c:tickLblPos val="nextTo"/>
        <c:crossAx val="86897792"/>
        <c:crosses val="autoZero"/>
        <c:crossBetween val="midCat"/>
      </c:valAx>
      <c:valAx>
        <c:axId val="86897792"/>
        <c:scaling>
          <c:orientation val="minMax"/>
        </c:scaling>
        <c:axPos val="l"/>
        <c:majorGridlines/>
        <c:numFmt formatCode="General" sourceLinked="1"/>
        <c:tickLblPos val="nextTo"/>
        <c:crossAx val="8651097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strRef>
              <c:f>Лист3!$F$7</c:f>
              <c:strCache>
                <c:ptCount val="1"/>
                <c:pt idx="0">
                  <c:v>t(x)</c:v>
                </c:pt>
              </c:strCache>
            </c:strRef>
          </c:tx>
          <c:marker>
            <c:symbol val="none"/>
          </c:marker>
          <c:x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xVal>
          <c:yVal>
            <c:numRef>
              <c:f>Лист3!$F$8:$F$407</c:f>
              <c:numCache>
                <c:formatCode>General</c:formatCode>
                <c:ptCount val="400"/>
                <c:pt idx="0">
                  <c:v>0</c:v>
                </c:pt>
                <c:pt idx="1">
                  <c:v>0.13371173070873835</c:v>
                </c:pt>
                <c:pt idx="2">
                  <c:v>0.20495097567963927</c:v>
                </c:pt>
                <c:pt idx="3">
                  <c:v>0.26024184114977139</c:v>
                </c:pt>
                <c:pt idx="4">
                  <c:v>0.3070714214271425</c:v>
                </c:pt>
                <c:pt idx="5">
                  <c:v>0.34843443626273063</c:v>
                </c:pt>
                <c:pt idx="6">
                  <c:v>0.38588989435406734</c:v>
                </c:pt>
                <c:pt idx="7">
                  <c:v>0.42037219305566947</c:v>
                </c:pt>
                <c:pt idx="8">
                  <c:v>0.45249378105604449</c:v>
                </c:pt>
                <c:pt idx="9">
                  <c:v>0.48268189381656285</c:v>
                </c:pt>
                <c:pt idx="10">
                  <c:v>0.51124860801609118</c:v>
                </c:pt>
                <c:pt idx="11">
                  <c:v>0.53843011479699099</c:v>
                </c:pt>
                <c:pt idx="12">
                  <c:v>0.56441028637222534</c:v>
                </c:pt>
                <c:pt idx="13">
                  <c:v>0.58933559262722091</c:v>
                </c:pt>
                <c:pt idx="14">
                  <c:v>0.6133249580710799</c:v>
                </c:pt>
                <c:pt idx="15">
                  <c:v>0.63647651088729895</c:v>
                </c:pt>
                <c:pt idx="16">
                  <c:v>0.65887234393789129</c:v>
                </c:pt>
                <c:pt idx="17">
                  <c:v>0.68058195981012293</c:v>
                </c:pt>
                <c:pt idx="18">
                  <c:v>0.70166481891864552</c:v>
                </c:pt>
                <c:pt idx="19">
                  <c:v>0.72217226057402506</c:v>
                </c:pt>
                <c:pt idx="20">
                  <c:v>0.74214897588774309</c:v>
                </c:pt>
                <c:pt idx="21">
                  <c:v>0.76163415403739643</c:v>
                </c:pt>
                <c:pt idx="22">
                  <c:v>0.78066238629180762</c:v>
                </c:pt>
                <c:pt idx="23">
                  <c:v>0.79926438757315155</c:v>
                </c:pt>
                <c:pt idx="24">
                  <c:v>0.81746757864487374</c:v>
                </c:pt>
                <c:pt idx="25">
                  <c:v>0.83529656048128875</c:v>
                </c:pt>
                <c:pt idx="26">
                  <c:v>0.8527735042633896</c:v>
                </c:pt>
                <c:pt idx="27">
                  <c:v>0.86991847464870498</c:v>
                </c:pt>
                <c:pt idx="28">
                  <c:v>0.88674969975975992</c:v>
                </c:pt>
                <c:pt idx="29">
                  <c:v>0.9032837982468811</c:v>
                </c:pt>
                <c:pt idx="30">
                  <c:v>0.91953597148326605</c:v>
                </c:pt>
                <c:pt idx="31">
                  <c:v>0.93552016722135123</c:v>
                </c:pt>
                <c:pt idx="32">
                  <c:v>0.95124921972503951</c:v>
                </c:pt>
                <c:pt idx="33">
                  <c:v>0.96673497038313794</c:v>
                </c:pt>
                <c:pt idx="34">
                  <c:v>0.98198837202751477</c:v>
                </c:pt>
                <c:pt idx="35">
                  <c:v>0.99701957956859644</c:v>
                </c:pt>
                <c:pt idx="36">
                  <c:v>1.0118380290797653</c:v>
                </c:pt>
                <c:pt idx="37">
                  <c:v>1.0264525070805495</c:v>
                </c:pt>
                <c:pt idx="38">
                  <c:v>1.0408712114635716</c:v>
                </c:pt>
                <c:pt idx="39">
                  <c:v>1.0551018052650174</c:v>
                </c:pt>
                <c:pt idx="40">
                  <c:v>1.0691514642799698</c:v>
                </c:pt>
                <c:pt idx="41">
                  <c:v>1.0830269193624662</c:v>
                </c:pt>
                <c:pt idx="42">
                  <c:v>1.0967344941179717</c:v>
                </c:pt>
                <c:pt idx="43">
                  <c:v>1.1102801385872296</c:v>
                </c:pt>
                <c:pt idx="44">
                  <c:v>1.1236694594305503</c:v>
                </c:pt>
                <c:pt idx="45">
                  <c:v>1.1369077470469222</c:v>
                </c:pt>
                <c:pt idx="46">
                  <c:v>1.1500000000000004</c:v>
                </c:pt>
                <c:pt idx="47">
                  <c:v>1.1629509470708206</c:v>
                </c:pt>
                <c:pt idx="48">
                  <c:v>1.1757650672131266</c:v>
                </c:pt>
                <c:pt idx="49">
                  <c:v>1.1884466076500839</c:v>
                </c:pt>
                <c:pt idx="50">
                  <c:v>1.2009996003196808</c:v>
                </c:pt>
                <c:pt idx="51">
                  <c:v>1.2134278768493278</c:v>
                </c:pt>
                <c:pt idx="52">
                  <c:v>1.2257350822173076</c:v>
                </c:pt>
                <c:pt idx="53">
                  <c:v>1.2379246872391261</c:v>
                </c:pt>
                <c:pt idx="54">
                  <c:v>1.2500000000000002</c:v>
                </c:pt>
                <c:pt idx="55">
                  <c:v>1.261964176340193</c:v>
                </c:pt>
                <c:pt idx="56">
                  <c:v>1.2738202294873731</c:v>
                </c:pt>
                <c:pt idx="57">
                  <c:v>1.2855710389193082</c:v>
                </c:pt>
                <c:pt idx="58">
                  <c:v>1.2972193585307483</c:v>
                </c:pt>
                <c:pt idx="59">
                  <c:v>1.3087678241701195</c:v>
                </c:pt>
                <c:pt idx="60">
                  <c:v>1.3202189606044725</c:v>
                </c:pt>
                <c:pt idx="61">
                  <c:v>1.3315751879648103</c:v>
                </c:pt>
                <c:pt idx="62">
                  <c:v>1.3428388277184122</c:v>
                </c:pt>
                <c:pt idx="63">
                  <c:v>1.3540121082098975</c:v>
                </c:pt>
                <c:pt idx="64">
                  <c:v>1.3650971698084908</c:v>
                </c:pt>
                <c:pt idx="65">
                  <c:v>1.3760960696951665</c:v>
                </c:pt>
                <c:pt idx="66">
                  <c:v>1.3870107863199916</c:v>
                </c:pt>
                <c:pt idx="67">
                  <c:v>1.3978432235570262</c:v>
                </c:pt>
                <c:pt idx="68">
                  <c:v>1.4085952145814826</c:v>
                </c:pt>
                <c:pt idx="69">
                  <c:v>1.4192685254915118</c:v>
                </c:pt>
                <c:pt idx="70">
                  <c:v>1.4298648586948748</c:v>
                </c:pt>
                <c:pt idx="71">
                  <c:v>1.4403858560788885</c:v>
                </c:pt>
                <c:pt idx="72">
                  <c:v>1.450833101980364</c:v>
                </c:pt>
                <c:pt idx="73">
                  <c:v>1.4612081259707417</c:v>
                </c:pt>
                <c:pt idx="74">
                  <c:v>1.4715124054702944</c:v>
                </c:pt>
                <c:pt idx="75">
                  <c:v>1.4817473682040396</c:v>
                </c:pt>
                <c:pt idx="76">
                  <c:v>1.4919143945109279</c:v>
                </c:pt>
                <c:pt idx="77">
                  <c:v>1.5020148195168759</c:v>
                </c:pt>
                <c:pt idx="78">
                  <c:v>1.5120499351813312</c:v>
                </c:pt>
                <c:pt idx="79">
                  <c:v>1.5220209922262491</c:v>
                </c:pt>
                <c:pt idx="80">
                  <c:v>1.5319292019556379</c:v>
                </c:pt>
                <c:pt idx="81">
                  <c:v>1.5417757379731607</c:v>
                </c:pt>
                <c:pt idx="82">
                  <c:v>1.5515617378046971</c:v>
                </c:pt>
                <c:pt idx="83">
                  <c:v>1.5612883044322023</c:v>
                </c:pt>
                <c:pt idx="84">
                  <c:v>1.5709565077447332</c:v>
                </c:pt>
                <c:pt idx="85">
                  <c:v>1.5805673859120333</c:v>
                </c:pt>
                <c:pt idx="86">
                  <c:v>1.5901219466856729</c:v>
                </c:pt>
                <c:pt idx="87">
                  <c:v>1.5996211686323625</c:v>
                </c:pt>
                <c:pt idx="88">
                  <c:v>1.6090660023037062</c:v>
                </c:pt>
                <c:pt idx="89">
                  <c:v>1.6184573713463588</c:v>
                </c:pt>
                <c:pt idx="90">
                  <c:v>1.6277961735562521</c:v>
                </c:pt>
                <c:pt idx="91">
                  <c:v>1.6370832818802992</c:v>
                </c:pt>
                <c:pt idx="92">
                  <c:v>1.6463195453687378</c:v>
                </c:pt>
                <c:pt idx="93">
                  <c:v>1.6555057900810541</c:v>
                </c:pt>
                <c:pt idx="94">
                  <c:v>1.664642819948225</c:v>
                </c:pt>
                <c:pt idx="95">
                  <c:v>1.6737314175938205</c:v>
                </c:pt>
                <c:pt idx="96">
                  <c:v>1.6827723451163459</c:v>
                </c:pt>
                <c:pt idx="97">
                  <c:v>1.691766344835036</c:v>
                </c:pt>
                <c:pt idx="98">
                  <c:v>1.7007141400011601</c:v>
                </c:pt>
                <c:pt idx="99">
                  <c:v>1.7096164354767778</c:v>
                </c:pt>
                <c:pt idx="100">
                  <c:v>1.7184739183827398</c:v>
                </c:pt>
                <c:pt idx="101">
                  <c:v>1.7272872587176225</c:v>
                </c:pt>
                <c:pt idx="102">
                  <c:v>1.7360571099491757</c:v>
                </c:pt>
                <c:pt idx="103">
                  <c:v>1.7447841095797574</c:v>
                </c:pt>
                <c:pt idx="104">
                  <c:v>1.7534688796871436</c:v>
                </c:pt>
                <c:pt idx="105">
                  <c:v>1.7621120274420126</c:v>
                </c:pt>
                <c:pt idx="106">
                  <c:v>1.7707141456033131</c:v>
                </c:pt>
                <c:pt idx="107">
                  <c:v>1.7792758129926725</c:v>
                </c:pt>
                <c:pt idx="108">
                  <c:v>1.7877975949489109</c:v>
                </c:pt>
                <c:pt idx="109">
                  <c:v>1.7962800437636761</c:v>
                </c:pt>
                <c:pt idx="110">
                  <c:v>1.8047236990991411</c:v>
                </c:pt>
                <c:pt idx="111">
                  <c:v>1.8131290883886715</c:v>
                </c:pt>
                <c:pt idx="112">
                  <c:v>1.8214967272212907</c:v>
                </c:pt>
                <c:pt idx="113">
                  <c:v>1.8298271197107467</c:v>
                </c:pt>
                <c:pt idx="114">
                  <c:v>1.8381207588499211</c:v>
                </c:pt>
                <c:pt idx="115">
                  <c:v>1.8463781268512887</c:v>
                </c:pt>
                <c:pt idx="116">
                  <c:v>1.8545996954740913</c:v>
                </c:pt>
                <c:pt idx="117">
                  <c:v>1.8627859263388578</c:v>
                </c:pt>
                <c:pt idx="118">
                  <c:v>1.8709372712298551</c:v>
                </c:pt>
                <c:pt idx="119">
                  <c:v>1.879054172386043</c:v>
                </c:pt>
                <c:pt idx="120">
                  <c:v>1.8871370627810524</c:v>
                </c:pt>
                <c:pt idx="121">
                  <c:v>1.8951863663926916</c:v>
                </c:pt>
                <c:pt idx="122">
                  <c:v>1.9032024984624616</c:v>
                </c:pt>
                <c:pt idx="123">
                  <c:v>1.9111858657455194</c:v>
                </c:pt>
                <c:pt idx="124">
                  <c:v>1.9191368667515223</c:v>
                </c:pt>
                <c:pt idx="125">
                  <c:v>1.9270558919767551</c:v>
                </c:pt>
                <c:pt idx="126">
                  <c:v>1.9349433241279215</c:v>
                </c:pt>
                <c:pt idx="127">
                  <c:v>1.9427995383379639</c:v>
                </c:pt>
                <c:pt idx="128">
                  <c:v>1.9506249023742563</c:v>
                </c:pt>
                <c:pt idx="129">
                  <c:v>1.958419776839494</c:v>
                </c:pt>
                <c:pt idx="130">
                  <c:v>1.9661845153655959</c:v>
                </c:pt>
                <c:pt idx="131">
                  <c:v>1.9739194648009102</c:v>
                </c:pt>
                <c:pt idx="132">
                  <c:v>1.9816249653910052</c:v>
                </c:pt>
                <c:pt idx="133">
                  <c:v>1.9893013509533117</c:v>
                </c:pt>
                <c:pt idx="134">
                  <c:v>1.9969489490458725</c:v>
                </c:pt>
                <c:pt idx="135">
                  <c:v>2.0045680811304365</c:v>
                </c:pt>
                <c:pt idx="136">
                  <c:v>2.0121590627301287</c:v>
                </c:pt>
                <c:pt idx="137">
                  <c:v>2.0197222035819209</c:v>
                </c:pt>
                <c:pt idx="138">
                  <c:v>2.0272578077840993</c:v>
                </c:pt>
                <c:pt idx="139">
                  <c:v>2.0347661739389391</c:v>
                </c:pt>
                <c:pt idx="140">
                  <c:v>2.0422475952907684</c:v>
                </c:pt>
                <c:pt idx="141">
                  <c:v>2.0497023598596069</c:v>
                </c:pt>
                <c:pt idx="142">
                  <c:v>2.0571307505705483</c:v>
                </c:pt>
                <c:pt idx="143">
                  <c:v>2.0645330453790507</c:v>
                </c:pt>
                <c:pt idx="144">
                  <c:v>2.071909517392295</c:v>
                </c:pt>
                <c:pt idx="145">
                  <c:v>2.0792604349867592</c:v>
                </c:pt>
                <c:pt idx="146">
                  <c:v>2.0865860619221501</c:v>
                </c:pt>
                <c:pt idx="147">
                  <c:v>2.0938866574518351</c:v>
                </c:pt>
                <c:pt idx="148">
                  <c:v>2.101162476429896</c:v>
                </c:pt>
                <c:pt idx="149">
                  <c:v>2.1084137694149381</c:v>
                </c:pt>
                <c:pt idx="150">
                  <c:v>2.1156407827707722</c:v>
                </c:pt>
                <c:pt idx="151">
                  <c:v>2.1228437587640774</c:v>
                </c:pt>
                <c:pt idx="152">
                  <c:v>2.1300229356591647</c:v>
                </c:pt>
                <c:pt idx="153">
                  <c:v>2.137178547809941</c:v>
                </c:pt>
                <c:pt idx="154">
                  <c:v>2.1443108257491699</c:v>
                </c:pt>
                <c:pt idx="155">
                  <c:v>2.1514199962751324</c:v>
                </c:pt>
                <c:pt idx="156">
                  <c:v>2.1585062825357784</c:v>
                </c:pt>
                <c:pt idx="157">
                  <c:v>2.1655699041104532</c:v>
                </c:pt>
                <c:pt idx="158">
                  <c:v>2.1726110770892877</c:v>
                </c:pt>
                <c:pt idx="159">
                  <c:v>2.1796300141503306</c:v>
                </c:pt>
                <c:pt idx="160">
                  <c:v>2.1866269246345049</c:v>
                </c:pt>
                <c:pt idx="161">
                  <c:v>2.1936020146184583</c:v>
                </c:pt>
                <c:pt idx="162">
                  <c:v>2.2005554869853805</c:v>
                </c:pt>
                <c:pt idx="163">
                  <c:v>2.2074875414938626</c:v>
                </c:pt>
                <c:pt idx="164">
                  <c:v>2.2143983748448512</c:v>
                </c:pt>
                <c:pt idx="165">
                  <c:v>2.221288180746777</c:v>
                </c:pt>
                <c:pt idx="166">
                  <c:v>2.2281571499789044</c:v>
                </c:pt>
                <c:pt idx="167">
                  <c:v>2.2350054704529714</c:v>
                </c:pt>
                <c:pt idx="168">
                  <c:v>2.2418333272731688</c:v>
                </c:pt>
                <c:pt idx="169">
                  <c:v>2.2486409027945196</c:v>
                </c:pt>
                <c:pt idx="170">
                  <c:v>2.2554283766797014</c:v>
                </c:pt>
                <c:pt idx="171">
                  <c:v>2.2621959259543738</c:v>
                </c:pt>
                <c:pt idx="172">
                  <c:v>2.2689437250610469</c:v>
                </c:pt>
                <c:pt idx="173">
                  <c:v>2.2756719459115478</c:v>
                </c:pt>
                <c:pt idx="174">
                  <c:v>2.282380757938121</c:v>
                </c:pt>
                <c:pt idx="175">
                  <c:v>2.2890703281432141</c:v>
                </c:pt>
                <c:pt idx="176">
                  <c:v>2.2957408211479811</c:v>
                </c:pt>
                <c:pt idx="177">
                  <c:v>2.3023923992395496</c:v>
                </c:pt>
                <c:pt idx="178">
                  <c:v>2.3090252224170906</c:v>
                </c:pt>
                <c:pt idx="179">
                  <c:v>2.3156394484367233</c:v>
                </c:pt>
                <c:pt idx="180">
                  <c:v>2.3222352328552924</c:v>
                </c:pt>
                <c:pt idx="181">
                  <c:v>2.3288127290730571</c:v>
                </c:pt>
                <c:pt idx="182">
                  <c:v>2.3353720883753133</c:v>
                </c:pt>
                <c:pt idx="183">
                  <c:v>2.3419134599729992</c:v>
                </c:pt>
                <c:pt idx="184">
                  <c:v>2.3484369910422922</c:v>
                </c:pt>
                <c:pt idx="185">
                  <c:v>2.3549428267632484</c:v>
                </c:pt>
                <c:pt idx="186">
                  <c:v>2.3614311103574996</c:v>
                </c:pt>
                <c:pt idx="187">
                  <c:v>2.3679019831250407</c:v>
                </c:pt>
                <c:pt idx="188">
                  <c:v>2.3743555844801327</c:v>
                </c:pt>
                <c:pt idx="189">
                  <c:v>2.380792051986349</c:v>
                </c:pt>
                <c:pt idx="190">
                  <c:v>2.387211521390789</c:v>
                </c:pt>
                <c:pt idx="191">
                  <c:v>2.3936141266574813</c:v>
                </c:pt>
                <c:pt idx="192">
                  <c:v>2.4000000000000012</c:v>
                </c:pt>
                <c:pt idx="193">
                  <c:v>2.4063692719133263</c:v>
                </c:pt>
                <c:pt idx="194">
                  <c:v>2.4127220712049509</c:v>
                </c:pt>
                <c:pt idx="195">
                  <c:v>2.4190585250252785</c:v>
                </c:pt>
                <c:pt idx="196">
                  <c:v>2.4253787588973137</c:v>
                </c:pt>
                <c:pt idx="197">
                  <c:v>2.4316828967456754</c:v>
                </c:pt>
                <c:pt idx="198">
                  <c:v>2.4379710609249465</c:v>
                </c:pt>
                <c:pt idx="199">
                  <c:v>2.4442433722473842</c:v>
                </c:pt>
                <c:pt idx="200">
                  <c:v>2.4504999500099984</c:v>
                </c:pt>
                <c:pt idx="201">
                  <c:v>2.4567409120210257</c:v>
                </c:pt>
                <c:pt idx="202">
                  <c:v>2.4629663746258132</c:v>
                </c:pt>
                <c:pt idx="203">
                  <c:v>2.4691764527321229</c:v>
                </c:pt>
                <c:pt idx="204">
                  <c:v>2.4753712598348785</c:v>
                </c:pt>
                <c:pt idx="205">
                  <c:v>2.4815509080403659</c:v>
                </c:pt>
                <c:pt idx="206">
                  <c:v>2.487715508089904</c:v>
                </c:pt>
                <c:pt idx="207">
                  <c:v>2.4938651693830001</c:v>
                </c:pt>
                <c:pt idx="208">
                  <c:v>2.4999999999999996</c:v>
                </c:pt>
                <c:pt idx="209">
                  <c:v>2.5061201067242513</c:v>
                </c:pt>
                <c:pt idx="210">
                  <c:v>2.5122255950637906</c:v>
                </c:pt>
                <c:pt idx="211">
                  <c:v>2.5183165692725646</c:v>
                </c:pt>
                <c:pt idx="212">
                  <c:v>2.5243931323711997</c:v>
                </c:pt>
                <c:pt idx="213">
                  <c:v>2.5304553861673322</c:v>
                </c:pt>
                <c:pt idx="214">
                  <c:v>2.5365034312755115</c:v>
                </c:pt>
                <c:pt idx="215">
                  <c:v>2.5425373671366809</c:v>
                </c:pt>
                <c:pt idx="216">
                  <c:v>2.5485572920372555</c:v>
                </c:pt>
                <c:pt idx="217">
                  <c:v>2.5545633031277992</c:v>
                </c:pt>
                <c:pt idx="218">
                  <c:v>2.5605554964413213</c:v>
                </c:pt>
                <c:pt idx="219">
                  <c:v>2.5665339669111868</c:v>
                </c:pt>
                <c:pt idx="220">
                  <c:v>2.5724988083886693</c:v>
                </c:pt>
                <c:pt idx="221">
                  <c:v>2.5784501136601379</c:v>
                </c:pt>
                <c:pt idx="222">
                  <c:v>2.5843879744638962</c:v>
                </c:pt>
                <c:pt idx="223">
                  <c:v>2.5903124815066851</c:v>
                </c:pt>
                <c:pt idx="224">
                  <c:v>2.5962237244798461</c:v>
                </c:pt>
                <c:pt idx="225">
                  <c:v>2.6021217920751654</c:v>
                </c:pt>
                <c:pt idx="226">
                  <c:v>2.6080067720004001</c:v>
                </c:pt>
                <c:pt idx="227">
                  <c:v>2.6138787509944938</c:v>
                </c:pt>
                <c:pt idx="228">
                  <c:v>2.6197378148424959</c:v>
                </c:pt>
                <c:pt idx="229">
                  <c:v>2.6255840483901798</c:v>
                </c:pt>
                <c:pt idx="230">
                  <c:v>2.6314175355583815</c:v>
                </c:pt>
                <c:pt idx="231">
                  <c:v>2.6372383593570525</c:v>
                </c:pt>
                <c:pt idx="232">
                  <c:v>2.6430466018990431</c:v>
                </c:pt>
                <c:pt idx="233">
                  <c:v>2.648842344413616</c:v>
                </c:pt>
                <c:pt idx="234">
                  <c:v>2.6546256672597006</c:v>
                </c:pt>
                <c:pt idx="235">
                  <c:v>2.6603966499388942</c:v>
                </c:pt>
                <c:pt idx="236">
                  <c:v>2.6661553711082102</c:v>
                </c:pt>
                <c:pt idx="237">
                  <c:v>2.6719019085925892</c:v>
                </c:pt>
                <c:pt idx="238">
                  <c:v>2.6776363393971669</c:v>
                </c:pt>
                <c:pt idx="239">
                  <c:v>2.6833587397193179</c:v>
                </c:pt>
                <c:pt idx="240">
                  <c:v>2.6890691849604633</c:v>
                </c:pt>
                <c:pt idx="241">
                  <c:v>2.6947677497376672</c:v>
                </c:pt>
                <c:pt idx="242">
                  <c:v>2.7004545078950088</c:v>
                </c:pt>
                <c:pt idx="243">
                  <c:v>2.7061295325147503</c:v>
                </c:pt>
                <c:pt idx="244">
                  <c:v>2.7117928959282911</c:v>
                </c:pt>
                <c:pt idx="245">
                  <c:v>2.7174446697269259</c:v>
                </c:pt>
                <c:pt idx="246">
                  <c:v>2.7230849247724045</c:v>
                </c:pt>
                <c:pt idx="247">
                  <c:v>2.728713731207296</c:v>
                </c:pt>
                <c:pt idx="248">
                  <c:v>2.7343311584651659</c:v>
                </c:pt>
                <c:pt idx="249">
                  <c:v>2.7399372752805702</c:v>
                </c:pt>
                <c:pt idx="250">
                  <c:v>2.7455321496988674</c:v>
                </c:pt>
                <c:pt idx="251">
                  <c:v>2.7511158490858549</c:v>
                </c:pt>
                <c:pt idx="252">
                  <c:v>2.756688440137232</c:v>
                </c:pt>
                <c:pt idx="253">
                  <c:v>2.7622499888878957</c:v>
                </c:pt>
                <c:pt idx="254">
                  <c:v>2.7678005607210685</c:v>
                </c:pt>
                <c:pt idx="255">
                  <c:v>2.7733402203772695</c:v>
                </c:pt>
                <c:pt idx="256">
                  <c:v>2.7788690319631213</c:v>
                </c:pt>
                <c:pt idx="257">
                  <c:v>2.7843870589600082</c:v>
                </c:pt>
                <c:pt idx="258">
                  <c:v>2.7898943642325791</c:v>
                </c:pt>
                <c:pt idx="259">
                  <c:v>2.7953910100371027</c:v>
                </c:pt>
                <c:pt idx="260">
                  <c:v>2.80087705802968</c:v>
                </c:pt>
                <c:pt idx="261">
                  <c:v>2.8063525692743121</c:v>
                </c:pt>
                <c:pt idx="262">
                  <c:v>2.8118176042508303</c:v>
                </c:pt>
                <c:pt idx="263">
                  <c:v>2.8172722228626919</c:v>
                </c:pt>
                <c:pt idx="264">
                  <c:v>2.8227164844446384</c:v>
                </c:pt>
                <c:pt idx="265">
                  <c:v>2.8281504477702275</c:v>
                </c:pt>
                <c:pt idx="266">
                  <c:v>2.8335741710592361</c:v>
                </c:pt>
                <c:pt idx="267">
                  <c:v>2.8389877119849367</c:v>
                </c:pt>
                <c:pt idx="268">
                  <c:v>2.8443911276812535</c:v>
                </c:pt>
                <c:pt idx="269">
                  <c:v>2.8497844747497973</c:v>
                </c:pt>
                <c:pt idx="270">
                  <c:v>2.8551678092667827</c:v>
                </c:pt>
                <c:pt idx="271">
                  <c:v>2.8605411867898307</c:v>
                </c:pt>
                <c:pt idx="272">
                  <c:v>2.8659046623646591</c:v>
                </c:pt>
                <c:pt idx="273">
                  <c:v>2.8712582905316597</c:v>
                </c:pt>
                <c:pt idx="274">
                  <c:v>2.8766021253323717</c:v>
                </c:pt>
                <c:pt idx="275">
                  <c:v>2.8819362203158434</c:v>
                </c:pt>
                <c:pt idx="276">
                  <c:v>2.8872606285448952</c:v>
                </c:pt>
                <c:pt idx="277">
                  <c:v>2.8925754026022772</c:v>
                </c:pt>
                <c:pt idx="278">
                  <c:v>2.8978805945967268</c:v>
                </c:pt>
                <c:pt idx="279">
                  <c:v>2.903176256168932</c:v>
                </c:pt>
                <c:pt idx="280">
                  <c:v>2.9084624384973949</c:v>
                </c:pt>
                <c:pt idx="281">
                  <c:v>2.9137391923041993</c:v>
                </c:pt>
                <c:pt idx="282">
                  <c:v>2.9190065678606958</c:v>
                </c:pt>
                <c:pt idx="283">
                  <c:v>2.9242646149930827</c:v>
                </c:pt>
                <c:pt idx="284">
                  <c:v>2.9295133830879072</c:v>
                </c:pt>
                <c:pt idx="285">
                  <c:v>2.934752921097481</c:v>
                </c:pt>
                <c:pt idx="286">
                  <c:v>2.9399832775452017</c:v>
                </c:pt>
                <c:pt idx="287">
                  <c:v>2.9452045005307981</c:v>
                </c:pt>
                <c:pt idx="288">
                  <c:v>2.9504166377354903</c:v>
                </c:pt>
                <c:pt idx="289">
                  <c:v>2.9556197364270727</c:v>
                </c:pt>
                <c:pt idx="290">
                  <c:v>2.9608138434649098</c:v>
                </c:pt>
                <c:pt idx="291">
                  <c:v>2.9659990053048664</c:v>
                </c:pt>
                <c:pt idx="292">
                  <c:v>2.9711752680041492</c:v>
                </c:pt>
                <c:pt idx="293">
                  <c:v>2.9763426772260839</c:v>
                </c:pt>
                <c:pt idx="294">
                  <c:v>2.981501278244814</c:v>
                </c:pt>
                <c:pt idx="295">
                  <c:v>2.9866511159499276</c:v>
                </c:pt>
                <c:pt idx="296">
                  <c:v>2.9917922348510162</c:v>
                </c:pt>
                <c:pt idx="297">
                  <c:v>2.9969246790821624</c:v>
                </c:pt>
                <c:pt idx="298">
                  <c:v>3.0020484924063608</c:v>
                </c:pt>
                <c:pt idx="299">
                  <c:v>3.0071637182198696</c:v>
                </c:pt>
                <c:pt idx="300">
                  <c:v>3.0122703995565021</c:v>
                </c:pt>
                <c:pt idx="301">
                  <c:v>3.0173685790918472</c:v>
                </c:pt>
                <c:pt idx="302">
                  <c:v>3.0224582991474329</c:v>
                </c:pt>
                <c:pt idx="303">
                  <c:v>3.0275396016948242</c:v>
                </c:pt>
                <c:pt idx="304">
                  <c:v>3.0326125283596599</c:v>
                </c:pt>
                <c:pt idx="305">
                  <c:v>3.0376771204256339</c:v>
                </c:pt>
                <c:pt idx="306">
                  <c:v>3.0427334188384121</c:v>
                </c:pt>
                <c:pt idx="307">
                  <c:v>3.0477814642094967</c:v>
                </c:pt>
                <c:pt idx="308">
                  <c:v>3.0528212968200301</c:v>
                </c:pt>
                <c:pt idx="309">
                  <c:v>3.0578529566245458</c:v>
                </c:pt>
                <c:pt idx="310">
                  <c:v>3.0628764832546653</c:v>
                </c:pt>
                <c:pt idx="311">
                  <c:v>3.0678919160227363</c:v>
                </c:pt>
                <c:pt idx="312">
                  <c:v>3.0728992939254267</c:v>
                </c:pt>
                <c:pt idx="313">
                  <c:v>3.077898655647259</c:v>
                </c:pt>
                <c:pt idx="314">
                  <c:v>3.0828900395640968</c:v>
                </c:pt>
                <c:pt idx="315">
                  <c:v>3.0878734837465842</c:v>
                </c:pt>
                <c:pt idx="316">
                  <c:v>3.0928490259635328</c:v>
                </c:pt>
                <c:pt idx="317">
                  <c:v>3.0978167036852584</c:v>
                </c:pt>
                <c:pt idx="318">
                  <c:v>3.1027765540868772</c:v>
                </c:pt>
                <c:pt idx="319">
                  <c:v>3.1077286140515503</c:v>
                </c:pt>
                <c:pt idx="320">
                  <c:v>3.112672920173682</c:v>
                </c:pt>
                <c:pt idx="321">
                  <c:v>3.1176095087620763</c:v>
                </c:pt>
                <c:pt idx="322">
                  <c:v>3.1225384158430494</c:v>
                </c:pt>
                <c:pt idx="323">
                  <c:v>3.1274596771634915</c:v>
                </c:pt>
                <c:pt idx="324">
                  <c:v>3.1323733281938999</c:v>
                </c:pt>
                <c:pt idx="325">
                  <c:v>3.1372794041313536</c:v>
                </c:pt>
                <c:pt idx="326">
                  <c:v>3.142177939902461</c:v>
                </c:pt>
                <c:pt idx="327">
                  <c:v>3.1470689701662549</c:v>
                </c:pt>
                <c:pt idx="328">
                  <c:v>3.1519525293170596</c:v>
                </c:pt>
                <c:pt idx="329">
                  <c:v>3.1568286514873103</c:v>
                </c:pt>
                <c:pt idx="330">
                  <c:v>3.161697370550332</c:v>
                </c:pt>
                <c:pt idx="331">
                  <c:v>3.1665587201230943</c:v>
                </c:pt>
                <c:pt idx="332">
                  <c:v>3.1714127335689097</c:v>
                </c:pt>
                <c:pt idx="333">
                  <c:v>3.1762594440001122</c:v>
                </c:pt>
                <c:pt idx="334">
                  <c:v>3.1810988842806891</c:v>
                </c:pt>
                <c:pt idx="335">
                  <c:v>3.1859310870288806</c:v>
                </c:pt>
                <c:pt idx="336">
                  <c:v>3.1907560846197476</c:v>
                </c:pt>
                <c:pt idx="337">
                  <c:v>3.1955739091876976</c:v>
                </c:pt>
                <c:pt idx="338">
                  <c:v>3.2003845926289882</c:v>
                </c:pt>
                <c:pt idx="339">
                  <c:v>3.2051881666041844</c:v>
                </c:pt>
                <c:pt idx="340">
                  <c:v>3.2099846625405943</c:v>
                </c:pt>
                <c:pt idx="341">
                  <c:v>3.214774111634664</c:v>
                </c:pt>
                <c:pt idx="342">
                  <c:v>3.2195565448543491</c:v>
                </c:pt>
                <c:pt idx="343">
                  <c:v>3.2243319929414476</c:v>
                </c:pt>
                <c:pt idx="344">
                  <c:v>3.229100486413905</c:v>
                </c:pt>
                <c:pt idx="345">
                  <c:v>3.2338620555680935</c:v>
                </c:pt>
                <c:pt idx="346">
                  <c:v>3.2386167304810551</c:v>
                </c:pt>
                <c:pt idx="347">
                  <c:v>3.243364541012717</c:v>
                </c:pt>
                <c:pt idx="348">
                  <c:v>3.2481055168080819</c:v>
                </c:pt>
                <c:pt idx="349">
                  <c:v>3.2528396872993857</c:v>
                </c:pt>
                <c:pt idx="350">
                  <c:v>3.2575670817082312</c:v>
                </c:pt>
                <c:pt idx="351">
                  <c:v>3.2622877290476899</c:v>
                </c:pt>
                <c:pt idx="352">
                  <c:v>3.2670016581243826</c:v>
                </c:pt>
                <c:pt idx="353">
                  <c:v>3.2717088975405266</c:v>
                </c:pt>
                <c:pt idx="354">
                  <c:v>3.276409475695965</c:v>
                </c:pt>
                <c:pt idx="355">
                  <c:v>3.2811034207901595</c:v>
                </c:pt>
                <c:pt idx="356">
                  <c:v>3.2857907608241703</c:v>
                </c:pt>
                <c:pt idx="357">
                  <c:v>3.2904715236026032</c:v>
                </c:pt>
                <c:pt idx="358">
                  <c:v>3.295145736735531</c:v>
                </c:pt>
                <c:pt idx="359">
                  <c:v>3.2998134276403959</c:v>
                </c:pt>
                <c:pt idx="360">
                  <c:v>3.3044746235438862</c:v>
                </c:pt>
                <c:pt idx="361">
                  <c:v>3.3091293514837887</c:v>
                </c:pt>
                <c:pt idx="362">
                  <c:v>3.3137776383108171</c:v>
                </c:pt>
                <c:pt idx="363">
                  <c:v>3.3184195106904206</c:v>
                </c:pt>
                <c:pt idx="364">
                  <c:v>3.3230549951045707</c:v>
                </c:pt>
                <c:pt idx="365">
                  <c:v>3.3276841178535173</c:v>
                </c:pt>
                <c:pt idx="366">
                  <c:v>3.3323069050575365</c:v>
                </c:pt>
                <c:pt idx="367">
                  <c:v>3.3369233826586471</c:v>
                </c:pt>
                <c:pt idx="368">
                  <c:v>3.3415335764223086</c:v>
                </c:pt>
                <c:pt idx="369">
                  <c:v>3.3461375119390984</c:v>
                </c:pt>
                <c:pt idx="370">
                  <c:v>3.3507352146263742</c:v>
                </c:pt>
                <c:pt idx="371">
                  <c:v>3.3553267097299035</c:v>
                </c:pt>
                <c:pt idx="372">
                  <c:v>3.3599120223254868</c:v>
                </c:pt>
                <c:pt idx="373">
                  <c:v>3.3644911773205521</c:v>
                </c:pt>
                <c:pt idx="374">
                  <c:v>3.3690641994557353</c:v>
                </c:pt>
                <c:pt idx="375">
                  <c:v>3.3736311133064389</c:v>
                </c:pt>
                <c:pt idx="376">
                  <c:v>3.3781919432843734</c:v>
                </c:pt>
                <c:pt idx="377">
                  <c:v>3.3827467136390772</c:v>
                </c:pt>
                <c:pt idx="378">
                  <c:v>3.3872954484594255</c:v>
                </c:pt>
                <c:pt idx="379">
                  <c:v>3.3918381716751136</c:v>
                </c:pt>
                <c:pt idx="380">
                  <c:v>3.3963749070581231</c:v>
                </c:pt>
                <c:pt idx="381">
                  <c:v>3.4009056782241793</c:v>
                </c:pt>
                <c:pt idx="382">
                  <c:v>3.4054305086341823</c:v>
                </c:pt>
                <c:pt idx="383">
                  <c:v>3.4099494215956225</c:v>
                </c:pt>
                <c:pt idx="384">
                  <c:v>3.4144624402639843</c:v>
                </c:pt>
                <c:pt idx="385">
                  <c:v>3.4189695876441295</c:v>
                </c:pt>
                <c:pt idx="386">
                  <c:v>3.4234708865916641</c:v>
                </c:pt>
                <c:pt idx="387">
                  <c:v>3.4279663598142927</c:v>
                </c:pt>
                <c:pt idx="388">
                  <c:v>3.4324560298731521</c:v>
                </c:pt>
                <c:pt idx="389">
                  <c:v>3.436939919184137</c:v>
                </c:pt>
                <c:pt idx="390">
                  <c:v>3.4414180500192009</c:v>
                </c:pt>
                <c:pt idx="391">
                  <c:v>3.4458904445076475</c:v>
                </c:pt>
                <c:pt idx="392">
                  <c:v>3.4503571246374096</c:v>
                </c:pt>
                <c:pt idx="393">
                  <c:v>3.4548181122563086</c:v>
                </c:pt>
                <c:pt idx="394">
                  <c:v>3.4592734290733</c:v>
                </c:pt>
                <c:pt idx="395">
                  <c:v>3.4637230966597063</c:v>
                </c:pt>
                <c:pt idx="396">
                  <c:v>3.4681671364504374</c:v>
                </c:pt>
                <c:pt idx="397">
                  <c:v>3.4726055697451956</c:v>
                </c:pt>
                <c:pt idx="398">
                  <c:v>3.4770384177096614</c:v>
                </c:pt>
                <c:pt idx="399">
                  <c:v>3.4814657013766777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Лист3!$G$7</c:f>
              <c:strCache>
                <c:ptCount val="1"/>
                <c:pt idx="0">
                  <c:v> -t(x)</c:v>
                </c:pt>
              </c:strCache>
            </c:strRef>
          </c:tx>
          <c:marker>
            <c:symbol val="none"/>
          </c:marker>
          <c:xVal>
            <c:numRef>
              <c:f>Лист3!$E$8:$E$407</c:f>
              <c:numCache>
                <c:formatCode>General</c:formatCode>
                <c:ptCount val="400"/>
                <c:pt idx="0">
                  <c:v>0</c:v>
                </c:pt>
                <c:pt idx="1">
                  <c:v>3.1250000000000001E-4</c:v>
                </c:pt>
                <c:pt idx="2">
                  <c:v>6.2500000000000001E-4</c:v>
                </c:pt>
                <c:pt idx="3">
                  <c:v>9.3749999999999997E-4</c:v>
                </c:pt>
                <c:pt idx="4">
                  <c:v>1.25E-3</c:v>
                </c:pt>
                <c:pt idx="5">
                  <c:v>1.5625000000000001E-3</c:v>
                </c:pt>
                <c:pt idx="6">
                  <c:v>1.8750000000000001E-3</c:v>
                </c:pt>
                <c:pt idx="7">
                  <c:v>2.1875000000000002E-3</c:v>
                </c:pt>
                <c:pt idx="8">
                  <c:v>2.5000000000000001E-3</c:v>
                </c:pt>
                <c:pt idx="9">
                  <c:v>2.8124999999999999E-3</c:v>
                </c:pt>
                <c:pt idx="10">
                  <c:v>3.1249999999999997E-3</c:v>
                </c:pt>
                <c:pt idx="11">
                  <c:v>3.4374999999999996E-3</c:v>
                </c:pt>
                <c:pt idx="12">
                  <c:v>3.7499999999999994E-3</c:v>
                </c:pt>
                <c:pt idx="13">
                  <c:v>4.0624999999999993E-3</c:v>
                </c:pt>
                <c:pt idx="14">
                  <c:v>4.3749999999999995E-3</c:v>
                </c:pt>
                <c:pt idx="15">
                  <c:v>4.6874999999999998E-3</c:v>
                </c:pt>
                <c:pt idx="16">
                  <c:v>5.0000000000000001E-3</c:v>
                </c:pt>
                <c:pt idx="17">
                  <c:v>5.3125000000000004E-3</c:v>
                </c:pt>
                <c:pt idx="18">
                  <c:v>5.6250000000000007E-3</c:v>
                </c:pt>
                <c:pt idx="19">
                  <c:v>5.9375000000000009E-3</c:v>
                </c:pt>
                <c:pt idx="20">
                  <c:v>6.2500000000000012E-3</c:v>
                </c:pt>
                <c:pt idx="21">
                  <c:v>6.5625000000000015E-3</c:v>
                </c:pt>
                <c:pt idx="22">
                  <c:v>6.8750000000000018E-3</c:v>
                </c:pt>
                <c:pt idx="23">
                  <c:v>7.187500000000002E-3</c:v>
                </c:pt>
                <c:pt idx="24">
                  <c:v>7.5000000000000023E-3</c:v>
                </c:pt>
                <c:pt idx="25">
                  <c:v>7.8125000000000017E-3</c:v>
                </c:pt>
                <c:pt idx="26">
                  <c:v>8.125000000000002E-3</c:v>
                </c:pt>
                <c:pt idx="27">
                  <c:v>8.4375000000000023E-3</c:v>
                </c:pt>
                <c:pt idx="28">
                  <c:v>8.7500000000000026E-3</c:v>
                </c:pt>
                <c:pt idx="29">
                  <c:v>9.0625000000000028E-3</c:v>
                </c:pt>
                <c:pt idx="30">
                  <c:v>9.3750000000000031E-3</c:v>
                </c:pt>
                <c:pt idx="31">
                  <c:v>9.6875000000000034E-3</c:v>
                </c:pt>
                <c:pt idx="32">
                  <c:v>1.0000000000000004E-2</c:v>
                </c:pt>
                <c:pt idx="33">
                  <c:v>1.0312500000000004E-2</c:v>
                </c:pt>
                <c:pt idx="34">
                  <c:v>1.0625000000000004E-2</c:v>
                </c:pt>
                <c:pt idx="35">
                  <c:v>1.0937500000000005E-2</c:v>
                </c:pt>
                <c:pt idx="36">
                  <c:v>1.1250000000000005E-2</c:v>
                </c:pt>
                <c:pt idx="37">
                  <c:v>1.1562500000000005E-2</c:v>
                </c:pt>
                <c:pt idx="38">
                  <c:v>1.1875000000000005E-2</c:v>
                </c:pt>
                <c:pt idx="39">
                  <c:v>1.2187500000000006E-2</c:v>
                </c:pt>
                <c:pt idx="40">
                  <c:v>1.2500000000000006E-2</c:v>
                </c:pt>
                <c:pt idx="41">
                  <c:v>1.2812500000000006E-2</c:v>
                </c:pt>
                <c:pt idx="42">
                  <c:v>1.3125000000000006E-2</c:v>
                </c:pt>
                <c:pt idx="43">
                  <c:v>1.3437500000000007E-2</c:v>
                </c:pt>
                <c:pt idx="44">
                  <c:v>1.3750000000000007E-2</c:v>
                </c:pt>
                <c:pt idx="45">
                  <c:v>1.4062500000000007E-2</c:v>
                </c:pt>
                <c:pt idx="46">
                  <c:v>1.4375000000000008E-2</c:v>
                </c:pt>
                <c:pt idx="47">
                  <c:v>1.4687500000000008E-2</c:v>
                </c:pt>
                <c:pt idx="48">
                  <c:v>1.5000000000000008E-2</c:v>
                </c:pt>
                <c:pt idx="49">
                  <c:v>1.5312500000000008E-2</c:v>
                </c:pt>
                <c:pt idx="50">
                  <c:v>1.5625000000000007E-2</c:v>
                </c:pt>
                <c:pt idx="51">
                  <c:v>1.5937500000000007E-2</c:v>
                </c:pt>
                <c:pt idx="52">
                  <c:v>1.6250000000000007E-2</c:v>
                </c:pt>
                <c:pt idx="53">
                  <c:v>1.6562500000000008E-2</c:v>
                </c:pt>
                <c:pt idx="54">
                  <c:v>1.6875000000000008E-2</c:v>
                </c:pt>
                <c:pt idx="55">
                  <c:v>1.7187500000000008E-2</c:v>
                </c:pt>
                <c:pt idx="56">
                  <c:v>1.7500000000000009E-2</c:v>
                </c:pt>
                <c:pt idx="57">
                  <c:v>1.7812500000000009E-2</c:v>
                </c:pt>
                <c:pt idx="58">
                  <c:v>1.8125000000000009E-2</c:v>
                </c:pt>
                <c:pt idx="59">
                  <c:v>1.8437500000000009E-2</c:v>
                </c:pt>
                <c:pt idx="60">
                  <c:v>1.875000000000001E-2</c:v>
                </c:pt>
                <c:pt idx="61">
                  <c:v>1.906250000000001E-2</c:v>
                </c:pt>
                <c:pt idx="62">
                  <c:v>1.937500000000001E-2</c:v>
                </c:pt>
                <c:pt idx="63">
                  <c:v>1.9687500000000011E-2</c:v>
                </c:pt>
                <c:pt idx="64">
                  <c:v>2.0000000000000011E-2</c:v>
                </c:pt>
                <c:pt idx="65">
                  <c:v>2.0312500000000011E-2</c:v>
                </c:pt>
                <c:pt idx="66">
                  <c:v>2.0625000000000011E-2</c:v>
                </c:pt>
                <c:pt idx="67">
                  <c:v>2.0937500000000012E-2</c:v>
                </c:pt>
                <c:pt idx="68">
                  <c:v>2.1250000000000012E-2</c:v>
                </c:pt>
                <c:pt idx="69">
                  <c:v>2.1562500000000012E-2</c:v>
                </c:pt>
                <c:pt idx="70">
                  <c:v>2.1875000000000012E-2</c:v>
                </c:pt>
                <c:pt idx="71">
                  <c:v>2.2187500000000013E-2</c:v>
                </c:pt>
                <c:pt idx="72">
                  <c:v>2.2500000000000013E-2</c:v>
                </c:pt>
                <c:pt idx="73">
                  <c:v>2.2812500000000013E-2</c:v>
                </c:pt>
                <c:pt idx="74">
                  <c:v>2.3125000000000014E-2</c:v>
                </c:pt>
                <c:pt idx="75">
                  <c:v>2.3437500000000014E-2</c:v>
                </c:pt>
                <c:pt idx="76">
                  <c:v>2.3750000000000014E-2</c:v>
                </c:pt>
                <c:pt idx="77">
                  <c:v>2.4062500000000014E-2</c:v>
                </c:pt>
                <c:pt idx="78">
                  <c:v>2.4375000000000015E-2</c:v>
                </c:pt>
                <c:pt idx="79">
                  <c:v>2.4687500000000015E-2</c:v>
                </c:pt>
                <c:pt idx="80">
                  <c:v>2.5000000000000015E-2</c:v>
                </c:pt>
                <c:pt idx="81">
                  <c:v>2.5312500000000016E-2</c:v>
                </c:pt>
                <c:pt idx="82">
                  <c:v>2.5625000000000016E-2</c:v>
                </c:pt>
                <c:pt idx="83">
                  <c:v>2.5937500000000016E-2</c:v>
                </c:pt>
                <c:pt idx="84">
                  <c:v>2.6250000000000016E-2</c:v>
                </c:pt>
                <c:pt idx="85">
                  <c:v>2.6562500000000017E-2</c:v>
                </c:pt>
                <c:pt idx="86">
                  <c:v>2.6875000000000017E-2</c:v>
                </c:pt>
                <c:pt idx="87">
                  <c:v>2.7187500000000017E-2</c:v>
                </c:pt>
                <c:pt idx="88">
                  <c:v>2.7500000000000017E-2</c:v>
                </c:pt>
                <c:pt idx="89">
                  <c:v>2.7812500000000018E-2</c:v>
                </c:pt>
                <c:pt idx="90">
                  <c:v>2.8125000000000018E-2</c:v>
                </c:pt>
                <c:pt idx="91">
                  <c:v>2.8437500000000018E-2</c:v>
                </c:pt>
                <c:pt idx="92">
                  <c:v>2.8750000000000019E-2</c:v>
                </c:pt>
                <c:pt idx="93">
                  <c:v>2.9062500000000019E-2</c:v>
                </c:pt>
                <c:pt idx="94">
                  <c:v>2.9375000000000019E-2</c:v>
                </c:pt>
                <c:pt idx="95">
                  <c:v>2.9687500000000019E-2</c:v>
                </c:pt>
                <c:pt idx="96">
                  <c:v>3.000000000000002E-2</c:v>
                </c:pt>
                <c:pt idx="97">
                  <c:v>3.031250000000002E-2</c:v>
                </c:pt>
                <c:pt idx="98">
                  <c:v>3.062500000000002E-2</c:v>
                </c:pt>
                <c:pt idx="99">
                  <c:v>3.0937500000000021E-2</c:v>
                </c:pt>
                <c:pt idx="100">
                  <c:v>3.1250000000000021E-2</c:v>
                </c:pt>
                <c:pt idx="101">
                  <c:v>3.1562500000000021E-2</c:v>
                </c:pt>
                <c:pt idx="102">
                  <c:v>3.1875000000000021E-2</c:v>
                </c:pt>
                <c:pt idx="103">
                  <c:v>3.2187500000000022E-2</c:v>
                </c:pt>
                <c:pt idx="104">
                  <c:v>3.2500000000000022E-2</c:v>
                </c:pt>
                <c:pt idx="105">
                  <c:v>3.2812500000000022E-2</c:v>
                </c:pt>
                <c:pt idx="106">
                  <c:v>3.3125000000000022E-2</c:v>
                </c:pt>
                <c:pt idx="107">
                  <c:v>3.3437500000000023E-2</c:v>
                </c:pt>
                <c:pt idx="108">
                  <c:v>3.3750000000000023E-2</c:v>
                </c:pt>
                <c:pt idx="109">
                  <c:v>3.4062500000000023E-2</c:v>
                </c:pt>
                <c:pt idx="110">
                  <c:v>3.4375000000000024E-2</c:v>
                </c:pt>
                <c:pt idx="111">
                  <c:v>3.4687500000000024E-2</c:v>
                </c:pt>
                <c:pt idx="112">
                  <c:v>3.5000000000000024E-2</c:v>
                </c:pt>
                <c:pt idx="113">
                  <c:v>3.5312500000000024E-2</c:v>
                </c:pt>
                <c:pt idx="114">
                  <c:v>3.5625000000000025E-2</c:v>
                </c:pt>
                <c:pt idx="115">
                  <c:v>3.5937500000000025E-2</c:v>
                </c:pt>
                <c:pt idx="116">
                  <c:v>3.6250000000000025E-2</c:v>
                </c:pt>
                <c:pt idx="117">
                  <c:v>3.6562500000000026E-2</c:v>
                </c:pt>
                <c:pt idx="118">
                  <c:v>3.6875000000000026E-2</c:v>
                </c:pt>
                <c:pt idx="119">
                  <c:v>3.7187500000000026E-2</c:v>
                </c:pt>
                <c:pt idx="120">
                  <c:v>3.7500000000000026E-2</c:v>
                </c:pt>
                <c:pt idx="121">
                  <c:v>3.7812500000000027E-2</c:v>
                </c:pt>
                <c:pt idx="122">
                  <c:v>3.8125000000000027E-2</c:v>
                </c:pt>
                <c:pt idx="123">
                  <c:v>3.8437500000000027E-2</c:v>
                </c:pt>
                <c:pt idx="124">
                  <c:v>3.8750000000000027E-2</c:v>
                </c:pt>
                <c:pt idx="125">
                  <c:v>3.9062500000000028E-2</c:v>
                </c:pt>
                <c:pt idx="126">
                  <c:v>3.9375000000000028E-2</c:v>
                </c:pt>
                <c:pt idx="127">
                  <c:v>3.9687500000000028E-2</c:v>
                </c:pt>
                <c:pt idx="128">
                  <c:v>4.0000000000000029E-2</c:v>
                </c:pt>
                <c:pt idx="129">
                  <c:v>4.0312500000000029E-2</c:v>
                </c:pt>
                <c:pt idx="130">
                  <c:v>4.0625000000000029E-2</c:v>
                </c:pt>
                <c:pt idx="131">
                  <c:v>4.0937500000000029E-2</c:v>
                </c:pt>
                <c:pt idx="132">
                  <c:v>4.125000000000003E-2</c:v>
                </c:pt>
                <c:pt idx="133">
                  <c:v>4.156250000000003E-2</c:v>
                </c:pt>
                <c:pt idx="134">
                  <c:v>4.187500000000003E-2</c:v>
                </c:pt>
                <c:pt idx="135">
                  <c:v>4.2187500000000031E-2</c:v>
                </c:pt>
                <c:pt idx="136">
                  <c:v>4.2500000000000031E-2</c:v>
                </c:pt>
                <c:pt idx="137">
                  <c:v>4.2812500000000031E-2</c:v>
                </c:pt>
                <c:pt idx="138">
                  <c:v>4.3125000000000031E-2</c:v>
                </c:pt>
                <c:pt idx="139">
                  <c:v>4.3437500000000032E-2</c:v>
                </c:pt>
                <c:pt idx="140">
                  <c:v>4.3750000000000032E-2</c:v>
                </c:pt>
                <c:pt idx="141">
                  <c:v>4.4062500000000032E-2</c:v>
                </c:pt>
                <c:pt idx="142">
                  <c:v>4.4375000000000032E-2</c:v>
                </c:pt>
                <c:pt idx="143">
                  <c:v>4.4687500000000033E-2</c:v>
                </c:pt>
                <c:pt idx="144">
                  <c:v>4.5000000000000033E-2</c:v>
                </c:pt>
                <c:pt idx="145">
                  <c:v>4.5312500000000033E-2</c:v>
                </c:pt>
                <c:pt idx="146">
                  <c:v>4.5625000000000034E-2</c:v>
                </c:pt>
                <c:pt idx="147">
                  <c:v>4.5937500000000034E-2</c:v>
                </c:pt>
                <c:pt idx="148">
                  <c:v>4.6250000000000034E-2</c:v>
                </c:pt>
                <c:pt idx="149">
                  <c:v>4.6562500000000034E-2</c:v>
                </c:pt>
                <c:pt idx="150">
                  <c:v>4.6875000000000035E-2</c:v>
                </c:pt>
                <c:pt idx="151">
                  <c:v>4.7187500000000035E-2</c:v>
                </c:pt>
                <c:pt idx="152">
                  <c:v>4.7500000000000035E-2</c:v>
                </c:pt>
                <c:pt idx="153">
                  <c:v>4.7812500000000036E-2</c:v>
                </c:pt>
                <c:pt idx="154">
                  <c:v>4.8125000000000036E-2</c:v>
                </c:pt>
                <c:pt idx="155">
                  <c:v>4.8437500000000036E-2</c:v>
                </c:pt>
                <c:pt idx="156">
                  <c:v>4.8750000000000036E-2</c:v>
                </c:pt>
                <c:pt idx="157">
                  <c:v>4.9062500000000037E-2</c:v>
                </c:pt>
                <c:pt idx="158">
                  <c:v>4.9375000000000037E-2</c:v>
                </c:pt>
                <c:pt idx="159">
                  <c:v>4.9687500000000037E-2</c:v>
                </c:pt>
                <c:pt idx="160">
                  <c:v>5.0000000000000037E-2</c:v>
                </c:pt>
                <c:pt idx="161">
                  <c:v>5.0312500000000038E-2</c:v>
                </c:pt>
                <c:pt idx="162">
                  <c:v>5.0625000000000038E-2</c:v>
                </c:pt>
                <c:pt idx="163">
                  <c:v>5.0937500000000038E-2</c:v>
                </c:pt>
                <c:pt idx="164">
                  <c:v>5.1250000000000039E-2</c:v>
                </c:pt>
                <c:pt idx="165">
                  <c:v>5.1562500000000039E-2</c:v>
                </c:pt>
                <c:pt idx="166">
                  <c:v>5.1875000000000039E-2</c:v>
                </c:pt>
                <c:pt idx="167">
                  <c:v>5.2187500000000039E-2</c:v>
                </c:pt>
                <c:pt idx="168">
                  <c:v>5.250000000000004E-2</c:v>
                </c:pt>
                <c:pt idx="169">
                  <c:v>5.281250000000004E-2</c:v>
                </c:pt>
                <c:pt idx="170">
                  <c:v>5.312500000000004E-2</c:v>
                </c:pt>
                <c:pt idx="171">
                  <c:v>5.3437500000000041E-2</c:v>
                </c:pt>
                <c:pt idx="172">
                  <c:v>5.3750000000000041E-2</c:v>
                </c:pt>
                <c:pt idx="173">
                  <c:v>5.4062500000000041E-2</c:v>
                </c:pt>
                <c:pt idx="174">
                  <c:v>5.4375000000000041E-2</c:v>
                </c:pt>
                <c:pt idx="175">
                  <c:v>5.4687500000000042E-2</c:v>
                </c:pt>
                <c:pt idx="176">
                  <c:v>5.5000000000000042E-2</c:v>
                </c:pt>
                <c:pt idx="177">
                  <c:v>5.5312500000000042E-2</c:v>
                </c:pt>
                <c:pt idx="178">
                  <c:v>5.5625000000000042E-2</c:v>
                </c:pt>
                <c:pt idx="179">
                  <c:v>5.5937500000000043E-2</c:v>
                </c:pt>
                <c:pt idx="180">
                  <c:v>5.6250000000000043E-2</c:v>
                </c:pt>
                <c:pt idx="181">
                  <c:v>5.6562500000000043E-2</c:v>
                </c:pt>
                <c:pt idx="182">
                  <c:v>5.6875000000000044E-2</c:v>
                </c:pt>
                <c:pt idx="183">
                  <c:v>5.7187500000000044E-2</c:v>
                </c:pt>
                <c:pt idx="184">
                  <c:v>5.7500000000000044E-2</c:v>
                </c:pt>
                <c:pt idx="185">
                  <c:v>5.7812500000000044E-2</c:v>
                </c:pt>
                <c:pt idx="186">
                  <c:v>5.8125000000000045E-2</c:v>
                </c:pt>
                <c:pt idx="187">
                  <c:v>5.8437500000000045E-2</c:v>
                </c:pt>
                <c:pt idx="188">
                  <c:v>5.8750000000000045E-2</c:v>
                </c:pt>
                <c:pt idx="189">
                  <c:v>5.9062500000000046E-2</c:v>
                </c:pt>
                <c:pt idx="190">
                  <c:v>5.9375000000000046E-2</c:v>
                </c:pt>
                <c:pt idx="191">
                  <c:v>5.9687500000000046E-2</c:v>
                </c:pt>
                <c:pt idx="192">
                  <c:v>6.0000000000000046E-2</c:v>
                </c:pt>
                <c:pt idx="193">
                  <c:v>6.0312500000000047E-2</c:v>
                </c:pt>
                <c:pt idx="194">
                  <c:v>6.0625000000000047E-2</c:v>
                </c:pt>
                <c:pt idx="195">
                  <c:v>6.0937500000000047E-2</c:v>
                </c:pt>
                <c:pt idx="196">
                  <c:v>6.1250000000000047E-2</c:v>
                </c:pt>
                <c:pt idx="197">
                  <c:v>6.1562500000000048E-2</c:v>
                </c:pt>
                <c:pt idx="198">
                  <c:v>6.1875000000000048E-2</c:v>
                </c:pt>
                <c:pt idx="199">
                  <c:v>6.2187500000000048E-2</c:v>
                </c:pt>
                <c:pt idx="200">
                  <c:v>6.2500000000000042E-2</c:v>
                </c:pt>
                <c:pt idx="201">
                  <c:v>6.2812500000000035E-2</c:v>
                </c:pt>
                <c:pt idx="202">
                  <c:v>6.3125000000000028E-2</c:v>
                </c:pt>
                <c:pt idx="203">
                  <c:v>6.3437500000000022E-2</c:v>
                </c:pt>
                <c:pt idx="204">
                  <c:v>6.3750000000000015E-2</c:v>
                </c:pt>
                <c:pt idx="205">
                  <c:v>6.4062500000000008E-2</c:v>
                </c:pt>
                <c:pt idx="206">
                  <c:v>6.4375000000000002E-2</c:v>
                </c:pt>
                <c:pt idx="207">
                  <c:v>6.4687499999999995E-2</c:v>
                </c:pt>
                <c:pt idx="208">
                  <c:v>6.4999999999999988E-2</c:v>
                </c:pt>
                <c:pt idx="209">
                  <c:v>6.5312499999999982E-2</c:v>
                </c:pt>
                <c:pt idx="210">
                  <c:v>6.5624999999999975E-2</c:v>
                </c:pt>
                <c:pt idx="211">
                  <c:v>6.5937499999999968E-2</c:v>
                </c:pt>
                <c:pt idx="212">
                  <c:v>6.6249999999999962E-2</c:v>
                </c:pt>
                <c:pt idx="213">
                  <c:v>6.6562499999999955E-2</c:v>
                </c:pt>
                <c:pt idx="214">
                  <c:v>6.6874999999999948E-2</c:v>
                </c:pt>
                <c:pt idx="215">
                  <c:v>6.7187499999999942E-2</c:v>
                </c:pt>
                <c:pt idx="216">
                  <c:v>6.7499999999999935E-2</c:v>
                </c:pt>
                <c:pt idx="217">
                  <c:v>6.7812499999999928E-2</c:v>
                </c:pt>
                <c:pt idx="218">
                  <c:v>6.8124999999999922E-2</c:v>
                </c:pt>
                <c:pt idx="219">
                  <c:v>6.8437499999999915E-2</c:v>
                </c:pt>
                <c:pt idx="220">
                  <c:v>6.8749999999999908E-2</c:v>
                </c:pt>
                <c:pt idx="221">
                  <c:v>6.9062499999999902E-2</c:v>
                </c:pt>
                <c:pt idx="222">
                  <c:v>6.9374999999999895E-2</c:v>
                </c:pt>
                <c:pt idx="223">
                  <c:v>6.9687499999999888E-2</c:v>
                </c:pt>
                <c:pt idx="224">
                  <c:v>6.9999999999999882E-2</c:v>
                </c:pt>
                <c:pt idx="225">
                  <c:v>7.0312499999999875E-2</c:v>
                </c:pt>
                <c:pt idx="226">
                  <c:v>7.0624999999999868E-2</c:v>
                </c:pt>
                <c:pt idx="227">
                  <c:v>7.0937499999999862E-2</c:v>
                </c:pt>
                <c:pt idx="228">
                  <c:v>7.1249999999999855E-2</c:v>
                </c:pt>
                <c:pt idx="229">
                  <c:v>7.1562499999999848E-2</c:v>
                </c:pt>
                <c:pt idx="230">
                  <c:v>7.1874999999999842E-2</c:v>
                </c:pt>
                <c:pt idx="231">
                  <c:v>7.2187499999999835E-2</c:v>
                </c:pt>
                <c:pt idx="232">
                  <c:v>7.2499999999999828E-2</c:v>
                </c:pt>
                <c:pt idx="233">
                  <c:v>7.2812499999999822E-2</c:v>
                </c:pt>
                <c:pt idx="234">
                  <c:v>7.3124999999999815E-2</c:v>
                </c:pt>
                <c:pt idx="235">
                  <c:v>7.3437499999999808E-2</c:v>
                </c:pt>
                <c:pt idx="236">
                  <c:v>7.3749999999999802E-2</c:v>
                </c:pt>
                <c:pt idx="237">
                  <c:v>7.4062499999999795E-2</c:v>
                </c:pt>
                <c:pt idx="238">
                  <c:v>7.4374999999999789E-2</c:v>
                </c:pt>
                <c:pt idx="239">
                  <c:v>7.4687499999999782E-2</c:v>
                </c:pt>
                <c:pt idx="240">
                  <c:v>7.4999999999999775E-2</c:v>
                </c:pt>
                <c:pt idx="241">
                  <c:v>7.5312499999999769E-2</c:v>
                </c:pt>
                <c:pt idx="242">
                  <c:v>7.5624999999999762E-2</c:v>
                </c:pt>
                <c:pt idx="243">
                  <c:v>7.5937499999999755E-2</c:v>
                </c:pt>
                <c:pt idx="244">
                  <c:v>7.6249999999999749E-2</c:v>
                </c:pt>
                <c:pt idx="245">
                  <c:v>7.6562499999999742E-2</c:v>
                </c:pt>
                <c:pt idx="246">
                  <c:v>7.6874999999999735E-2</c:v>
                </c:pt>
                <c:pt idx="247">
                  <c:v>7.7187499999999729E-2</c:v>
                </c:pt>
                <c:pt idx="248">
                  <c:v>7.7499999999999722E-2</c:v>
                </c:pt>
                <c:pt idx="249">
                  <c:v>7.7812499999999715E-2</c:v>
                </c:pt>
                <c:pt idx="250">
                  <c:v>7.8124999999999709E-2</c:v>
                </c:pt>
                <c:pt idx="251">
                  <c:v>7.8437499999999702E-2</c:v>
                </c:pt>
                <c:pt idx="252">
                  <c:v>7.8749999999999695E-2</c:v>
                </c:pt>
                <c:pt idx="253">
                  <c:v>7.9062499999999689E-2</c:v>
                </c:pt>
                <c:pt idx="254">
                  <c:v>7.9374999999999682E-2</c:v>
                </c:pt>
                <c:pt idx="255">
                  <c:v>7.9687499999999675E-2</c:v>
                </c:pt>
                <c:pt idx="256">
                  <c:v>7.9999999999999669E-2</c:v>
                </c:pt>
                <c:pt idx="257">
                  <c:v>8.0312499999999662E-2</c:v>
                </c:pt>
                <c:pt idx="258">
                  <c:v>8.0624999999999655E-2</c:v>
                </c:pt>
                <c:pt idx="259">
                  <c:v>8.0937499999999649E-2</c:v>
                </c:pt>
                <c:pt idx="260">
                  <c:v>8.1249999999999642E-2</c:v>
                </c:pt>
                <c:pt idx="261">
                  <c:v>8.1562499999999635E-2</c:v>
                </c:pt>
                <c:pt idx="262">
                  <c:v>8.1874999999999629E-2</c:v>
                </c:pt>
                <c:pt idx="263">
                  <c:v>8.2187499999999622E-2</c:v>
                </c:pt>
                <c:pt idx="264">
                  <c:v>8.2499999999999615E-2</c:v>
                </c:pt>
                <c:pt idx="265">
                  <c:v>8.2812499999999609E-2</c:v>
                </c:pt>
                <c:pt idx="266">
                  <c:v>8.3124999999999602E-2</c:v>
                </c:pt>
                <c:pt idx="267">
                  <c:v>8.3437499999999595E-2</c:v>
                </c:pt>
                <c:pt idx="268">
                  <c:v>8.3749999999999589E-2</c:v>
                </c:pt>
                <c:pt idx="269">
                  <c:v>8.4062499999999582E-2</c:v>
                </c:pt>
                <c:pt idx="270">
                  <c:v>8.4374999999999575E-2</c:v>
                </c:pt>
                <c:pt idx="271">
                  <c:v>8.4687499999999569E-2</c:v>
                </c:pt>
                <c:pt idx="272">
                  <c:v>8.4999999999999562E-2</c:v>
                </c:pt>
                <c:pt idx="273">
                  <c:v>8.5312499999999555E-2</c:v>
                </c:pt>
                <c:pt idx="274">
                  <c:v>8.5624999999999549E-2</c:v>
                </c:pt>
                <c:pt idx="275">
                  <c:v>8.5937499999999542E-2</c:v>
                </c:pt>
                <c:pt idx="276">
                  <c:v>8.6249999999999535E-2</c:v>
                </c:pt>
                <c:pt idx="277">
                  <c:v>8.6562499999999529E-2</c:v>
                </c:pt>
                <c:pt idx="278">
                  <c:v>8.6874999999999522E-2</c:v>
                </c:pt>
                <c:pt idx="279">
                  <c:v>8.7187499999999515E-2</c:v>
                </c:pt>
                <c:pt idx="280">
                  <c:v>8.7499999999999509E-2</c:v>
                </c:pt>
                <c:pt idx="281">
                  <c:v>8.7812499999999502E-2</c:v>
                </c:pt>
                <c:pt idx="282">
                  <c:v>8.8124999999999495E-2</c:v>
                </c:pt>
                <c:pt idx="283">
                  <c:v>8.8437499999999489E-2</c:v>
                </c:pt>
                <c:pt idx="284">
                  <c:v>8.8749999999999482E-2</c:v>
                </c:pt>
                <c:pt idx="285">
                  <c:v>8.9062499999999475E-2</c:v>
                </c:pt>
                <c:pt idx="286">
                  <c:v>8.9374999999999469E-2</c:v>
                </c:pt>
                <c:pt idx="287">
                  <c:v>8.9687499999999462E-2</c:v>
                </c:pt>
                <c:pt idx="288">
                  <c:v>8.9999999999999455E-2</c:v>
                </c:pt>
                <c:pt idx="289">
                  <c:v>9.0312499999999449E-2</c:v>
                </c:pt>
                <c:pt idx="290">
                  <c:v>9.0624999999999442E-2</c:v>
                </c:pt>
                <c:pt idx="291">
                  <c:v>9.0937499999999435E-2</c:v>
                </c:pt>
                <c:pt idx="292">
                  <c:v>9.1249999999999429E-2</c:v>
                </c:pt>
                <c:pt idx="293">
                  <c:v>9.1562499999999422E-2</c:v>
                </c:pt>
                <c:pt idx="294">
                  <c:v>9.1874999999999415E-2</c:v>
                </c:pt>
                <c:pt idx="295">
                  <c:v>9.2187499999999409E-2</c:v>
                </c:pt>
                <c:pt idx="296">
                  <c:v>9.2499999999999402E-2</c:v>
                </c:pt>
                <c:pt idx="297">
                  <c:v>9.2812499999999395E-2</c:v>
                </c:pt>
                <c:pt idx="298">
                  <c:v>9.3124999999999389E-2</c:v>
                </c:pt>
                <c:pt idx="299">
                  <c:v>9.3437499999999382E-2</c:v>
                </c:pt>
                <c:pt idx="300">
                  <c:v>9.3749999999999375E-2</c:v>
                </c:pt>
                <c:pt idx="301">
                  <c:v>9.4062499999999369E-2</c:v>
                </c:pt>
                <c:pt idx="302">
                  <c:v>9.4374999999999362E-2</c:v>
                </c:pt>
                <c:pt idx="303">
                  <c:v>9.4687499999999356E-2</c:v>
                </c:pt>
                <c:pt idx="304">
                  <c:v>9.4999999999999349E-2</c:v>
                </c:pt>
                <c:pt idx="305">
                  <c:v>9.5312499999999342E-2</c:v>
                </c:pt>
                <c:pt idx="306">
                  <c:v>9.5624999999999336E-2</c:v>
                </c:pt>
                <c:pt idx="307">
                  <c:v>9.5937499999999329E-2</c:v>
                </c:pt>
                <c:pt idx="308">
                  <c:v>9.6249999999999322E-2</c:v>
                </c:pt>
                <c:pt idx="309">
                  <c:v>9.6562499999999316E-2</c:v>
                </c:pt>
                <c:pt idx="310">
                  <c:v>9.6874999999999309E-2</c:v>
                </c:pt>
                <c:pt idx="311">
                  <c:v>9.7187499999999302E-2</c:v>
                </c:pt>
                <c:pt idx="312">
                  <c:v>9.7499999999999296E-2</c:v>
                </c:pt>
                <c:pt idx="313">
                  <c:v>9.7812499999999289E-2</c:v>
                </c:pt>
                <c:pt idx="314">
                  <c:v>9.8124999999999282E-2</c:v>
                </c:pt>
                <c:pt idx="315">
                  <c:v>9.8437499999999276E-2</c:v>
                </c:pt>
                <c:pt idx="316">
                  <c:v>9.8749999999999269E-2</c:v>
                </c:pt>
                <c:pt idx="317">
                  <c:v>9.9062499999999262E-2</c:v>
                </c:pt>
                <c:pt idx="318">
                  <c:v>9.9374999999999256E-2</c:v>
                </c:pt>
                <c:pt idx="319">
                  <c:v>9.9687499999999249E-2</c:v>
                </c:pt>
                <c:pt idx="320">
                  <c:v>9.9999999999999242E-2</c:v>
                </c:pt>
                <c:pt idx="321">
                  <c:v>0.10031249999999924</c:v>
                </c:pt>
                <c:pt idx="322">
                  <c:v>0.10062499999999923</c:v>
                </c:pt>
                <c:pt idx="323">
                  <c:v>0.10093749999999922</c:v>
                </c:pt>
                <c:pt idx="324">
                  <c:v>0.10124999999999922</c:v>
                </c:pt>
                <c:pt idx="325">
                  <c:v>0.10156249999999921</c:v>
                </c:pt>
                <c:pt idx="326">
                  <c:v>0.1018749999999992</c:v>
                </c:pt>
                <c:pt idx="327">
                  <c:v>0.1021874999999992</c:v>
                </c:pt>
                <c:pt idx="328">
                  <c:v>0.10249999999999919</c:v>
                </c:pt>
                <c:pt idx="329">
                  <c:v>0.10281249999999918</c:v>
                </c:pt>
                <c:pt idx="330">
                  <c:v>0.10312499999999918</c:v>
                </c:pt>
                <c:pt idx="331">
                  <c:v>0.10343749999999917</c:v>
                </c:pt>
                <c:pt idx="332">
                  <c:v>0.10374999999999916</c:v>
                </c:pt>
                <c:pt idx="333">
                  <c:v>0.10406249999999916</c:v>
                </c:pt>
                <c:pt idx="334">
                  <c:v>0.10437499999999915</c:v>
                </c:pt>
                <c:pt idx="335">
                  <c:v>0.10468749999999914</c:v>
                </c:pt>
                <c:pt idx="336">
                  <c:v>0.10499999999999914</c:v>
                </c:pt>
                <c:pt idx="337">
                  <c:v>0.10531249999999913</c:v>
                </c:pt>
                <c:pt idx="338">
                  <c:v>0.10562499999999912</c:v>
                </c:pt>
                <c:pt idx="339">
                  <c:v>0.10593749999999912</c:v>
                </c:pt>
                <c:pt idx="340">
                  <c:v>0.10624999999999911</c:v>
                </c:pt>
                <c:pt idx="341">
                  <c:v>0.1065624999999991</c:v>
                </c:pt>
                <c:pt idx="342">
                  <c:v>0.1068749999999991</c:v>
                </c:pt>
                <c:pt idx="343">
                  <c:v>0.10718749999999909</c:v>
                </c:pt>
                <c:pt idx="344">
                  <c:v>0.10749999999999908</c:v>
                </c:pt>
                <c:pt idx="345">
                  <c:v>0.10781249999999908</c:v>
                </c:pt>
                <c:pt idx="346">
                  <c:v>0.10812499999999907</c:v>
                </c:pt>
                <c:pt idx="347">
                  <c:v>0.10843749999999906</c:v>
                </c:pt>
                <c:pt idx="348">
                  <c:v>0.10874999999999906</c:v>
                </c:pt>
                <c:pt idx="349">
                  <c:v>0.10906249999999905</c:v>
                </c:pt>
                <c:pt idx="350">
                  <c:v>0.10937499999999904</c:v>
                </c:pt>
                <c:pt idx="351">
                  <c:v>0.10968749999999904</c:v>
                </c:pt>
                <c:pt idx="352">
                  <c:v>0.10999999999999903</c:v>
                </c:pt>
                <c:pt idx="353">
                  <c:v>0.11031249999999902</c:v>
                </c:pt>
                <c:pt idx="354">
                  <c:v>0.11062499999999902</c:v>
                </c:pt>
                <c:pt idx="355">
                  <c:v>0.11093749999999901</c:v>
                </c:pt>
                <c:pt idx="356">
                  <c:v>0.111249999999999</c:v>
                </c:pt>
                <c:pt idx="357">
                  <c:v>0.111562499999999</c:v>
                </c:pt>
                <c:pt idx="358">
                  <c:v>0.11187499999999899</c:v>
                </c:pt>
                <c:pt idx="359">
                  <c:v>0.11218749999999898</c:v>
                </c:pt>
                <c:pt idx="360">
                  <c:v>0.11249999999999898</c:v>
                </c:pt>
                <c:pt idx="361">
                  <c:v>0.11281249999999897</c:v>
                </c:pt>
                <c:pt idx="362">
                  <c:v>0.11312499999999896</c:v>
                </c:pt>
                <c:pt idx="363">
                  <c:v>0.11343749999999896</c:v>
                </c:pt>
                <c:pt idx="364">
                  <c:v>0.11374999999999895</c:v>
                </c:pt>
                <c:pt idx="365">
                  <c:v>0.11406249999999894</c:v>
                </c:pt>
                <c:pt idx="366">
                  <c:v>0.11437499999999894</c:v>
                </c:pt>
                <c:pt idx="367">
                  <c:v>0.11468749999999893</c:v>
                </c:pt>
                <c:pt idx="368">
                  <c:v>0.11499999999999892</c:v>
                </c:pt>
                <c:pt idx="369">
                  <c:v>0.11531249999999892</c:v>
                </c:pt>
                <c:pt idx="370">
                  <c:v>0.11562499999999891</c:v>
                </c:pt>
                <c:pt idx="371">
                  <c:v>0.1159374999999989</c:v>
                </c:pt>
                <c:pt idx="372">
                  <c:v>0.1162499999999989</c:v>
                </c:pt>
                <c:pt idx="373">
                  <c:v>0.11656249999999889</c:v>
                </c:pt>
                <c:pt idx="374">
                  <c:v>0.11687499999999888</c:v>
                </c:pt>
                <c:pt idx="375">
                  <c:v>0.11718749999999888</c:v>
                </c:pt>
                <c:pt idx="376">
                  <c:v>0.11749999999999887</c:v>
                </c:pt>
                <c:pt idx="377">
                  <c:v>0.11781249999999886</c:v>
                </c:pt>
                <c:pt idx="378">
                  <c:v>0.11812499999999886</c:v>
                </c:pt>
                <c:pt idx="379">
                  <c:v>0.11843749999999885</c:v>
                </c:pt>
                <c:pt idx="380">
                  <c:v>0.11874999999999884</c:v>
                </c:pt>
                <c:pt idx="381">
                  <c:v>0.11906249999999884</c:v>
                </c:pt>
                <c:pt idx="382">
                  <c:v>0.11937499999999883</c:v>
                </c:pt>
                <c:pt idx="383">
                  <c:v>0.11968749999999882</c:v>
                </c:pt>
                <c:pt idx="384">
                  <c:v>0.11999999999999882</c:v>
                </c:pt>
                <c:pt idx="385">
                  <c:v>0.12031249999999881</c:v>
                </c:pt>
                <c:pt idx="386">
                  <c:v>0.1206249999999988</c:v>
                </c:pt>
                <c:pt idx="387">
                  <c:v>0.1209374999999988</c:v>
                </c:pt>
                <c:pt idx="388">
                  <c:v>0.12124999999999879</c:v>
                </c:pt>
                <c:pt idx="389">
                  <c:v>0.12156249999999878</c:v>
                </c:pt>
                <c:pt idx="390">
                  <c:v>0.12187499999999878</c:v>
                </c:pt>
                <c:pt idx="391">
                  <c:v>0.12218749999999877</c:v>
                </c:pt>
                <c:pt idx="392">
                  <c:v>0.12249999999999876</c:v>
                </c:pt>
                <c:pt idx="393">
                  <c:v>0.12281249999999876</c:v>
                </c:pt>
                <c:pt idx="394">
                  <c:v>0.12312499999999875</c:v>
                </c:pt>
                <c:pt idx="395">
                  <c:v>0.12343749999999874</c:v>
                </c:pt>
                <c:pt idx="396">
                  <c:v>0.12374999999999874</c:v>
                </c:pt>
                <c:pt idx="397">
                  <c:v>0.12406249999999873</c:v>
                </c:pt>
                <c:pt idx="398">
                  <c:v>0.12437499999999872</c:v>
                </c:pt>
                <c:pt idx="399">
                  <c:v>0.12468749999999872</c:v>
                </c:pt>
              </c:numCache>
            </c:numRef>
          </c:xVal>
          <c:yVal>
            <c:numRef>
              <c:f>Лист3!$G$8:$G$407</c:f>
              <c:numCache>
                <c:formatCode>General</c:formatCode>
                <c:ptCount val="400"/>
                <c:pt idx="0">
                  <c:v>-0.1</c:v>
                </c:pt>
                <c:pt idx="1">
                  <c:v>-0.23371173070873838</c:v>
                </c:pt>
                <c:pt idx="2">
                  <c:v>-0.30495097567963925</c:v>
                </c:pt>
                <c:pt idx="3">
                  <c:v>-0.36024184114977137</c:v>
                </c:pt>
                <c:pt idx="4">
                  <c:v>-0.40707142142714248</c:v>
                </c:pt>
                <c:pt idx="5">
                  <c:v>-0.44843443626273061</c:v>
                </c:pt>
                <c:pt idx="6">
                  <c:v>-0.48588989435406732</c:v>
                </c:pt>
                <c:pt idx="7">
                  <c:v>-0.52037219305566951</c:v>
                </c:pt>
                <c:pt idx="8">
                  <c:v>-0.55249378105604452</c:v>
                </c:pt>
                <c:pt idx="9">
                  <c:v>-0.58268189381656299</c:v>
                </c:pt>
                <c:pt idx="10">
                  <c:v>-0.61124860801609127</c:v>
                </c:pt>
                <c:pt idx="11">
                  <c:v>-0.63843011479699086</c:v>
                </c:pt>
                <c:pt idx="12">
                  <c:v>-0.66441028637222543</c:v>
                </c:pt>
                <c:pt idx="13">
                  <c:v>-0.68933559262722099</c:v>
                </c:pt>
                <c:pt idx="14">
                  <c:v>-0.71332495807107998</c:v>
                </c:pt>
                <c:pt idx="15">
                  <c:v>-0.73647651088729904</c:v>
                </c:pt>
                <c:pt idx="16">
                  <c:v>-0.75887234393789116</c:v>
                </c:pt>
                <c:pt idx="17">
                  <c:v>-0.78058195981012279</c:v>
                </c:pt>
                <c:pt idx="18">
                  <c:v>-0.80166481891864538</c:v>
                </c:pt>
                <c:pt idx="19">
                  <c:v>-0.82217226057402504</c:v>
                </c:pt>
                <c:pt idx="20">
                  <c:v>-0.84214897588774318</c:v>
                </c:pt>
                <c:pt idx="21">
                  <c:v>-0.86163415403739652</c:v>
                </c:pt>
                <c:pt idx="22">
                  <c:v>-0.88066238629180771</c:v>
                </c:pt>
                <c:pt idx="23">
                  <c:v>-0.89926438757315164</c:v>
                </c:pt>
                <c:pt idx="24">
                  <c:v>-0.91746757864487383</c:v>
                </c:pt>
                <c:pt idx="25">
                  <c:v>-0.93529656048128884</c:v>
                </c:pt>
                <c:pt idx="26">
                  <c:v>-0.95277350426338969</c:v>
                </c:pt>
                <c:pt idx="27">
                  <c:v>-0.96991847464870506</c:v>
                </c:pt>
                <c:pt idx="28">
                  <c:v>-0.98674969975976001</c:v>
                </c:pt>
                <c:pt idx="29">
                  <c:v>-1.0032837982468812</c:v>
                </c:pt>
                <c:pt idx="30">
                  <c:v>-1.0195359714832661</c:v>
                </c:pt>
                <c:pt idx="31">
                  <c:v>-1.0355201672213514</c:v>
                </c:pt>
                <c:pt idx="32">
                  <c:v>-1.0512492197250396</c:v>
                </c:pt>
                <c:pt idx="33">
                  <c:v>-1.0667349703831379</c:v>
                </c:pt>
                <c:pt idx="34">
                  <c:v>-1.081988372027515</c:v>
                </c:pt>
                <c:pt idx="35">
                  <c:v>-1.0970195795685964</c:v>
                </c:pt>
                <c:pt idx="36">
                  <c:v>-1.1118380290797654</c:v>
                </c:pt>
                <c:pt idx="37">
                  <c:v>-1.1264525070805496</c:v>
                </c:pt>
                <c:pt idx="38">
                  <c:v>-1.1408712114635717</c:v>
                </c:pt>
                <c:pt idx="39">
                  <c:v>-1.1551018052650175</c:v>
                </c:pt>
                <c:pt idx="40">
                  <c:v>-1.1691514642799699</c:v>
                </c:pt>
                <c:pt idx="41">
                  <c:v>-1.1830269193624663</c:v>
                </c:pt>
                <c:pt idx="42">
                  <c:v>-1.1967344941179718</c:v>
                </c:pt>
                <c:pt idx="43">
                  <c:v>-1.2102801385872297</c:v>
                </c:pt>
                <c:pt idx="44">
                  <c:v>-1.2236694594305504</c:v>
                </c:pt>
                <c:pt idx="45">
                  <c:v>-1.2369077470469223</c:v>
                </c:pt>
                <c:pt idx="46">
                  <c:v>-1.2500000000000004</c:v>
                </c:pt>
                <c:pt idx="47">
                  <c:v>-1.2629509470708207</c:v>
                </c:pt>
                <c:pt idx="48">
                  <c:v>-1.2757650672131267</c:v>
                </c:pt>
                <c:pt idx="49">
                  <c:v>-1.288446607650084</c:v>
                </c:pt>
                <c:pt idx="50">
                  <c:v>-1.3009996003196809</c:v>
                </c:pt>
                <c:pt idx="51">
                  <c:v>-1.3134278768493279</c:v>
                </c:pt>
                <c:pt idx="52">
                  <c:v>-1.3257350822173077</c:v>
                </c:pt>
                <c:pt idx="53">
                  <c:v>-1.3379246872391262</c:v>
                </c:pt>
                <c:pt idx="54">
                  <c:v>-1.3500000000000003</c:v>
                </c:pt>
                <c:pt idx="55">
                  <c:v>-1.3619641763401931</c:v>
                </c:pt>
                <c:pt idx="56">
                  <c:v>-1.3738202294873731</c:v>
                </c:pt>
                <c:pt idx="57">
                  <c:v>-1.3855710389193083</c:v>
                </c:pt>
                <c:pt idx="58">
                  <c:v>-1.3972193585307484</c:v>
                </c:pt>
                <c:pt idx="59">
                  <c:v>-1.4087678241701196</c:v>
                </c:pt>
                <c:pt idx="60">
                  <c:v>-1.4202189606044726</c:v>
                </c:pt>
                <c:pt idx="61">
                  <c:v>-1.4315751879648104</c:v>
                </c:pt>
                <c:pt idx="62">
                  <c:v>-1.4428388277184123</c:v>
                </c:pt>
                <c:pt idx="63">
                  <c:v>-1.4540121082098976</c:v>
                </c:pt>
                <c:pt idx="64">
                  <c:v>-1.4650971698084909</c:v>
                </c:pt>
                <c:pt idx="65">
                  <c:v>-1.4760960696951666</c:v>
                </c:pt>
                <c:pt idx="66">
                  <c:v>-1.4870107863199917</c:v>
                </c:pt>
                <c:pt idx="67">
                  <c:v>-1.4978432235570263</c:v>
                </c:pt>
                <c:pt idx="68">
                  <c:v>-1.5085952145814827</c:v>
                </c:pt>
                <c:pt idx="69">
                  <c:v>-1.5192685254915119</c:v>
                </c:pt>
                <c:pt idx="70">
                  <c:v>-1.5298648586948749</c:v>
                </c:pt>
                <c:pt idx="71">
                  <c:v>-1.5403858560788886</c:v>
                </c:pt>
                <c:pt idx="72">
                  <c:v>-1.5508331019803641</c:v>
                </c:pt>
                <c:pt idx="73">
                  <c:v>-1.5612081259707418</c:v>
                </c:pt>
                <c:pt idx="74">
                  <c:v>-1.5715124054702945</c:v>
                </c:pt>
                <c:pt idx="75">
                  <c:v>-1.5817473682040395</c:v>
                </c:pt>
                <c:pt idx="76">
                  <c:v>-1.591914394510928</c:v>
                </c:pt>
                <c:pt idx="77">
                  <c:v>-1.602014819516876</c:v>
                </c:pt>
                <c:pt idx="78">
                  <c:v>-1.6120499351813313</c:v>
                </c:pt>
                <c:pt idx="79">
                  <c:v>-1.6220209922262492</c:v>
                </c:pt>
                <c:pt idx="80">
                  <c:v>-1.631929201955638</c:v>
                </c:pt>
                <c:pt idx="81">
                  <c:v>-1.6417757379731608</c:v>
                </c:pt>
                <c:pt idx="82">
                  <c:v>-1.6515617378046972</c:v>
                </c:pt>
                <c:pt idx="83">
                  <c:v>-1.6612883044322024</c:v>
                </c:pt>
                <c:pt idx="84">
                  <c:v>-1.6709565077447333</c:v>
                </c:pt>
                <c:pt idx="85">
                  <c:v>-1.6805673859120334</c:v>
                </c:pt>
                <c:pt idx="86">
                  <c:v>-1.6901219466856729</c:v>
                </c:pt>
                <c:pt idx="87">
                  <c:v>-1.6996211686323626</c:v>
                </c:pt>
                <c:pt idx="88">
                  <c:v>-1.7090660023037063</c:v>
                </c:pt>
                <c:pt idx="89">
                  <c:v>-1.7184573713463589</c:v>
                </c:pt>
                <c:pt idx="90">
                  <c:v>-1.7277961735562521</c:v>
                </c:pt>
                <c:pt idx="91">
                  <c:v>-1.7370832818802993</c:v>
                </c:pt>
                <c:pt idx="92">
                  <c:v>-1.7463195453687379</c:v>
                </c:pt>
                <c:pt idx="93">
                  <c:v>-1.7555057900810542</c:v>
                </c:pt>
                <c:pt idx="94">
                  <c:v>-1.7646428199482251</c:v>
                </c:pt>
                <c:pt idx="95">
                  <c:v>-1.7737314175938206</c:v>
                </c:pt>
                <c:pt idx="96">
                  <c:v>-1.782772345116346</c:v>
                </c:pt>
                <c:pt idx="97">
                  <c:v>-1.7917663448350361</c:v>
                </c:pt>
                <c:pt idx="98">
                  <c:v>-1.8007141400011601</c:v>
                </c:pt>
                <c:pt idx="99">
                  <c:v>-1.8096164354767779</c:v>
                </c:pt>
                <c:pt idx="100">
                  <c:v>-1.8184739183827399</c:v>
                </c:pt>
                <c:pt idx="101">
                  <c:v>-1.8272872587176225</c:v>
                </c:pt>
                <c:pt idx="102">
                  <c:v>-1.8360571099491758</c:v>
                </c:pt>
                <c:pt idx="103">
                  <c:v>-1.8447841095797575</c:v>
                </c:pt>
                <c:pt idx="104">
                  <c:v>-1.8534688796871437</c:v>
                </c:pt>
                <c:pt idx="105">
                  <c:v>-1.8621120274420127</c:v>
                </c:pt>
                <c:pt idx="106">
                  <c:v>-1.8707141456033132</c:v>
                </c:pt>
                <c:pt idx="107">
                  <c:v>-1.8792758129926725</c:v>
                </c:pt>
                <c:pt idx="108">
                  <c:v>-1.887797594948911</c:v>
                </c:pt>
                <c:pt idx="109">
                  <c:v>-1.8962800437636762</c:v>
                </c:pt>
                <c:pt idx="110">
                  <c:v>-1.9047236990991412</c:v>
                </c:pt>
                <c:pt idx="111">
                  <c:v>-1.9131290883886716</c:v>
                </c:pt>
                <c:pt idx="112">
                  <c:v>-1.9214967272212908</c:v>
                </c:pt>
                <c:pt idx="113">
                  <c:v>-1.9298271197107468</c:v>
                </c:pt>
                <c:pt idx="114">
                  <c:v>-1.9381207588499212</c:v>
                </c:pt>
                <c:pt idx="115">
                  <c:v>-1.9463781268512887</c:v>
                </c:pt>
                <c:pt idx="116">
                  <c:v>-1.9545996954740914</c:v>
                </c:pt>
                <c:pt idx="117">
                  <c:v>-1.9627859263388578</c:v>
                </c:pt>
                <c:pt idx="118">
                  <c:v>-1.9709372712298552</c:v>
                </c:pt>
                <c:pt idx="119">
                  <c:v>-1.9790541723860431</c:v>
                </c:pt>
                <c:pt idx="120">
                  <c:v>-1.9871370627810525</c:v>
                </c:pt>
                <c:pt idx="121">
                  <c:v>-1.9951863663926916</c:v>
                </c:pt>
                <c:pt idx="122">
                  <c:v>-2.0032024984624615</c:v>
                </c:pt>
                <c:pt idx="123">
                  <c:v>-2.0111858657455195</c:v>
                </c:pt>
                <c:pt idx="124">
                  <c:v>-2.0191368667515226</c:v>
                </c:pt>
                <c:pt idx="125">
                  <c:v>-2.027055891976755</c:v>
                </c:pt>
                <c:pt idx="126">
                  <c:v>-2.0349433241279216</c:v>
                </c:pt>
                <c:pt idx="127">
                  <c:v>-2.042799538337964</c:v>
                </c:pt>
                <c:pt idx="128">
                  <c:v>-2.0506249023742562</c:v>
                </c:pt>
                <c:pt idx="129">
                  <c:v>-2.0584197768394938</c:v>
                </c:pt>
                <c:pt idx="130">
                  <c:v>-2.0661845153655962</c:v>
                </c:pt>
                <c:pt idx="131">
                  <c:v>-2.0739194648009103</c:v>
                </c:pt>
                <c:pt idx="132">
                  <c:v>-2.0816249653910051</c:v>
                </c:pt>
                <c:pt idx="133">
                  <c:v>-2.089301350953312</c:v>
                </c:pt>
                <c:pt idx="134">
                  <c:v>-2.0969489490458728</c:v>
                </c:pt>
                <c:pt idx="135">
                  <c:v>-2.1045680811304366</c:v>
                </c:pt>
                <c:pt idx="136">
                  <c:v>-2.1121590627301288</c:v>
                </c:pt>
                <c:pt idx="137">
                  <c:v>-2.119722203581921</c:v>
                </c:pt>
                <c:pt idx="138">
                  <c:v>-2.1272578077840993</c:v>
                </c:pt>
                <c:pt idx="139">
                  <c:v>-2.1347661739389392</c:v>
                </c:pt>
                <c:pt idx="140">
                  <c:v>-2.1422475952907685</c:v>
                </c:pt>
                <c:pt idx="141">
                  <c:v>-2.149702359859607</c:v>
                </c:pt>
                <c:pt idx="142">
                  <c:v>-2.1571307505705484</c:v>
                </c:pt>
                <c:pt idx="143">
                  <c:v>-2.1645330453790508</c:v>
                </c:pt>
                <c:pt idx="144">
                  <c:v>-2.1719095173922951</c:v>
                </c:pt>
                <c:pt idx="145">
                  <c:v>-2.1792604349867593</c:v>
                </c:pt>
                <c:pt idx="146">
                  <c:v>-2.1865860619221502</c:v>
                </c:pt>
                <c:pt idx="147">
                  <c:v>-2.1938866574518352</c:v>
                </c:pt>
                <c:pt idx="148">
                  <c:v>-2.201162476429896</c:v>
                </c:pt>
                <c:pt idx="149">
                  <c:v>-2.2084137694149382</c:v>
                </c:pt>
                <c:pt idx="150">
                  <c:v>-2.2156407827707723</c:v>
                </c:pt>
                <c:pt idx="151">
                  <c:v>-2.2228437587640775</c:v>
                </c:pt>
                <c:pt idx="152">
                  <c:v>-2.2300229356591648</c:v>
                </c:pt>
                <c:pt idx="153">
                  <c:v>-2.2371785478099411</c:v>
                </c:pt>
                <c:pt idx="154">
                  <c:v>-2.24431082574917</c:v>
                </c:pt>
                <c:pt idx="155">
                  <c:v>-2.2514199962751325</c:v>
                </c:pt>
                <c:pt idx="156">
                  <c:v>-2.2585062825357785</c:v>
                </c:pt>
                <c:pt idx="157">
                  <c:v>-2.2655699041104533</c:v>
                </c:pt>
                <c:pt idx="158">
                  <c:v>-2.2726110770892878</c:v>
                </c:pt>
                <c:pt idx="159">
                  <c:v>-2.2796300141503307</c:v>
                </c:pt>
                <c:pt idx="160">
                  <c:v>-2.286626924634505</c:v>
                </c:pt>
                <c:pt idx="161">
                  <c:v>-2.2936020146184584</c:v>
                </c:pt>
                <c:pt idx="162">
                  <c:v>-2.3005554869853806</c:v>
                </c:pt>
                <c:pt idx="163">
                  <c:v>-2.3074875414938627</c:v>
                </c:pt>
                <c:pt idx="164">
                  <c:v>-2.3143983748448513</c:v>
                </c:pt>
                <c:pt idx="165">
                  <c:v>-2.3212881807467771</c:v>
                </c:pt>
                <c:pt idx="166">
                  <c:v>-2.3281571499789044</c:v>
                </c:pt>
                <c:pt idx="167">
                  <c:v>-2.3350054704529715</c:v>
                </c:pt>
                <c:pt idx="168">
                  <c:v>-2.3418333272731688</c:v>
                </c:pt>
                <c:pt idx="169">
                  <c:v>-2.3486409027945196</c:v>
                </c:pt>
                <c:pt idx="170">
                  <c:v>-2.3554283766797015</c:v>
                </c:pt>
                <c:pt idx="171">
                  <c:v>-2.3621959259543739</c:v>
                </c:pt>
                <c:pt idx="172">
                  <c:v>-2.368943725061047</c:v>
                </c:pt>
                <c:pt idx="173">
                  <c:v>-2.3756719459115478</c:v>
                </c:pt>
                <c:pt idx="174">
                  <c:v>-2.3823807579381211</c:v>
                </c:pt>
                <c:pt idx="175">
                  <c:v>-2.3890703281432142</c:v>
                </c:pt>
                <c:pt idx="176">
                  <c:v>-2.3957408211479811</c:v>
                </c:pt>
                <c:pt idx="177">
                  <c:v>-2.4023923992395497</c:v>
                </c:pt>
                <c:pt idx="178">
                  <c:v>-2.4090252224170907</c:v>
                </c:pt>
                <c:pt idx="179">
                  <c:v>-2.4156394484367234</c:v>
                </c:pt>
                <c:pt idx="180">
                  <c:v>-2.4222352328552925</c:v>
                </c:pt>
                <c:pt idx="181">
                  <c:v>-2.4288127290730572</c:v>
                </c:pt>
                <c:pt idx="182">
                  <c:v>-2.4353720883753134</c:v>
                </c:pt>
                <c:pt idx="183">
                  <c:v>-2.4419134599729992</c:v>
                </c:pt>
                <c:pt idx="184">
                  <c:v>-2.4484369910422923</c:v>
                </c:pt>
                <c:pt idx="185">
                  <c:v>-2.4549428267632485</c:v>
                </c:pt>
                <c:pt idx="186">
                  <c:v>-2.4614311103574997</c:v>
                </c:pt>
                <c:pt idx="187">
                  <c:v>-2.4679019831250408</c:v>
                </c:pt>
                <c:pt idx="188">
                  <c:v>-2.4743555844801328</c:v>
                </c:pt>
                <c:pt idx="189">
                  <c:v>-2.4807920519863491</c:v>
                </c:pt>
                <c:pt idx="190">
                  <c:v>-2.487211521390789</c:v>
                </c:pt>
                <c:pt idx="191">
                  <c:v>-2.4936141266574814</c:v>
                </c:pt>
                <c:pt idx="192">
                  <c:v>-2.5000000000000013</c:v>
                </c:pt>
                <c:pt idx="193">
                  <c:v>-2.5063692719133264</c:v>
                </c:pt>
                <c:pt idx="194">
                  <c:v>-2.5127220712049509</c:v>
                </c:pt>
                <c:pt idx="195">
                  <c:v>-2.5190585250252786</c:v>
                </c:pt>
                <c:pt idx="196">
                  <c:v>-2.5253787588973138</c:v>
                </c:pt>
                <c:pt idx="197">
                  <c:v>-2.5316828967456755</c:v>
                </c:pt>
                <c:pt idx="198">
                  <c:v>-2.5379710609249466</c:v>
                </c:pt>
                <c:pt idx="199">
                  <c:v>-2.5442433722473843</c:v>
                </c:pt>
                <c:pt idx="200">
                  <c:v>-2.5504999500099985</c:v>
                </c:pt>
                <c:pt idx="201">
                  <c:v>-2.5567409120210258</c:v>
                </c:pt>
                <c:pt idx="202">
                  <c:v>-2.5629663746258133</c:v>
                </c:pt>
                <c:pt idx="203">
                  <c:v>-2.569176452732123</c:v>
                </c:pt>
                <c:pt idx="204">
                  <c:v>-2.5753712598348786</c:v>
                </c:pt>
                <c:pt idx="205">
                  <c:v>-2.581550908040366</c:v>
                </c:pt>
                <c:pt idx="206">
                  <c:v>-2.5877155080899041</c:v>
                </c:pt>
                <c:pt idx="207">
                  <c:v>-2.5938651693830002</c:v>
                </c:pt>
                <c:pt idx="208">
                  <c:v>-2.5999999999999996</c:v>
                </c:pt>
                <c:pt idx="209">
                  <c:v>-2.6061201067242514</c:v>
                </c:pt>
                <c:pt idx="210">
                  <c:v>-2.6122255950637907</c:v>
                </c:pt>
                <c:pt idx="211">
                  <c:v>-2.6183165692725647</c:v>
                </c:pt>
                <c:pt idx="212">
                  <c:v>-2.6243931323711998</c:v>
                </c:pt>
                <c:pt idx="213">
                  <c:v>-2.6304553861673323</c:v>
                </c:pt>
                <c:pt idx="214">
                  <c:v>-2.6365034312755116</c:v>
                </c:pt>
                <c:pt idx="215">
                  <c:v>-2.642537367136681</c:v>
                </c:pt>
                <c:pt idx="216">
                  <c:v>-2.6485572920372555</c:v>
                </c:pt>
                <c:pt idx="217">
                  <c:v>-2.6545633031277993</c:v>
                </c:pt>
                <c:pt idx="218">
                  <c:v>-2.6605554964413214</c:v>
                </c:pt>
                <c:pt idx="219">
                  <c:v>-2.6665339669111869</c:v>
                </c:pt>
                <c:pt idx="220">
                  <c:v>-2.6724988083886694</c:v>
                </c:pt>
                <c:pt idx="221">
                  <c:v>-2.678450113660138</c:v>
                </c:pt>
                <c:pt idx="222">
                  <c:v>-2.6843879744638963</c:v>
                </c:pt>
                <c:pt idx="223">
                  <c:v>-2.6903124815066852</c:v>
                </c:pt>
                <c:pt idx="224">
                  <c:v>-2.6962237244798462</c:v>
                </c:pt>
                <c:pt idx="225">
                  <c:v>-2.7021217920751655</c:v>
                </c:pt>
                <c:pt idx="226">
                  <c:v>-2.7080067720003997</c:v>
                </c:pt>
                <c:pt idx="227">
                  <c:v>-2.7138787509944939</c:v>
                </c:pt>
                <c:pt idx="228">
                  <c:v>-2.719737814842496</c:v>
                </c:pt>
                <c:pt idx="229">
                  <c:v>-2.7255840483901799</c:v>
                </c:pt>
                <c:pt idx="230">
                  <c:v>-2.7314175355583816</c:v>
                </c:pt>
                <c:pt idx="231">
                  <c:v>-2.7372383593570526</c:v>
                </c:pt>
                <c:pt idx="232">
                  <c:v>-2.7430466018990431</c:v>
                </c:pt>
                <c:pt idx="233">
                  <c:v>-2.7488423444136161</c:v>
                </c:pt>
                <c:pt idx="234">
                  <c:v>-2.7546256672597007</c:v>
                </c:pt>
                <c:pt idx="235">
                  <c:v>-2.7603966499388943</c:v>
                </c:pt>
                <c:pt idx="236">
                  <c:v>-2.7661553711082103</c:v>
                </c:pt>
                <c:pt idx="237">
                  <c:v>-2.7719019085925893</c:v>
                </c:pt>
                <c:pt idx="238">
                  <c:v>-2.777636339397167</c:v>
                </c:pt>
                <c:pt idx="239">
                  <c:v>-2.783358739719318</c:v>
                </c:pt>
                <c:pt idx="240">
                  <c:v>-2.7890691849604634</c:v>
                </c:pt>
                <c:pt idx="241">
                  <c:v>-2.7947677497376673</c:v>
                </c:pt>
                <c:pt idx="242">
                  <c:v>-2.8004545078950089</c:v>
                </c:pt>
                <c:pt idx="243">
                  <c:v>-2.8061295325147504</c:v>
                </c:pt>
                <c:pt idx="244">
                  <c:v>-2.8117928959282912</c:v>
                </c:pt>
                <c:pt idx="245">
                  <c:v>-2.817444669726926</c:v>
                </c:pt>
                <c:pt idx="246">
                  <c:v>-2.8230849247724046</c:v>
                </c:pt>
                <c:pt idx="247">
                  <c:v>-2.8287137312072961</c:v>
                </c:pt>
                <c:pt idx="248">
                  <c:v>-2.834331158465166</c:v>
                </c:pt>
                <c:pt idx="249">
                  <c:v>-2.8399372752805703</c:v>
                </c:pt>
                <c:pt idx="250">
                  <c:v>-2.8455321496988675</c:v>
                </c:pt>
                <c:pt idx="251">
                  <c:v>-2.851115849085855</c:v>
                </c:pt>
                <c:pt idx="252">
                  <c:v>-2.8566884401372321</c:v>
                </c:pt>
                <c:pt idx="253">
                  <c:v>-2.8622499888878958</c:v>
                </c:pt>
                <c:pt idx="254">
                  <c:v>-2.8678005607210686</c:v>
                </c:pt>
                <c:pt idx="255">
                  <c:v>-2.8733402203772695</c:v>
                </c:pt>
                <c:pt idx="256">
                  <c:v>-2.8788690319631214</c:v>
                </c:pt>
                <c:pt idx="257">
                  <c:v>-2.8843870589600082</c:v>
                </c:pt>
                <c:pt idx="258">
                  <c:v>-2.8898943642325792</c:v>
                </c:pt>
                <c:pt idx="259">
                  <c:v>-2.8953910100371028</c:v>
                </c:pt>
                <c:pt idx="260">
                  <c:v>-2.9008770580296801</c:v>
                </c:pt>
                <c:pt idx="261">
                  <c:v>-2.9063525692743122</c:v>
                </c:pt>
                <c:pt idx="262">
                  <c:v>-2.9118176042508304</c:v>
                </c:pt>
                <c:pt idx="263">
                  <c:v>-2.9172722228626919</c:v>
                </c:pt>
                <c:pt idx="264">
                  <c:v>-2.9227164844446385</c:v>
                </c:pt>
                <c:pt idx="265">
                  <c:v>-2.9281504477702276</c:v>
                </c:pt>
                <c:pt idx="266">
                  <c:v>-2.9335741710592362</c:v>
                </c:pt>
                <c:pt idx="267">
                  <c:v>-2.9389877119849368</c:v>
                </c:pt>
                <c:pt idx="268">
                  <c:v>-2.9443911276812536</c:v>
                </c:pt>
                <c:pt idx="269">
                  <c:v>-2.9497844747497974</c:v>
                </c:pt>
                <c:pt idx="270">
                  <c:v>-2.9551678092667828</c:v>
                </c:pt>
                <c:pt idx="271">
                  <c:v>-2.9605411867898308</c:v>
                </c:pt>
                <c:pt idx="272">
                  <c:v>-2.9659046623646592</c:v>
                </c:pt>
                <c:pt idx="273">
                  <c:v>-2.9712582905316598</c:v>
                </c:pt>
                <c:pt idx="274">
                  <c:v>-2.9766021253323718</c:v>
                </c:pt>
                <c:pt idx="275">
                  <c:v>-2.9819362203158435</c:v>
                </c:pt>
                <c:pt idx="276">
                  <c:v>-2.9872606285448953</c:v>
                </c:pt>
                <c:pt idx="277">
                  <c:v>-2.9925754026022773</c:v>
                </c:pt>
                <c:pt idx="278">
                  <c:v>-2.9978805945967268</c:v>
                </c:pt>
                <c:pt idx="279">
                  <c:v>-3.0031762561689321</c:v>
                </c:pt>
                <c:pt idx="280">
                  <c:v>-3.008462438497395</c:v>
                </c:pt>
                <c:pt idx="281">
                  <c:v>-3.0137391923041994</c:v>
                </c:pt>
                <c:pt idx="282">
                  <c:v>-3.0190065678606959</c:v>
                </c:pt>
                <c:pt idx="283">
                  <c:v>-3.0242646149930827</c:v>
                </c:pt>
                <c:pt idx="284">
                  <c:v>-3.0295133830879073</c:v>
                </c:pt>
                <c:pt idx="285">
                  <c:v>-3.0347529210974811</c:v>
                </c:pt>
                <c:pt idx="286">
                  <c:v>-3.0399832775452018</c:v>
                </c:pt>
                <c:pt idx="287">
                  <c:v>-3.0452045005307982</c:v>
                </c:pt>
                <c:pt idx="288">
                  <c:v>-3.0504166377354904</c:v>
                </c:pt>
                <c:pt idx="289">
                  <c:v>-3.0556197364270727</c:v>
                </c:pt>
                <c:pt idx="290">
                  <c:v>-3.0608138434649099</c:v>
                </c:pt>
                <c:pt idx="291">
                  <c:v>-3.0659990053048665</c:v>
                </c:pt>
                <c:pt idx="292">
                  <c:v>-3.0711752680041493</c:v>
                </c:pt>
                <c:pt idx="293">
                  <c:v>-3.076342677226084</c:v>
                </c:pt>
                <c:pt idx="294">
                  <c:v>-3.0815012782448141</c:v>
                </c:pt>
                <c:pt idx="295">
                  <c:v>-3.0866511159499277</c:v>
                </c:pt>
                <c:pt idx="296">
                  <c:v>-3.0917922348510163</c:v>
                </c:pt>
                <c:pt idx="297">
                  <c:v>-3.0969246790821625</c:v>
                </c:pt>
                <c:pt idx="298">
                  <c:v>-3.1020484924063609</c:v>
                </c:pt>
                <c:pt idx="299">
                  <c:v>-3.1071637182198697</c:v>
                </c:pt>
                <c:pt idx="300">
                  <c:v>-3.1122703995565022</c:v>
                </c:pt>
                <c:pt idx="301">
                  <c:v>-3.1173685790918473</c:v>
                </c:pt>
                <c:pt idx="302">
                  <c:v>-3.122458299147433</c:v>
                </c:pt>
                <c:pt idx="303">
                  <c:v>-3.1275396016948238</c:v>
                </c:pt>
                <c:pt idx="304">
                  <c:v>-3.13261252835966</c:v>
                </c:pt>
                <c:pt idx="305">
                  <c:v>-3.137677120425634</c:v>
                </c:pt>
                <c:pt idx="306">
                  <c:v>-3.1427334188384122</c:v>
                </c:pt>
                <c:pt idx="307">
                  <c:v>-3.1477814642094968</c:v>
                </c:pt>
                <c:pt idx="308">
                  <c:v>-3.1528212968200298</c:v>
                </c:pt>
                <c:pt idx="309">
                  <c:v>-3.1578529566245459</c:v>
                </c:pt>
                <c:pt idx="310">
                  <c:v>-3.1628764832546654</c:v>
                </c:pt>
                <c:pt idx="311">
                  <c:v>-3.1678919160227363</c:v>
                </c:pt>
                <c:pt idx="312">
                  <c:v>-3.1728992939254268</c:v>
                </c:pt>
                <c:pt idx="313">
                  <c:v>-3.177898655647259</c:v>
                </c:pt>
                <c:pt idx="314">
                  <c:v>-3.1828900395640969</c:v>
                </c:pt>
                <c:pt idx="315">
                  <c:v>-3.1878734837465843</c:v>
                </c:pt>
                <c:pt idx="316">
                  <c:v>-3.1928490259635329</c:v>
                </c:pt>
                <c:pt idx="317">
                  <c:v>-3.1978167036852585</c:v>
                </c:pt>
                <c:pt idx="318">
                  <c:v>-3.2027765540868773</c:v>
                </c:pt>
                <c:pt idx="319">
                  <c:v>-3.2077286140515504</c:v>
                </c:pt>
                <c:pt idx="320">
                  <c:v>-3.2126729201736821</c:v>
                </c:pt>
                <c:pt idx="321">
                  <c:v>-3.2176095087620764</c:v>
                </c:pt>
                <c:pt idx="322">
                  <c:v>-3.2225384158430495</c:v>
                </c:pt>
                <c:pt idx="323">
                  <c:v>-3.2274596771634916</c:v>
                </c:pt>
                <c:pt idx="324">
                  <c:v>-3.2323733281939</c:v>
                </c:pt>
                <c:pt idx="325">
                  <c:v>-3.2372794041313537</c:v>
                </c:pt>
                <c:pt idx="326">
                  <c:v>-3.2421779399024611</c:v>
                </c:pt>
                <c:pt idx="327">
                  <c:v>-3.247068970166255</c:v>
                </c:pt>
                <c:pt idx="328">
                  <c:v>-3.2519525293170597</c:v>
                </c:pt>
                <c:pt idx="329">
                  <c:v>-3.2568286514873104</c:v>
                </c:pt>
                <c:pt idx="330">
                  <c:v>-3.261697370550332</c:v>
                </c:pt>
                <c:pt idx="331">
                  <c:v>-3.2665587201230943</c:v>
                </c:pt>
                <c:pt idx="332">
                  <c:v>-3.2714127335689098</c:v>
                </c:pt>
                <c:pt idx="333">
                  <c:v>-3.2762594440001123</c:v>
                </c:pt>
                <c:pt idx="334">
                  <c:v>-3.2810988842806892</c:v>
                </c:pt>
                <c:pt idx="335">
                  <c:v>-3.2859310870288807</c:v>
                </c:pt>
                <c:pt idx="336">
                  <c:v>-3.2907560846197477</c:v>
                </c:pt>
                <c:pt idx="337">
                  <c:v>-3.2955739091876977</c:v>
                </c:pt>
                <c:pt idx="338">
                  <c:v>-3.3003845926289883</c:v>
                </c:pt>
                <c:pt idx="339">
                  <c:v>-3.3051881666041845</c:v>
                </c:pt>
                <c:pt idx="340">
                  <c:v>-3.3099846625405944</c:v>
                </c:pt>
                <c:pt idx="341">
                  <c:v>-3.3147741116346641</c:v>
                </c:pt>
                <c:pt idx="342">
                  <c:v>-3.3195565448543491</c:v>
                </c:pt>
                <c:pt idx="343">
                  <c:v>-3.3243319929414477</c:v>
                </c:pt>
                <c:pt idx="344">
                  <c:v>-3.3291004864139051</c:v>
                </c:pt>
                <c:pt idx="345">
                  <c:v>-3.3338620555680936</c:v>
                </c:pt>
                <c:pt idx="346">
                  <c:v>-3.3386167304810552</c:v>
                </c:pt>
                <c:pt idx="347">
                  <c:v>-3.3433645410127171</c:v>
                </c:pt>
                <c:pt idx="348">
                  <c:v>-3.348105516808082</c:v>
                </c:pt>
                <c:pt idx="349">
                  <c:v>-3.3528396872993858</c:v>
                </c:pt>
                <c:pt idx="350">
                  <c:v>-3.3575670817082313</c:v>
                </c:pt>
                <c:pt idx="351">
                  <c:v>-3.36228772904769</c:v>
                </c:pt>
                <c:pt idx="352">
                  <c:v>-3.3670016581243827</c:v>
                </c:pt>
                <c:pt idx="353">
                  <c:v>-3.3717088975405267</c:v>
                </c:pt>
                <c:pt idx="354">
                  <c:v>-3.3764094756959651</c:v>
                </c:pt>
                <c:pt idx="355">
                  <c:v>-3.3811034207901596</c:v>
                </c:pt>
                <c:pt idx="356">
                  <c:v>-3.3857907608241704</c:v>
                </c:pt>
                <c:pt idx="357">
                  <c:v>-3.3904715236026033</c:v>
                </c:pt>
                <c:pt idx="358">
                  <c:v>-3.3951457367355311</c:v>
                </c:pt>
                <c:pt idx="359">
                  <c:v>-3.399813427640396</c:v>
                </c:pt>
                <c:pt idx="360">
                  <c:v>-3.4044746235438863</c:v>
                </c:pt>
                <c:pt idx="361">
                  <c:v>-3.4091293514837888</c:v>
                </c:pt>
                <c:pt idx="362">
                  <c:v>-3.4137776383108172</c:v>
                </c:pt>
                <c:pt idx="363">
                  <c:v>-3.4184195106904207</c:v>
                </c:pt>
                <c:pt idx="364">
                  <c:v>-3.4230549951045708</c:v>
                </c:pt>
                <c:pt idx="365">
                  <c:v>-3.4276841178535173</c:v>
                </c:pt>
                <c:pt idx="366">
                  <c:v>-3.4323069050575366</c:v>
                </c:pt>
                <c:pt idx="367">
                  <c:v>-3.4369233826586472</c:v>
                </c:pt>
                <c:pt idx="368">
                  <c:v>-3.4415335764223087</c:v>
                </c:pt>
                <c:pt idx="369">
                  <c:v>-3.4461375119390985</c:v>
                </c:pt>
                <c:pt idx="370">
                  <c:v>-3.4507352146263743</c:v>
                </c:pt>
                <c:pt idx="371">
                  <c:v>-3.4553267097299036</c:v>
                </c:pt>
                <c:pt idx="372">
                  <c:v>-3.4599120223254869</c:v>
                </c:pt>
                <c:pt idx="373">
                  <c:v>-3.4644911773205522</c:v>
                </c:pt>
                <c:pt idx="374">
                  <c:v>-3.4690641994557354</c:v>
                </c:pt>
                <c:pt idx="375">
                  <c:v>-3.473631113306439</c:v>
                </c:pt>
                <c:pt idx="376">
                  <c:v>-3.4781919432843735</c:v>
                </c:pt>
                <c:pt idx="377">
                  <c:v>-3.4827467136390773</c:v>
                </c:pt>
                <c:pt idx="378">
                  <c:v>-3.4872954484594256</c:v>
                </c:pt>
                <c:pt idx="379">
                  <c:v>-3.4918381716751137</c:v>
                </c:pt>
                <c:pt idx="380">
                  <c:v>-3.4963749070581231</c:v>
                </c:pt>
                <c:pt idx="381">
                  <c:v>-3.5009056782241794</c:v>
                </c:pt>
                <c:pt idx="382">
                  <c:v>-3.5054305086341824</c:v>
                </c:pt>
                <c:pt idx="383">
                  <c:v>-3.5099494215956226</c:v>
                </c:pt>
                <c:pt idx="384">
                  <c:v>-3.5144624402639844</c:v>
                </c:pt>
                <c:pt idx="385">
                  <c:v>-3.5189695876441296</c:v>
                </c:pt>
                <c:pt idx="386">
                  <c:v>-3.5234708865916642</c:v>
                </c:pt>
                <c:pt idx="387">
                  <c:v>-3.5279663598142927</c:v>
                </c:pt>
                <c:pt idx="388">
                  <c:v>-3.5324560298731522</c:v>
                </c:pt>
                <c:pt idx="389">
                  <c:v>-3.5369399191841371</c:v>
                </c:pt>
                <c:pt idx="390">
                  <c:v>-3.541418050019201</c:v>
                </c:pt>
                <c:pt idx="391">
                  <c:v>-3.5458904445076476</c:v>
                </c:pt>
                <c:pt idx="392">
                  <c:v>-3.5503571246374097</c:v>
                </c:pt>
                <c:pt idx="393">
                  <c:v>-3.5548181122563087</c:v>
                </c:pt>
                <c:pt idx="394">
                  <c:v>-3.5592734290733001</c:v>
                </c:pt>
                <c:pt idx="395">
                  <c:v>-3.5637230966597064</c:v>
                </c:pt>
                <c:pt idx="396">
                  <c:v>-3.5681671364504375</c:v>
                </c:pt>
                <c:pt idx="397">
                  <c:v>-3.5726055697451957</c:v>
                </c:pt>
                <c:pt idx="398">
                  <c:v>-3.5770384177096615</c:v>
                </c:pt>
                <c:pt idx="399">
                  <c:v>-3.5814657013766777</c:v>
                </c:pt>
              </c:numCache>
            </c:numRef>
          </c:yVal>
          <c:smooth val="1"/>
        </c:ser>
        <c:axId val="85726720"/>
        <c:axId val="85728256"/>
      </c:scatterChart>
      <c:valAx>
        <c:axId val="85726720"/>
        <c:scaling>
          <c:orientation val="minMax"/>
        </c:scaling>
        <c:axPos val="b"/>
        <c:numFmt formatCode="General" sourceLinked="1"/>
        <c:tickLblPos val="nextTo"/>
        <c:crossAx val="85728256"/>
        <c:crosses val="autoZero"/>
        <c:crossBetween val="midCat"/>
      </c:valAx>
      <c:valAx>
        <c:axId val="85728256"/>
        <c:scaling>
          <c:orientation val="minMax"/>
        </c:scaling>
        <c:axPos val="l"/>
        <c:majorGridlines/>
        <c:numFmt formatCode="General" sourceLinked="1"/>
        <c:tickLblPos val="nextTo"/>
        <c:crossAx val="8572672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marker>
            <c:symbol val="none"/>
          </c:marker>
          <c:cat>
            <c:numRef>
              <c:f>Лист4!$C$4:$C$12</c:f>
              <c:numCache>
                <c:formatCode>General</c:formatCode>
                <c:ptCount val="9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3500</c:v>
                </c:pt>
                <c:pt idx="5">
                  <c:v>5000</c:v>
                </c:pt>
                <c:pt idx="6">
                  <c:v>6000</c:v>
                </c:pt>
                <c:pt idx="7">
                  <c:v>6500</c:v>
                </c:pt>
                <c:pt idx="8">
                  <c:v>7000</c:v>
                </c:pt>
              </c:numCache>
            </c:numRef>
          </c:cat>
          <c:val>
            <c:numRef>
              <c:f>Лист4!$D$4:$D$12</c:f>
              <c:numCache>
                <c:formatCode>General</c:formatCode>
                <c:ptCount val="9"/>
                <c:pt idx="0">
                  <c:v>0.18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0.12</c:v>
                </c:pt>
                <c:pt idx="5">
                  <c:v>0.11</c:v>
                </c:pt>
                <c:pt idx="6">
                  <c:v>0.09</c:v>
                </c:pt>
                <c:pt idx="7">
                  <c:v>0.08</c:v>
                </c:pt>
                <c:pt idx="8">
                  <c:v>0.06</c:v>
                </c:pt>
              </c:numCache>
            </c:numRef>
          </c:val>
        </c:ser>
        <c:ser>
          <c:idx val="0"/>
          <c:order val="1"/>
          <c:tx>
            <c:strRef>
              <c:f>Лист4!$E$3:$E$4</c:f>
              <c:strCache>
                <c:ptCount val="1"/>
                <c:pt idx="0">
                  <c:v>0.18</c:v>
                </c:pt>
              </c:strCache>
            </c:strRef>
          </c:tx>
          <c:marker>
            <c:symbol val="none"/>
          </c:marker>
          <c:val>
            <c:numRef>
              <c:f>Лист4!$E$4:$E$12</c:f>
              <c:numCache>
                <c:formatCode>0.00</c:formatCode>
                <c:ptCount val="9"/>
              </c:numCache>
            </c:numRef>
          </c:val>
        </c:ser>
        <c:marker val="1"/>
        <c:axId val="85785984"/>
        <c:axId val="86332544"/>
      </c:lineChart>
      <c:catAx>
        <c:axId val="85785984"/>
        <c:scaling>
          <c:orientation val="minMax"/>
        </c:scaling>
        <c:axPos val="b"/>
        <c:numFmt formatCode="General" sourceLinked="1"/>
        <c:tickLblPos val="nextTo"/>
        <c:crossAx val="86332544"/>
        <c:crosses val="autoZero"/>
        <c:auto val="1"/>
        <c:lblAlgn val="ctr"/>
        <c:lblOffset val="100"/>
      </c:catAx>
      <c:valAx>
        <c:axId val="86332544"/>
        <c:scaling>
          <c:orientation val="minMax"/>
        </c:scaling>
        <c:axPos val="l"/>
        <c:majorGridlines/>
        <c:numFmt formatCode="General" sourceLinked="1"/>
        <c:tickLblPos val="nextTo"/>
        <c:crossAx val="857859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Лист4!$C$15:$C$22</c:f>
              <c:numCache>
                <c:formatCode>General</c:formatCode>
                <c:ptCount val="8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</c:numCache>
            </c:numRef>
          </c:cat>
          <c:val>
            <c:numRef>
              <c:f>Лист4!$D$15:$D$22</c:f>
              <c:numCache>
                <c:formatCode>General</c:formatCode>
                <c:ptCount val="8"/>
                <c:pt idx="0">
                  <c:v>0.67</c:v>
                </c:pt>
                <c:pt idx="1">
                  <c:v>0.6</c:v>
                </c:pt>
                <c:pt idx="2">
                  <c:v>0.54</c:v>
                </c:pt>
                <c:pt idx="3">
                  <c:v>0.46</c:v>
                </c:pt>
                <c:pt idx="4">
                  <c:v>0.4</c:v>
                </c:pt>
                <c:pt idx="5">
                  <c:v>0.32</c:v>
                </c:pt>
                <c:pt idx="6">
                  <c:v>0.23</c:v>
                </c:pt>
                <c:pt idx="7">
                  <c:v>0.1</c:v>
                </c:pt>
              </c:numCache>
            </c:numRef>
          </c:val>
        </c:ser>
        <c:marker val="1"/>
        <c:axId val="86386176"/>
        <c:axId val="86387712"/>
      </c:lineChart>
      <c:catAx>
        <c:axId val="86386176"/>
        <c:scaling>
          <c:orientation val="minMax"/>
        </c:scaling>
        <c:axPos val="b"/>
        <c:min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inorGridlines>
        <c:numFmt formatCode="General" sourceLinked="1"/>
        <c:majorTickMark val="cross"/>
        <c:minorTickMark val="out"/>
        <c:tickLblPos val="low"/>
        <c:spPr>
          <a:noFill/>
          <a:effectLst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86387712"/>
        <c:crosses val="autoZero"/>
        <c:auto val="1"/>
        <c:lblAlgn val="ctr"/>
        <c:lblOffset val="100"/>
      </c:catAx>
      <c:valAx>
        <c:axId val="86387712"/>
        <c:scaling>
          <c:orientation val="minMax"/>
        </c:scaling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tickLblPos val="nextTo"/>
        <c:crossAx val="86386176"/>
        <c:crosses val="autoZero"/>
        <c:crossBetween val="midCat"/>
      </c:valAx>
      <c:spPr>
        <a:ln>
          <a:solidFill>
            <a:schemeClr val="accent1"/>
          </a:solidFill>
        </a:ln>
      </c:spPr>
    </c:plotArea>
    <c:legend>
      <c:legendPos val="r"/>
    </c:legend>
    <c:plotVisOnly val="1"/>
    <c:dispBlanksAs val="gap"/>
  </c:chart>
  <c:printSettings>
    <c:headerFooter/>
    <c:pageMargins b="0.75000000000000322" l="0.70000000000000062" r="0.70000000000000062" t="0.750000000000003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/>
      <c:scatterChart>
        <c:scatterStyle val="smoothMarker"/>
        <c:ser>
          <c:idx val="0"/>
          <c:order val="0"/>
          <c:tx>
            <c:strRef>
              <c:f>Лист8!$I$4</c:f>
              <c:strCache>
                <c:ptCount val="1"/>
                <c:pt idx="0">
                  <c:v>тяга двигателя Нм</c:v>
                </c:pt>
              </c:strCache>
            </c:strRef>
          </c:tx>
          <c:xVal>
            <c:numRef>
              <c:f>Лист8!$J$5:$J$14</c:f>
              <c:numCache>
                <c:formatCode>General</c:formatCode>
                <c:ptCount val="10"/>
                <c:pt idx="0">
                  <c:v>0.83333333333333126</c:v>
                </c:pt>
                <c:pt idx="1">
                  <c:v>100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1250</c:v>
                </c:pt>
                <c:pt idx="7">
                  <c:v>1500</c:v>
                </c:pt>
                <c:pt idx="8">
                  <c:v>1750</c:v>
                </c:pt>
                <c:pt idx="9">
                  <c:v>2000</c:v>
                </c:pt>
              </c:numCache>
            </c:numRef>
          </c:xVal>
          <c:yVal>
            <c:numRef>
              <c:f>Лист8!$I$5:$I$14</c:f>
              <c:numCache>
                <c:formatCode>General</c:formatCode>
                <c:ptCount val="10"/>
                <c:pt idx="0">
                  <c:v>0.84261904761904804</c:v>
                </c:pt>
                <c:pt idx="1">
                  <c:v>0.76464285714285696</c:v>
                </c:pt>
                <c:pt idx="2">
                  <c:v>0.67</c:v>
                </c:pt>
                <c:pt idx="3">
                  <c:v>0.6</c:v>
                </c:pt>
                <c:pt idx="4">
                  <c:v>0.53</c:v>
                </c:pt>
                <c:pt idx="5">
                  <c:v>0.46</c:v>
                </c:pt>
                <c:pt idx="6">
                  <c:v>0.4</c:v>
                </c:pt>
                <c:pt idx="7">
                  <c:v>0.33</c:v>
                </c:pt>
                <c:pt idx="8">
                  <c:v>0.22</c:v>
                </c:pt>
                <c:pt idx="9">
                  <c:v>0.1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Лист8!$K$15</c:f>
              <c:strCache>
                <c:ptCount val="1"/>
              </c:strCache>
            </c:strRef>
          </c:tx>
          <c:xVal>
            <c:numRef>
              <c:f>Лист8!$J$16:$J$17</c:f>
              <c:numCache>
                <c:formatCode>General</c:formatCode>
                <c:ptCount val="2"/>
                <c:pt idx="0">
                  <c:v>100</c:v>
                </c:pt>
                <c:pt idx="1">
                  <c:v>2000</c:v>
                </c:pt>
              </c:numCache>
            </c:numRef>
          </c:xVal>
          <c:yVal>
            <c:numRef>
              <c:f>Лист8!$K$16:$K$17</c:f>
              <c:numCache>
                <c:formatCode>General</c:formatCode>
                <c:ptCount val="2"/>
                <c:pt idx="0">
                  <c:v>0.76464285714285696</c:v>
                </c:pt>
                <c:pt idx="1">
                  <c:v>0.1</c:v>
                </c:pt>
              </c:numCache>
            </c:numRef>
          </c:yVal>
          <c:smooth val="1"/>
        </c:ser>
        <c:axId val="86433152"/>
        <c:axId val="97129600"/>
      </c:scatterChart>
      <c:valAx>
        <c:axId val="86433152"/>
        <c:scaling>
          <c:orientation val="minMax"/>
        </c:scaling>
        <c:axPos val="b"/>
        <c:majorGridlines/>
        <c:numFmt formatCode="General" sourceLinked="1"/>
        <c:majorTickMark val="cross"/>
        <c:tickLblPos val="low"/>
        <c:spPr>
          <a:ln cap="rnd"/>
        </c:spPr>
        <c:txPr>
          <a:bodyPr rot="-5400000" vert="horz"/>
          <a:lstStyle/>
          <a:p>
            <a:pPr>
              <a:defRPr/>
            </a:pPr>
            <a:endParaRPr lang="ru-RU"/>
          </a:p>
        </c:txPr>
        <c:crossAx val="97129600"/>
        <c:crosses val="autoZero"/>
        <c:crossBetween val="midCat"/>
      </c:valAx>
      <c:valAx>
        <c:axId val="97129600"/>
        <c:scaling>
          <c:orientation val="minMax"/>
        </c:scaling>
        <c:axPos val="l"/>
        <c:majorGridlines/>
        <c:numFmt formatCode="General" sourceLinked="1"/>
        <c:tickLblPos val="nextTo"/>
        <c:crossAx val="86433152"/>
        <c:crosses val="autoZero"/>
        <c:crossBetween val="midCat"/>
      </c:valAx>
    </c:plotArea>
    <c:plotVisOnly val="1"/>
    <c:dispBlanksAs val="gap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autoTitleDeleted val="1"/>
    <c:plotArea>
      <c:layout>
        <c:manualLayout>
          <c:layoutTarget val="inner"/>
          <c:xMode val="edge"/>
          <c:yMode val="edge"/>
          <c:x val="8.6890326209224031E-2"/>
          <c:y val="0.10794049215463787"/>
          <c:w val="0.88197300337457973"/>
          <c:h val="0.75905832731607381"/>
        </c:manualLayout>
      </c:layout>
      <c:scatterChart>
        <c:scatterStyle val="smoothMarker"/>
        <c:ser>
          <c:idx val="0"/>
          <c:order val="0"/>
          <c:tx>
            <c:strRef>
              <c:f>Лист9!$D$7</c:f>
              <c:strCache>
                <c:ptCount val="1"/>
                <c:pt idx="0">
                  <c:v>max A</c:v>
                </c:pt>
              </c:strCache>
            </c:strRef>
          </c:tx>
          <c:xVal>
            <c:numRef>
              <c:f>Лист9!$C$8:$C$17</c:f>
              <c:numCache>
                <c:formatCode>General</c:formatCode>
                <c:ptCount val="10"/>
                <c:pt idx="0">
                  <c:v>4.1666666666666562E-3</c:v>
                </c:pt>
                <c:pt idx="1">
                  <c:v>0.5</c:v>
                </c:pt>
                <c:pt idx="2">
                  <c:v>1.25</c:v>
                </c:pt>
                <c:pt idx="3">
                  <c:v>2.5</c:v>
                </c:pt>
                <c:pt idx="4">
                  <c:v>3.75</c:v>
                </c:pt>
                <c:pt idx="5">
                  <c:v>5</c:v>
                </c:pt>
                <c:pt idx="6">
                  <c:v>6.25</c:v>
                </c:pt>
                <c:pt idx="7">
                  <c:v>7.5</c:v>
                </c:pt>
                <c:pt idx="8">
                  <c:v>8.75</c:v>
                </c:pt>
                <c:pt idx="9">
                  <c:v>10</c:v>
                </c:pt>
              </c:numCache>
            </c:numRef>
          </c:xVal>
          <c:yVal>
            <c:numRef>
              <c:f>Лист9!$D$8:$D$17</c:f>
              <c:numCache>
                <c:formatCode>General</c:formatCode>
                <c:ptCount val="10"/>
                <c:pt idx="0">
                  <c:v>43.156944076315547</c:v>
                </c:pt>
                <c:pt idx="1">
                  <c:v>38.587385291764484</c:v>
                </c:pt>
                <c:pt idx="2">
                  <c:v>34.017826507213428</c:v>
                </c:pt>
                <c:pt idx="3">
                  <c:v>30.46372523034038</c:v>
                </c:pt>
                <c:pt idx="4">
                  <c:v>27.41735270730635</c:v>
                </c:pt>
                <c:pt idx="5">
                  <c:v>23.355522676594294</c:v>
                </c:pt>
                <c:pt idx="6">
                  <c:v>20.309150153560257</c:v>
                </c:pt>
                <c:pt idx="7">
                  <c:v>16.247320122848205</c:v>
                </c:pt>
                <c:pt idx="8">
                  <c:v>11.677761338297147</c:v>
                </c:pt>
                <c:pt idx="9">
                  <c:v>5.0772875383900642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Лист9!$I$8</c:f>
              <c:strCache>
                <c:ptCount val="1"/>
                <c:pt idx="0">
                  <c:v>y</c:v>
                </c:pt>
              </c:strCache>
            </c:strRef>
          </c:tx>
          <c:trendline>
            <c:trendlineType val="linear"/>
            <c:forward val="5"/>
            <c:backward val="1"/>
          </c:trendline>
          <c:xVal>
            <c:numRef>
              <c:f>Лист9!$H$9:$H$10</c:f>
              <c:numCache>
                <c:formatCode>General</c:formatCode>
                <c:ptCount val="2"/>
                <c:pt idx="0">
                  <c:v>0.5</c:v>
                </c:pt>
                <c:pt idx="1">
                  <c:v>5</c:v>
                </c:pt>
              </c:numCache>
            </c:numRef>
          </c:xVal>
          <c:yVal>
            <c:numRef>
              <c:f>Лист9!$I$9:$I$10</c:f>
              <c:numCache>
                <c:formatCode>General</c:formatCode>
                <c:ptCount val="2"/>
                <c:pt idx="0">
                  <c:v>38.587385291764484</c:v>
                </c:pt>
                <c:pt idx="1">
                  <c:v>23.355522676594294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Лист9!$J$8</c:f>
              <c:strCache>
                <c:ptCount val="1"/>
                <c:pt idx="0">
                  <c:v>y1</c:v>
                </c:pt>
              </c:strCache>
            </c:strRef>
          </c:tx>
          <c:xVal>
            <c:numRef>
              <c:f>Лист9!$H$9:$H$10</c:f>
              <c:numCache>
                <c:formatCode>General</c:formatCode>
                <c:ptCount val="2"/>
                <c:pt idx="0">
                  <c:v>0.5</c:v>
                </c:pt>
                <c:pt idx="1">
                  <c:v>5</c:v>
                </c:pt>
              </c:numCache>
            </c:numRef>
          </c:xVal>
          <c:yVal>
            <c:numRef>
              <c:f>Лист9!$J$9:$J$10</c:f>
              <c:numCache>
                <c:formatCode>General</c:formatCode>
                <c:ptCount val="2"/>
                <c:pt idx="0">
                  <c:v>38.587385291764484</c:v>
                </c:pt>
                <c:pt idx="1">
                  <c:v>23.355522676594294</c:v>
                </c:pt>
              </c:numCache>
            </c:numRef>
          </c:yVal>
          <c:smooth val="1"/>
        </c:ser>
        <c:axId val="97392512"/>
        <c:axId val="97398784"/>
      </c:scatterChart>
      <c:valAx>
        <c:axId val="9739251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Max V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0812710911135985"/>
              <c:y val="0.92953409208128468"/>
            </c:manualLayout>
          </c:layout>
        </c:title>
        <c:numFmt formatCode="General" sourceLinked="1"/>
        <c:tickLblPos val="nextTo"/>
        <c:crossAx val="97398784"/>
        <c:crosses val="autoZero"/>
        <c:crossBetween val="midCat"/>
      </c:valAx>
      <c:valAx>
        <c:axId val="9739878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Max</a:t>
                </a:r>
                <a:r>
                  <a:rPr lang="en-US" baseline="0"/>
                  <a:t> A</a:t>
                </a:r>
              </a:p>
            </c:rich>
          </c:tx>
          <c:layout>
            <c:manualLayout>
              <c:xMode val="edge"/>
              <c:yMode val="edge"/>
              <c:x val="6.9444444444444545E-3"/>
              <c:y val="4.4667560659721127E-2"/>
            </c:manualLayout>
          </c:layout>
        </c:title>
        <c:numFmt formatCode="General" sourceLinked="1"/>
        <c:tickLblPos val="nextTo"/>
        <c:crossAx val="97392512"/>
        <c:crosses val="autoZero"/>
        <c:crossBetween val="midCat"/>
      </c:valAx>
    </c:plotArea>
    <c:plotVisOnly val="1"/>
    <c:dispBlanksAs val="gap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scatterChart>
        <c:scatterStyle val="lineMarker"/>
        <c:ser>
          <c:idx val="0"/>
          <c:order val="0"/>
          <c:tx>
            <c:strRef>
              <c:f>Лист2!$D$5</c:f>
              <c:strCache>
                <c:ptCount val="1"/>
                <c:pt idx="0">
                  <c:v>x</c:v>
                </c:pt>
              </c:strCache>
            </c:strRef>
          </c:tx>
          <c:xVal>
            <c:numRef>
              <c:f>Лист2!$C$6:$C$36</c:f>
              <c:numCache>
                <c:formatCode>General</c:formatCode>
                <c:ptCount val="31"/>
                <c:pt idx="0">
                  <c:v>225</c:v>
                </c:pt>
                <c:pt idx="1">
                  <c:v>196</c:v>
                </c:pt>
                <c:pt idx="2">
                  <c:v>169</c:v>
                </c:pt>
                <c:pt idx="3">
                  <c:v>144</c:v>
                </c:pt>
                <c:pt idx="4">
                  <c:v>121</c:v>
                </c:pt>
                <c:pt idx="5">
                  <c:v>100</c:v>
                </c:pt>
                <c:pt idx="6">
                  <c:v>81</c:v>
                </c:pt>
                <c:pt idx="7">
                  <c:v>64</c:v>
                </c:pt>
                <c:pt idx="8">
                  <c:v>49</c:v>
                </c:pt>
                <c:pt idx="9">
                  <c:v>36</c:v>
                </c:pt>
                <c:pt idx="10">
                  <c:v>25</c:v>
                </c:pt>
                <c:pt idx="11">
                  <c:v>16</c:v>
                </c:pt>
                <c:pt idx="12">
                  <c:v>9</c:v>
                </c:pt>
                <c:pt idx="13">
                  <c:v>4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4</c:v>
                </c:pt>
                <c:pt idx="18">
                  <c:v>9</c:v>
                </c:pt>
                <c:pt idx="19">
                  <c:v>16</c:v>
                </c:pt>
                <c:pt idx="20">
                  <c:v>25</c:v>
                </c:pt>
                <c:pt idx="21">
                  <c:v>36</c:v>
                </c:pt>
                <c:pt idx="22">
                  <c:v>49</c:v>
                </c:pt>
                <c:pt idx="23">
                  <c:v>64</c:v>
                </c:pt>
                <c:pt idx="24">
                  <c:v>81</c:v>
                </c:pt>
                <c:pt idx="25">
                  <c:v>100</c:v>
                </c:pt>
                <c:pt idx="26">
                  <c:v>121</c:v>
                </c:pt>
                <c:pt idx="27">
                  <c:v>144</c:v>
                </c:pt>
                <c:pt idx="28">
                  <c:v>169</c:v>
                </c:pt>
                <c:pt idx="29">
                  <c:v>196</c:v>
                </c:pt>
                <c:pt idx="30">
                  <c:v>225</c:v>
                </c:pt>
              </c:numCache>
            </c:numRef>
          </c:xVal>
          <c:yVal>
            <c:numRef>
              <c:f>Лист2!$D$6:$D$36</c:f>
              <c:numCache>
                <c:formatCode>General</c:formatCode>
                <c:ptCount val="31"/>
                <c:pt idx="0">
                  <c:v>-15</c:v>
                </c:pt>
                <c:pt idx="1">
                  <c:v>-14</c:v>
                </c:pt>
                <c:pt idx="2">
                  <c:v>-13</c:v>
                </c:pt>
                <c:pt idx="3">
                  <c:v>-12</c:v>
                </c:pt>
                <c:pt idx="4">
                  <c:v>-11</c:v>
                </c:pt>
                <c:pt idx="5">
                  <c:v>-10</c:v>
                </c:pt>
                <c:pt idx="6">
                  <c:v>-9</c:v>
                </c:pt>
                <c:pt idx="7">
                  <c:v>-8</c:v>
                </c:pt>
                <c:pt idx="8">
                  <c:v>-7</c:v>
                </c:pt>
                <c:pt idx="9">
                  <c:v>-6</c:v>
                </c:pt>
                <c:pt idx="10">
                  <c:v>-5</c:v>
                </c:pt>
                <c:pt idx="11">
                  <c:v>-4</c:v>
                </c:pt>
                <c:pt idx="12">
                  <c:v>-3</c:v>
                </c:pt>
                <c:pt idx="13">
                  <c:v>-2</c:v>
                </c:pt>
                <c:pt idx="14">
                  <c:v>-1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9</c:v>
                </c:pt>
                <c:pt idx="25">
                  <c:v>10</c:v>
                </c:pt>
                <c:pt idx="26">
                  <c:v>11</c:v>
                </c:pt>
                <c:pt idx="27">
                  <c:v>12</c:v>
                </c:pt>
                <c:pt idx="28">
                  <c:v>13</c:v>
                </c:pt>
                <c:pt idx="29">
                  <c:v>14</c:v>
                </c:pt>
                <c:pt idx="30">
                  <c:v>15</c:v>
                </c:pt>
              </c:numCache>
            </c:numRef>
          </c:yVal>
        </c:ser>
        <c:axId val="97435008"/>
        <c:axId val="97444992"/>
      </c:scatterChart>
      <c:valAx>
        <c:axId val="97435008"/>
        <c:scaling>
          <c:orientation val="minMax"/>
        </c:scaling>
        <c:axPos val="b"/>
        <c:numFmt formatCode="General" sourceLinked="1"/>
        <c:tickLblPos val="nextTo"/>
        <c:crossAx val="97444992"/>
        <c:crosses val="autoZero"/>
        <c:crossBetween val="midCat"/>
      </c:valAx>
      <c:valAx>
        <c:axId val="97444992"/>
        <c:scaling>
          <c:orientation val="minMax"/>
        </c:scaling>
        <c:axPos val="l"/>
        <c:majorGridlines/>
        <c:numFmt formatCode="General" sourceLinked="1"/>
        <c:tickLblPos val="nextTo"/>
        <c:crossAx val="9743500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0"/>
          <c:order val="0"/>
          <c:tx>
            <c:strRef>
              <c:f>Лист6!$G$5</c:f>
              <c:strCache>
                <c:ptCount val="1"/>
                <c:pt idx="0">
                  <c:v>X1</c:v>
                </c:pt>
              </c:strCache>
            </c:strRef>
          </c:tx>
          <c:marker>
            <c:symbol val="none"/>
          </c:marker>
          <c:xVal>
            <c:numRef>
              <c:f>Лист6!$F$6:$F$231</c:f>
              <c:numCache>
                <c:formatCode>General</c:formatCode>
                <c:ptCount val="226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8.0000000000000016E-2</c:v>
                </c:pt>
                <c:pt idx="9">
                  <c:v>0.09</c:v>
                </c:pt>
                <c:pt idx="10">
                  <c:v>0.1</c:v>
                </c:pt>
                <c:pt idx="11">
                  <c:v>0.10999999999999997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0.19000000000000006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</c:v>
                </c:pt>
                <c:pt idx="24">
                  <c:v>0.24000000000000005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0.27000000000000013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0.34000000000000008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0.37000000000000022</c:v>
                </c:pt>
                <c:pt idx="38">
                  <c:v>0.38000000000000012</c:v>
                </c:pt>
                <c:pt idx="39">
                  <c:v>0.39000000000000018</c:v>
                </c:pt>
                <c:pt idx="40">
                  <c:v>0.40000000000000024</c:v>
                </c:pt>
                <c:pt idx="41">
                  <c:v>0.4100000000000002</c:v>
                </c:pt>
                <c:pt idx="42">
                  <c:v>0.42000000000000015</c:v>
                </c:pt>
                <c:pt idx="43">
                  <c:v>0.43000000000000016</c:v>
                </c:pt>
                <c:pt idx="44">
                  <c:v>0.44000000000000028</c:v>
                </c:pt>
                <c:pt idx="45">
                  <c:v>0.45000000000000029</c:v>
                </c:pt>
                <c:pt idx="46">
                  <c:v>0.46000000000000019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0.50000000000000033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0.57000000000000017</c:v>
                </c:pt>
                <c:pt idx="58">
                  <c:v>0.5800000000000004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0.62000000000000022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0.65000000000000013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0.70000000000000051</c:v>
                </c:pt>
                <c:pt idx="71">
                  <c:v>0.7100000000000003</c:v>
                </c:pt>
                <c:pt idx="72">
                  <c:v>0.72000000000000031</c:v>
                </c:pt>
                <c:pt idx="73">
                  <c:v>0.73000000000000054</c:v>
                </c:pt>
                <c:pt idx="74">
                  <c:v>0.74000000000000032</c:v>
                </c:pt>
                <c:pt idx="75">
                  <c:v>0.75000000000000056</c:v>
                </c:pt>
                <c:pt idx="76">
                  <c:v>0.76000000000000045</c:v>
                </c:pt>
                <c:pt idx="77">
                  <c:v>0.77000000000000035</c:v>
                </c:pt>
                <c:pt idx="78">
                  <c:v>0.78000000000000036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0.81000000000000039</c:v>
                </c:pt>
                <c:pt idx="82">
                  <c:v>0.82000000000000051</c:v>
                </c:pt>
                <c:pt idx="83">
                  <c:v>0.83000000000000074</c:v>
                </c:pt>
                <c:pt idx="84">
                  <c:v>0.84000000000000052</c:v>
                </c:pt>
                <c:pt idx="85">
                  <c:v>0.85000000000000031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0.89000000000000068</c:v>
                </c:pt>
                <c:pt idx="90">
                  <c:v>0.90000000000000058</c:v>
                </c:pt>
                <c:pt idx="91">
                  <c:v>0.91000000000000036</c:v>
                </c:pt>
                <c:pt idx="92">
                  <c:v>0.92000000000000071</c:v>
                </c:pt>
                <c:pt idx="93">
                  <c:v>0.93000000000000049</c:v>
                </c:pt>
                <c:pt idx="94">
                  <c:v>0.94000000000000039</c:v>
                </c:pt>
                <c:pt idx="95">
                  <c:v>0.95000000000000073</c:v>
                </c:pt>
                <c:pt idx="96">
                  <c:v>0.96000000000000074</c:v>
                </c:pt>
                <c:pt idx="97">
                  <c:v>0.97000000000000075</c:v>
                </c:pt>
                <c:pt idx="98">
                  <c:v>0.98000000000000076</c:v>
                </c:pt>
                <c:pt idx="99">
                  <c:v>0.99000000000000088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1.0700000000000005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1.1700000000000006</c:v>
                </c:pt>
                <c:pt idx="118">
                  <c:v>1.180000000000001</c:v>
                </c:pt>
                <c:pt idx="119">
                  <c:v>1.1900000000000008</c:v>
                </c:pt>
                <c:pt idx="120">
                  <c:v>1.2000000000000011</c:v>
                </c:pt>
                <c:pt idx="121">
                  <c:v>1.2100000000000011</c:v>
                </c:pt>
                <c:pt idx="122">
                  <c:v>1.2200000000000006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1.2500000000000011</c:v>
                </c:pt>
                <c:pt idx="126">
                  <c:v>1.2600000000000011</c:v>
                </c:pt>
                <c:pt idx="127">
                  <c:v>1.2700000000000007</c:v>
                </c:pt>
                <c:pt idx="128">
                  <c:v>1.2800000000000009</c:v>
                </c:pt>
                <c:pt idx="129">
                  <c:v>1.2900000000000011</c:v>
                </c:pt>
                <c:pt idx="130">
                  <c:v>1.3000000000000009</c:v>
                </c:pt>
                <c:pt idx="131">
                  <c:v>1.3100000000000012</c:v>
                </c:pt>
                <c:pt idx="132">
                  <c:v>1.3200000000000007</c:v>
                </c:pt>
                <c:pt idx="133">
                  <c:v>1.3300000000000007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1.4000000000000008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1.4500000000000008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1.5700000000000014</c:v>
                </c:pt>
                <c:pt idx="158">
                  <c:v>1.5800000000000012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1.6100000000000014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1.6500000000000015</c:v>
                </c:pt>
                <c:pt idx="166">
                  <c:v>1.6600000000000015</c:v>
                </c:pt>
                <c:pt idx="167">
                  <c:v>1.6700000000000015</c:v>
                </c:pt>
                <c:pt idx="168">
                  <c:v>1.6800000000000015</c:v>
                </c:pt>
                <c:pt idx="169">
                  <c:v>1.6900000000000011</c:v>
                </c:pt>
                <c:pt idx="170">
                  <c:v>1.7000000000000015</c:v>
                </c:pt>
                <c:pt idx="171">
                  <c:v>1.7100000000000015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1.8000000000000012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1.8400000000000019</c:v>
                </c:pt>
                <c:pt idx="185">
                  <c:v>1.8500000000000014</c:v>
                </c:pt>
                <c:pt idx="186">
                  <c:v>1.8600000000000019</c:v>
                </c:pt>
                <c:pt idx="187">
                  <c:v>1.8700000000000017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1.9400000000000011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1.9700000000000013</c:v>
                </c:pt>
                <c:pt idx="198">
                  <c:v>1.9800000000000013</c:v>
                </c:pt>
                <c:pt idx="199">
                  <c:v>1.9900000000000013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2.0400000000000009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2.1099999999999994</c:v>
                </c:pt>
                <c:pt idx="212">
                  <c:v>2.1199999999999988</c:v>
                </c:pt>
                <c:pt idx="213">
                  <c:v>2.129999999999999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2.2099999999999964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2.2399999999999967</c:v>
                </c:pt>
                <c:pt idx="225">
                  <c:v>2.2499999999999964</c:v>
                </c:pt>
              </c:numCache>
            </c:numRef>
          </c:xVal>
          <c:yVal>
            <c:numRef>
              <c:f>Лист6!$G$6:$G$231</c:f>
              <c:numCache>
                <c:formatCode>General</c:formatCode>
                <c:ptCount val="226"/>
                <c:pt idx="0">
                  <c:v>0</c:v>
                </c:pt>
                <c:pt idx="1">
                  <c:v>1.9804726269319118E-3</c:v>
                </c:pt>
                <c:pt idx="2">
                  <c:v>7.792207700548618E-3</c:v>
                </c:pt>
                <c:pt idx="3">
                  <c:v>1.7250080332945603E-2</c:v>
                </c:pt>
                <c:pt idx="4">
                  <c:v>3.0180703449964274E-2</c:v>
                </c:pt>
                <c:pt idx="5">
                  <c:v>4.642151201461743E-2</c:v>
                </c:pt>
                <c:pt idx="6">
                  <c:v>6.5819931671175239E-2</c:v>
                </c:pt>
                <c:pt idx="7">
                  <c:v>8.8232622867947252E-2</c:v>
                </c:pt>
                <c:pt idx="8">
                  <c:v>0.11352479258311411</c:v>
                </c:pt>
                <c:pt idx="9">
                  <c:v>0.14156956670332982</c:v>
                </c:pt>
                <c:pt idx="10">
                  <c:v>0.17224741690963377</c:v>
                </c:pt>
                <c:pt idx="11">
                  <c:v>0.20544563662668194</c:v>
                </c:pt>
                <c:pt idx="12">
                  <c:v>0.24105786120396602</c:v>
                </c:pt>
                <c:pt idx="13">
                  <c:v>0.27898362803385834</c:v>
                </c:pt>
                <c:pt idx="14">
                  <c:v>0.31912797278146532</c:v>
                </c:pt>
                <c:pt idx="15">
                  <c:v>0.36140105831430347</c:v>
                </c:pt>
                <c:pt idx="16">
                  <c:v>0.40571783328333733</c:v>
                </c:pt>
                <c:pt idx="17">
                  <c:v>0.4519977176274434</c:v>
                </c:pt>
                <c:pt idx="18">
                  <c:v>0.50016431255646787</c:v>
                </c:pt>
                <c:pt idx="19">
                  <c:v>0.55014513281851973</c:v>
                </c:pt>
                <c:pt idx="20">
                  <c:v>0.60187135927910962</c:v>
                </c:pt>
                <c:pt idx="21">
                  <c:v>0.65527761003677298</c:v>
                </c:pt>
                <c:pt idx="22">
                  <c:v>0.71030172847496931</c:v>
                </c:pt>
                <c:pt idx="23">
                  <c:v>0.76688458680600502</c:v>
                </c:pt>
                <c:pt idx="24">
                  <c:v>0.82496990380178858</c:v>
                </c:pt>
                <c:pt idx="25">
                  <c:v>0.88450407553039534</c:v>
                </c:pt>
                <c:pt idx="26">
                  <c:v>0.94543601802847343</c:v>
                </c:pt>
                <c:pt idx="27">
                  <c:v>1.0077170209389401</c:v>
                </c:pt>
                <c:pt idx="28">
                  <c:v>1.0713006112325849</c:v>
                </c:pt>
                <c:pt idx="29">
                  <c:v>1.136142426212243</c:v>
                </c:pt>
                <c:pt idx="30">
                  <c:v>1.202200095070151</c:v>
                </c:pt>
                <c:pt idx="31">
                  <c:v>1.269433128333886</c:v>
                </c:pt>
                <c:pt idx="32">
                  <c:v>1.3378028145946474</c:v>
                </c:pt>
                <c:pt idx="33">
                  <c:v>1.4072721239643096</c:v>
                </c:pt>
                <c:pt idx="34">
                  <c:v>1.4778056177552565</c:v>
                </c:pt>
                <c:pt idx="35">
                  <c:v>1.5493693639200199</c:v>
                </c:pt>
                <c:pt idx="36">
                  <c:v>1.6219308578267051</c:v>
                </c:pt>
                <c:pt idx="37">
                  <c:v>1.6954589479814872</c:v>
                </c:pt>
                <c:pt idx="38">
                  <c:v>1.7699237663414871</c:v>
                </c:pt>
                <c:pt idx="39">
                  <c:v>1.8452966628904444</c:v>
                </c:pt>
                <c:pt idx="40">
                  <c:v>1.921550144176023</c:v>
                </c:pt>
                <c:pt idx="41">
                  <c:v>1.9986578155316908</c:v>
                </c:pt>
                <c:pt idx="42">
                  <c:v>2.0765943267280216</c:v>
                </c:pt>
                <c:pt idx="43">
                  <c:v>2.1553353208182586</c:v>
                </c:pt>
                <c:pt idx="44">
                  <c:v>2.2348573859612508</c:v>
                </c:pt>
                <c:pt idx="45">
                  <c:v>2.3151380100215126</c:v>
                </c:pt>
                <c:pt idx="46">
                  <c:v>2.3961555377614356</c:v>
                </c:pt>
                <c:pt idx="47">
                  <c:v>2.4778891304545945</c:v>
                </c:pt>
                <c:pt idx="48">
                  <c:v>2.5603187277618997</c:v>
                </c:pt>
                <c:pt idx="49">
                  <c:v>2.6434250117240419</c:v>
                </c:pt>
                <c:pt idx="50">
                  <c:v>2.7271893727344292</c:v>
                </c:pt>
                <c:pt idx="51">
                  <c:v>2.8115938773666822</c:v>
                </c:pt>
                <c:pt idx="52">
                  <c:v>2.8966212379398351</c:v>
                </c:pt>
                <c:pt idx="53">
                  <c:v>2.9822547837126963</c:v>
                </c:pt>
                <c:pt idx="54">
                  <c:v>3.0684784336065589</c:v>
                </c:pt>
                <c:pt idx="55">
                  <c:v>3.1552766703624515</c:v>
                </c:pt>
                <c:pt idx="56">
                  <c:v>3.2426345160456975</c:v>
                </c:pt>
                <c:pt idx="57">
                  <c:v>3.3305375088165374</c:v>
                </c:pt>
                <c:pt idx="58">
                  <c:v>3.4189716808911124</c:v>
                </c:pt>
                <c:pt idx="59">
                  <c:v>3.5079235376222573</c:v>
                </c:pt>
                <c:pt idx="60">
                  <c:v>3.5973800376342782</c:v>
                </c:pt>
                <c:pt idx="61">
                  <c:v>3.687328573950265</c:v>
                </c:pt>
                <c:pt idx="62">
                  <c:v>3.7777569560545841</c:v>
                </c:pt>
                <c:pt idx="63">
                  <c:v>3.8686533928369062</c:v>
                </c:pt>
                <c:pt idx="64">
                  <c:v>3.9600064763676484</c:v>
                </c:pt>
                <c:pt idx="65">
                  <c:v>4.0518051664579309</c:v>
                </c:pt>
                <c:pt idx="66">
                  <c:v>4.1440387759601451</c:v>
                </c:pt>
                <c:pt idx="67">
                  <c:v>4.2366969567679993</c:v>
                </c:pt>
                <c:pt idx="68">
                  <c:v>4.3297696864775457</c:v>
                </c:pt>
                <c:pt idx="69">
                  <c:v>4.4232472556730382</c:v>
                </c:pt>
                <c:pt idx="70">
                  <c:v>4.5171202558037562</c:v>
                </c:pt>
                <c:pt idx="71">
                  <c:v>4.6113795676199718</c:v>
                </c:pt>
                <c:pt idx="72">
                  <c:v>4.7060163501382393</c:v>
                </c:pt>
                <c:pt idx="73">
                  <c:v>4.8010220301079167</c:v>
                </c:pt>
                <c:pt idx="74">
                  <c:v>4.8963882919525723</c:v>
                </c:pt>
                <c:pt idx="75">
                  <c:v>4.9921070681615021</c:v>
                </c:pt>
                <c:pt idx="76">
                  <c:v>5.0881705301079911</c:v>
                </c:pt>
                <c:pt idx="77">
                  <c:v>5.1845710792724145</c:v>
                </c:pt>
                <c:pt idx="78">
                  <c:v>5.2813013388494801</c:v>
                </c:pt>
                <c:pt idx="79">
                  <c:v>5.3783541457201354</c:v>
                </c:pt>
                <c:pt idx="80">
                  <c:v>5.4757225427698053</c:v>
                </c:pt>
                <c:pt idx="81">
                  <c:v>5.5733997715356409</c:v>
                </c:pt>
                <c:pt idx="82">
                  <c:v>5.6713792651664621</c:v>
                </c:pt>
                <c:pt idx="83">
                  <c:v>5.7696546416799785</c:v>
                </c:pt>
                <c:pt idx="84">
                  <c:v>5.8682196975027558</c:v>
                </c:pt>
                <c:pt idx="85">
                  <c:v>5.9670684012792004</c:v>
                </c:pt>
                <c:pt idx="86">
                  <c:v>6.0661948879365513</c:v>
                </c:pt>
                <c:pt idx="87">
                  <c:v>6.1655934529936394</c:v>
                </c:pt>
                <c:pt idx="88">
                  <c:v>6.2652585471018147</c:v>
                </c:pt>
                <c:pt idx="89">
                  <c:v>6.3651847708070468</c:v>
                </c:pt>
                <c:pt idx="90">
                  <c:v>6.4653668695228248</c:v>
                </c:pt>
                <c:pt idx="91">
                  <c:v>6.5657997287040324</c:v>
                </c:pt>
                <c:pt idx="92">
                  <c:v>6.6664783692124781</c:v>
                </c:pt>
                <c:pt idx="93">
                  <c:v>6.7673979428652489</c:v>
                </c:pt>
                <c:pt idx="94">
                  <c:v>6.868553728157555</c:v>
                </c:pt>
                <c:pt idx="95">
                  <c:v>6.9699411261521256</c:v>
                </c:pt>
                <c:pt idx="96">
                  <c:v>7.0715556565276065</c:v>
                </c:pt>
                <c:pt idx="97">
                  <c:v>7.1733929537788965</c:v>
                </c:pt>
                <c:pt idx="98">
                  <c:v>7.2754487635625908</c:v>
                </c:pt>
                <c:pt idx="99">
                  <c:v>7.377718939181138</c:v>
                </c:pt>
                <c:pt idx="100">
                  <c:v>7.4801994381995796</c:v>
                </c:pt>
                <c:pt idx="101">
                  <c:v>7.5828863191891305</c:v>
                </c:pt>
                <c:pt idx="102">
                  <c:v>7.6857757385920129</c:v>
                </c:pt>
                <c:pt idx="103">
                  <c:v>7.7888639477023629</c:v>
                </c:pt>
                <c:pt idx="104">
                  <c:v>7.8921472897582179</c:v>
                </c:pt>
                <c:pt idx="105">
                  <c:v>7.99562219713982</c:v>
                </c:pt>
                <c:pt idx="106">
                  <c:v>8.099285188669759</c:v>
                </c:pt>
                <c:pt idx="107">
                  <c:v>8.2031328670106411</c:v>
                </c:pt>
                <c:pt idx="108">
                  <c:v>8.3071619161562271</c:v>
                </c:pt>
                <c:pt idx="109">
                  <c:v>8.4113690990120844</c:v>
                </c:pt>
                <c:pt idx="110">
                  <c:v>8.5157512550621366</c:v>
                </c:pt>
                <c:pt idx="111">
                  <c:v>8.6203052981174988</c:v>
                </c:pt>
                <c:pt idx="112">
                  <c:v>8.7250282141442685</c:v>
                </c:pt>
                <c:pt idx="113">
                  <c:v>8.8299170591670482</c:v>
                </c:pt>
                <c:pt idx="114">
                  <c:v>8.9349689572451609</c:v>
                </c:pt>
                <c:pt idx="115">
                  <c:v>9.0401810985185946</c:v>
                </c:pt>
                <c:pt idx="116">
                  <c:v>9.1455507373209048</c:v>
                </c:pt>
                <c:pt idx="117">
                  <c:v>9.2510751903564561</c:v>
                </c:pt>
                <c:pt idx="118">
                  <c:v>9.3567518349393861</c:v>
                </c:pt>
                <c:pt idx="119">
                  <c:v>9.4625781072919004</c:v>
                </c:pt>
                <c:pt idx="120">
                  <c:v>9.5685515008996145</c:v>
                </c:pt>
                <c:pt idx="121">
                  <c:v>9.6746695649216505</c:v>
                </c:pt>
                <c:pt idx="122">
                  <c:v>9.7809299026534386</c:v>
                </c:pt>
                <c:pt idx="123">
                  <c:v>9.8873301700401708</c:v>
                </c:pt>
                <c:pt idx="124">
                  <c:v>9.9938680742389447</c:v>
                </c:pt>
                <c:pt idx="125">
                  <c:v>10.100541372227809</c:v>
                </c:pt>
                <c:pt idx="126">
                  <c:v>10.207347869459875</c:v>
                </c:pt>
                <c:pt idx="127">
                  <c:v>10.314285418560827</c:v>
                </c:pt>
                <c:pt idx="128">
                  <c:v>10.421351918068217</c:v>
                </c:pt>
                <c:pt idx="129">
                  <c:v>10.528545311210955</c:v>
                </c:pt>
                <c:pt idx="130">
                  <c:v>10.63586358472755</c:v>
                </c:pt>
                <c:pt idx="131">
                  <c:v>10.743304767721639</c:v>
                </c:pt>
                <c:pt idx="132">
                  <c:v>10.850866930553453</c:v>
                </c:pt>
                <c:pt idx="133">
                  <c:v>10.958548183765917</c:v>
                </c:pt>
                <c:pt idx="134">
                  <c:v>11.066346677044107</c:v>
                </c:pt>
                <c:pt idx="135">
                  <c:v>11.174260598206889</c:v>
                </c:pt>
                <c:pt idx="136">
                  <c:v>11.282288172229556</c:v>
                </c:pt>
                <c:pt idx="137">
                  <c:v>11.390427660296394</c:v>
                </c:pt>
                <c:pt idx="138">
                  <c:v>11.498677358882057</c:v>
                </c:pt>
                <c:pt idx="139">
                  <c:v>11.607035598860802</c:v>
                </c:pt>
                <c:pt idx="140">
                  <c:v>11.715500744642542</c:v>
                </c:pt>
                <c:pt idx="141">
                  <c:v>11.824071193334827</c:v>
                </c:pt>
                <c:pt idx="142">
                  <c:v>11.93274537392981</c:v>
                </c:pt>
                <c:pt idx="143">
                  <c:v>12.041521746515373</c:v>
                </c:pt>
                <c:pt idx="144">
                  <c:v>12.150398801509548</c:v>
                </c:pt>
                <c:pt idx="145">
                  <c:v>12.259375058917437</c:v>
                </c:pt>
                <c:pt idx="146">
                  <c:v>12.368449067609891</c:v>
                </c:pt>
                <c:pt idx="147">
                  <c:v>12.47761940462318</c:v>
                </c:pt>
                <c:pt idx="148">
                  <c:v>12.58688467447894</c:v>
                </c:pt>
                <c:pt idx="149">
                  <c:v>12.696243508523763</c:v>
                </c:pt>
                <c:pt idx="150">
                  <c:v>12.8056945642877</c:v>
                </c:pt>
                <c:pt idx="151">
                  <c:v>12.915236524861115</c:v>
                </c:pt>
                <c:pt idx="152">
                  <c:v>13.024868098289229</c:v>
                </c:pt>
                <c:pt idx="153">
                  <c:v>13.134588016983805</c:v>
                </c:pt>
                <c:pt idx="154">
                  <c:v>13.244395037151408</c:v>
                </c:pt>
                <c:pt idx="155">
                  <c:v>13.354287938237654</c:v>
                </c:pt>
                <c:pt idx="156">
                  <c:v>13.464265522387008</c:v>
                </c:pt>
                <c:pt idx="157">
                  <c:v>13.574326613917542</c:v>
                </c:pt>
                <c:pt idx="158">
                  <c:v>13.684470058810231</c:v>
                </c:pt>
                <c:pt idx="159">
                  <c:v>13.794694724212304</c:v>
                </c:pt>
                <c:pt idx="160">
                  <c:v>13.904999497954174</c:v>
                </c:pt>
                <c:pt idx="161">
                  <c:v>14.01538328807956</c:v>
                </c:pt>
                <c:pt idx="162">
                  <c:v>14.12584502238834</c:v>
                </c:pt>
                <c:pt idx="163">
                  <c:v>14.236383647991783</c:v>
                </c:pt>
                <c:pt idx="164">
                  <c:v>14.346998130879712</c:v>
                </c:pt>
                <c:pt idx="165">
                  <c:v>14.457687455499283</c:v>
                </c:pt>
                <c:pt idx="166">
                  <c:v>14.568450624344962</c:v>
                </c:pt>
                <c:pt idx="167">
                  <c:v>14.67928665755942</c:v>
                </c:pt>
                <c:pt idx="168">
                  <c:v>14.790194592544948</c:v>
                </c:pt>
                <c:pt idx="169">
                  <c:v>14.901173483585094</c:v>
                </c:pt>
                <c:pt idx="170">
                  <c:v>15.012222401476228</c:v>
                </c:pt>
                <c:pt idx="171">
                  <c:v>15.123340433168686</c:v>
                </c:pt>
                <c:pt idx="172">
                  <c:v>15.23452668141727</c:v>
                </c:pt>
                <c:pt idx="173">
                  <c:v>15.345780264440741</c:v>
                </c:pt>
                <c:pt idx="174">
                  <c:v>15.457100315590109</c:v>
                </c:pt>
                <c:pt idx="175">
                  <c:v>15.568485983025418</c:v>
                </c:pt>
                <c:pt idx="176">
                  <c:v>15.679936429400758</c:v>
                </c:pt>
                <c:pt idx="177">
                  <c:v>15.791450831557324</c:v>
                </c:pt>
                <c:pt idx="178">
                  <c:v>15.903028380224203</c:v>
                </c:pt>
                <c:pt idx="179">
                  <c:v>16.01466827972672</c:v>
                </c:pt>
                <c:pt idx="180">
                  <c:v>16.126369747702107</c:v>
                </c:pt>
                <c:pt idx="181">
                  <c:v>16.238132014822273</c:v>
                </c:pt>
                <c:pt idx="182">
                  <c:v>16.349954324523463</c:v>
                </c:pt>
                <c:pt idx="183">
                  <c:v>16.461835932742627</c:v>
                </c:pt>
                <c:pt idx="184">
                  <c:v>16.573776107660304</c:v>
                </c:pt>
                <c:pt idx="185">
                  <c:v>16.685774129449811</c:v>
                </c:pt>
                <c:pt idx="186">
                  <c:v>16.797829290032599</c:v>
                </c:pt>
                <c:pt idx="187">
                  <c:v>16.909940892839504</c:v>
                </c:pt>
                <c:pt idx="188">
                  <c:v>17.022108252577901</c:v>
                </c:pt>
                <c:pt idx="189">
                  <c:v>17.134330695004408</c:v>
                </c:pt>
                <c:pt idx="190">
                  <c:v>17.246607556703086</c:v>
                </c:pt>
                <c:pt idx="191">
                  <c:v>17.358938184868979</c:v>
                </c:pt>
                <c:pt idx="192">
                  <c:v>17.471321937096803</c:v>
                </c:pt>
                <c:pt idx="193">
                  <c:v>17.583758181174677</c:v>
                </c:pt>
                <c:pt idx="194">
                  <c:v>17.696246294882741</c:v>
                </c:pt>
                <c:pt idx="195">
                  <c:v>17.808785665796545</c:v>
                </c:pt>
                <c:pt idx="196">
                  <c:v>17.921375691095012</c:v>
                </c:pt>
                <c:pt idx="197">
                  <c:v>18.034015777372961</c:v>
                </c:pt>
                <c:pt idx="198">
                  <c:v>18.146705340457991</c:v>
                </c:pt>
                <c:pt idx="199">
                  <c:v>18.25944380523158</c:v>
                </c:pt>
                <c:pt idx="200">
                  <c:v>18.37223060545438</c:v>
                </c:pt>
                <c:pt idx="201">
                  <c:v>18.485065183595513</c:v>
                </c:pt>
                <c:pt idx="202">
                  <c:v>18.597946990665804</c:v>
                </c:pt>
                <c:pt idx="203">
                  <c:v>18.71087548605481</c:v>
                </c:pt>
                <c:pt idx="204">
                  <c:v>18.823850137371615</c:v>
                </c:pt>
                <c:pt idx="205">
                  <c:v>18.93687042028915</c:v>
                </c:pt>
                <c:pt idx="206">
                  <c:v>19.049935818392157</c:v>
                </c:pt>
                <c:pt idx="207">
                  <c:v>19.163045823028487</c:v>
                </c:pt>
                <c:pt idx="208">
                  <c:v>19.27619993316376</c:v>
                </c:pt>
                <c:pt idx="209">
                  <c:v>19.389397655239314</c:v>
                </c:pt>
                <c:pt idx="210">
                  <c:v>19.5026385030333</c:v>
                </c:pt>
                <c:pt idx="211">
                  <c:v>19.615921997524815</c:v>
                </c:pt>
                <c:pt idx="212">
                  <c:v>19.729247666761136</c:v>
                </c:pt>
                <c:pt idx="213">
                  <c:v>19.842615045727808</c:v>
                </c:pt>
                <c:pt idx="214">
                  <c:v>19.956023676221591</c:v>
                </c:pt>
                <c:pt idx="215">
                  <c:v>20.069473106726267</c:v>
                </c:pt>
                <c:pt idx="216">
                  <c:v>20.182962892291023</c:v>
                </c:pt>
                <c:pt idx="217">
                  <c:v>20.296492594411607</c:v>
                </c:pt>
                <c:pt idx="218">
                  <c:v>20.410061780913956</c:v>
                </c:pt>
                <c:pt idx="219">
                  <c:v>20.523670025840421</c:v>
                </c:pt>
                <c:pt idx="220">
                  <c:v>20.63731690933837</c:v>
                </c:pt>
                <c:pt idx="221">
                  <c:v>20.751002017551201</c:v>
                </c:pt>
                <c:pt idx="222">
                  <c:v>20.864724942511707</c:v>
                </c:pt>
                <c:pt idx="223">
                  <c:v>20.978485282037656</c:v>
                </c:pt>
                <c:pt idx="224">
                  <c:v>21.092282639629651</c:v>
                </c:pt>
                <c:pt idx="225">
                  <c:v>21.20611662437107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Лист6!$H$5</c:f>
              <c:strCache>
                <c:ptCount val="1"/>
                <c:pt idx="0">
                  <c:v>V1</c:v>
                </c:pt>
              </c:strCache>
            </c:strRef>
          </c:tx>
          <c:marker>
            <c:symbol val="none"/>
          </c:marker>
          <c:xVal>
            <c:numRef>
              <c:f>Лист6!$F$6:$F$231</c:f>
              <c:numCache>
                <c:formatCode>General</c:formatCode>
                <c:ptCount val="226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8.0000000000000016E-2</c:v>
                </c:pt>
                <c:pt idx="9">
                  <c:v>0.09</c:v>
                </c:pt>
                <c:pt idx="10">
                  <c:v>0.1</c:v>
                </c:pt>
                <c:pt idx="11">
                  <c:v>0.10999999999999997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0.19000000000000006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</c:v>
                </c:pt>
                <c:pt idx="24">
                  <c:v>0.24000000000000005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0.27000000000000013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0.34000000000000008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0.37000000000000022</c:v>
                </c:pt>
                <c:pt idx="38">
                  <c:v>0.38000000000000012</c:v>
                </c:pt>
                <c:pt idx="39">
                  <c:v>0.39000000000000018</c:v>
                </c:pt>
                <c:pt idx="40">
                  <c:v>0.40000000000000024</c:v>
                </c:pt>
                <c:pt idx="41">
                  <c:v>0.4100000000000002</c:v>
                </c:pt>
                <c:pt idx="42">
                  <c:v>0.42000000000000015</c:v>
                </c:pt>
                <c:pt idx="43">
                  <c:v>0.43000000000000016</c:v>
                </c:pt>
                <c:pt idx="44">
                  <c:v>0.44000000000000028</c:v>
                </c:pt>
                <c:pt idx="45">
                  <c:v>0.45000000000000029</c:v>
                </c:pt>
                <c:pt idx="46">
                  <c:v>0.46000000000000019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0.50000000000000033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0.57000000000000017</c:v>
                </c:pt>
                <c:pt idx="58">
                  <c:v>0.5800000000000004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0.62000000000000022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0.65000000000000013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0.70000000000000051</c:v>
                </c:pt>
                <c:pt idx="71">
                  <c:v>0.7100000000000003</c:v>
                </c:pt>
                <c:pt idx="72">
                  <c:v>0.72000000000000031</c:v>
                </c:pt>
                <c:pt idx="73">
                  <c:v>0.73000000000000054</c:v>
                </c:pt>
                <c:pt idx="74">
                  <c:v>0.74000000000000032</c:v>
                </c:pt>
                <c:pt idx="75">
                  <c:v>0.75000000000000056</c:v>
                </c:pt>
                <c:pt idx="76">
                  <c:v>0.76000000000000045</c:v>
                </c:pt>
                <c:pt idx="77">
                  <c:v>0.77000000000000035</c:v>
                </c:pt>
                <c:pt idx="78">
                  <c:v>0.78000000000000036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0.81000000000000039</c:v>
                </c:pt>
                <c:pt idx="82">
                  <c:v>0.82000000000000051</c:v>
                </c:pt>
                <c:pt idx="83">
                  <c:v>0.83000000000000074</c:v>
                </c:pt>
                <c:pt idx="84">
                  <c:v>0.84000000000000052</c:v>
                </c:pt>
                <c:pt idx="85">
                  <c:v>0.85000000000000031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0.89000000000000068</c:v>
                </c:pt>
                <c:pt idx="90">
                  <c:v>0.90000000000000058</c:v>
                </c:pt>
                <c:pt idx="91">
                  <c:v>0.91000000000000036</c:v>
                </c:pt>
                <c:pt idx="92">
                  <c:v>0.92000000000000071</c:v>
                </c:pt>
                <c:pt idx="93">
                  <c:v>0.93000000000000049</c:v>
                </c:pt>
                <c:pt idx="94">
                  <c:v>0.94000000000000039</c:v>
                </c:pt>
                <c:pt idx="95">
                  <c:v>0.95000000000000073</c:v>
                </c:pt>
                <c:pt idx="96">
                  <c:v>0.96000000000000074</c:v>
                </c:pt>
                <c:pt idx="97">
                  <c:v>0.97000000000000075</c:v>
                </c:pt>
                <c:pt idx="98">
                  <c:v>0.98000000000000076</c:v>
                </c:pt>
                <c:pt idx="99">
                  <c:v>0.99000000000000088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1.0700000000000005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1.1700000000000006</c:v>
                </c:pt>
                <c:pt idx="118">
                  <c:v>1.180000000000001</c:v>
                </c:pt>
                <c:pt idx="119">
                  <c:v>1.1900000000000008</c:v>
                </c:pt>
                <c:pt idx="120">
                  <c:v>1.2000000000000011</c:v>
                </c:pt>
                <c:pt idx="121">
                  <c:v>1.2100000000000011</c:v>
                </c:pt>
                <c:pt idx="122">
                  <c:v>1.2200000000000006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1.2500000000000011</c:v>
                </c:pt>
                <c:pt idx="126">
                  <c:v>1.2600000000000011</c:v>
                </c:pt>
                <c:pt idx="127">
                  <c:v>1.2700000000000007</c:v>
                </c:pt>
                <c:pt idx="128">
                  <c:v>1.2800000000000009</c:v>
                </c:pt>
                <c:pt idx="129">
                  <c:v>1.2900000000000011</c:v>
                </c:pt>
                <c:pt idx="130">
                  <c:v>1.3000000000000009</c:v>
                </c:pt>
                <c:pt idx="131">
                  <c:v>1.3100000000000012</c:v>
                </c:pt>
                <c:pt idx="132">
                  <c:v>1.3200000000000007</c:v>
                </c:pt>
                <c:pt idx="133">
                  <c:v>1.3300000000000007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1.4000000000000008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1.4500000000000008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1.5700000000000014</c:v>
                </c:pt>
                <c:pt idx="158">
                  <c:v>1.5800000000000012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1.6100000000000014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1.6500000000000015</c:v>
                </c:pt>
                <c:pt idx="166">
                  <c:v>1.6600000000000015</c:v>
                </c:pt>
                <c:pt idx="167">
                  <c:v>1.6700000000000015</c:v>
                </c:pt>
                <c:pt idx="168">
                  <c:v>1.6800000000000015</c:v>
                </c:pt>
                <c:pt idx="169">
                  <c:v>1.6900000000000011</c:v>
                </c:pt>
                <c:pt idx="170">
                  <c:v>1.7000000000000015</c:v>
                </c:pt>
                <c:pt idx="171">
                  <c:v>1.7100000000000015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1.8000000000000012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1.8400000000000019</c:v>
                </c:pt>
                <c:pt idx="185">
                  <c:v>1.8500000000000014</c:v>
                </c:pt>
                <c:pt idx="186">
                  <c:v>1.8600000000000019</c:v>
                </c:pt>
                <c:pt idx="187">
                  <c:v>1.8700000000000017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1.9400000000000011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1.9700000000000013</c:v>
                </c:pt>
                <c:pt idx="198">
                  <c:v>1.9800000000000013</c:v>
                </c:pt>
                <c:pt idx="199">
                  <c:v>1.9900000000000013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2.0400000000000009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2.1099999999999994</c:v>
                </c:pt>
                <c:pt idx="212">
                  <c:v>2.1199999999999988</c:v>
                </c:pt>
                <c:pt idx="213">
                  <c:v>2.129999999999999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2.2099999999999964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2.2399999999999967</c:v>
                </c:pt>
                <c:pt idx="225">
                  <c:v>2.2499999999999964</c:v>
                </c:pt>
              </c:numCache>
            </c:numRef>
          </c:xVal>
          <c:yVal>
            <c:numRef>
              <c:f>Лист6!$H$6:$H$231</c:f>
              <c:numCache>
                <c:formatCode>General</c:formatCode>
                <c:ptCount val="226"/>
                <c:pt idx="0">
                  <c:v>0</c:v>
                </c:pt>
                <c:pt idx="1">
                  <c:v>0.3927984986418222</c:v>
                </c:pt>
                <c:pt idx="2">
                  <c:v>0.76646478248164984</c:v>
                </c:pt>
                <c:pt idx="3">
                  <c:v>1.122221483308131</c:v>
                </c:pt>
                <c:pt idx="4">
                  <c:v>1.4611951062831565</c:v>
                </c:pt>
                <c:pt idx="5">
                  <c:v>1.7844249586444196</c:v>
                </c:pt>
                <c:pt idx="6">
                  <c:v>2.0928711256125134</c:v>
                </c:pt>
                <c:pt idx="7">
                  <c:v>2.3874216079547712</c:v>
                </c:pt>
                <c:pt idx="8">
                  <c:v>2.6688987204203021</c:v>
                </c:pt>
                <c:pt idx="9">
                  <c:v>2.9380648372441533</c:v>
                </c:pt>
                <c:pt idx="10">
                  <c:v>3.1956275597721611</c:v>
                </c:pt>
                <c:pt idx="11">
                  <c:v>3.4422443716904692</c:v>
                </c:pt>
                <c:pt idx="12">
                  <c:v>3.678526839112374</c:v>
                </c:pt>
                <c:pt idx="13">
                  <c:v>3.9050444056776068</c:v>
                </c:pt>
                <c:pt idx="14">
                  <c:v>4.1223278266859662</c:v>
                </c:pt>
                <c:pt idx="15">
                  <c:v>4.330872280976152</c:v>
                </c:pt>
                <c:pt idx="16">
                  <c:v>4.5311401946521217</c:v>
                </c:pt>
                <c:pt idx="17">
                  <c:v>4.7235638067524004</c:v>
                </c:pt>
                <c:pt idx="18">
                  <c:v>4.9085475034672275</c:v>
                </c:pt>
                <c:pt idx="19">
                  <c:v>5.0864699444620198</c:v>
                </c:pt>
                <c:pt idx="20">
                  <c:v>5.2576860022018446</c:v>
                </c:pt>
                <c:pt idx="21">
                  <c:v>5.4225285328384407</c:v>
                </c:pt>
                <c:pt idx="22">
                  <c:v>5.5813099951739877</c:v>
                </c:pt>
                <c:pt idx="23">
                  <c:v>5.7343239324164088</c:v>
                </c:pt>
                <c:pt idx="24">
                  <c:v>5.8818463298568551</c:v>
                </c:pt>
                <c:pt idx="25">
                  <c:v>6.0241368602029874</c:v>
                </c:pt>
                <c:pt idx="26">
                  <c:v>6.1614400270680934</c:v>
                </c:pt>
                <c:pt idx="27">
                  <c:v>6.2939862160246864</c:v>
                </c:pt>
                <c:pt idx="28">
                  <c:v>6.4219926616646301</c:v>
                </c:pt>
                <c:pt idx="29">
                  <c:v>6.5456643382502406</c:v>
                </c:pt>
                <c:pt idx="30">
                  <c:v>6.6651947807788945</c:v>
                </c:pt>
                <c:pt idx="31">
                  <c:v>6.7807668426060497</c:v>
                </c:pt>
                <c:pt idx="32">
                  <c:v>6.8925533951676341</c:v>
                </c:pt>
                <c:pt idx="33">
                  <c:v>7.0007179748043189</c:v>
                </c:pt>
                <c:pt idx="34">
                  <c:v>7.105415381209137</c:v>
                </c:pt>
                <c:pt idx="35">
                  <c:v>7.2067922315896666</c:v>
                </c:pt>
                <c:pt idx="36">
                  <c:v>7.3049874742509173</c:v>
                </c:pt>
                <c:pt idx="37">
                  <c:v>7.4001328649596889</c:v>
                </c:pt>
                <c:pt idx="38">
                  <c:v>7.4923534091412565</c:v>
                </c:pt>
                <c:pt idx="39">
                  <c:v>7.5817677726807835</c:v>
                </c:pt>
                <c:pt idx="40">
                  <c:v>7.6684886638512797</c:v>
                </c:pt>
                <c:pt idx="41">
                  <c:v>7.7526231886643719</c:v>
                </c:pt>
                <c:pt idx="42">
                  <c:v>7.834273181736644</c:v>
                </c:pt>
                <c:pt idx="43">
                  <c:v>7.9135355145808122</c:v>
                </c:pt>
                <c:pt idx="44">
                  <c:v>7.9905023830650812</c:v>
                </c:pt>
                <c:pt idx="45">
                  <c:v>8.0652615756339969</c:v>
                </c:pt>
                <c:pt idx="46">
                  <c:v>8.1378967237483888</c:v>
                </c:pt>
                <c:pt idx="47">
                  <c:v>8.2084875358788363</c:v>
                </c:pt>
                <c:pt idx="48">
                  <c:v>8.2771100162755378</c:v>
                </c:pt>
                <c:pt idx="49">
                  <c:v>8.3438366696360813</c:v>
                </c:pt>
                <c:pt idx="50">
                  <c:v>8.4087366927005345</c:v>
                </c:pt>
                <c:pt idx="51">
                  <c:v>8.4718761537194709</c:v>
                </c:pt>
                <c:pt idx="52">
                  <c:v>8.53331816066434</c:v>
                </c:pt>
                <c:pt idx="53">
                  <c:v>8.5931230189800125</c:v>
                </c:pt>
                <c:pt idx="54">
                  <c:v>8.6513483796160635</c:v>
                </c:pt>
                <c:pt idx="55">
                  <c:v>8.7080493780153958</c:v>
                </c:pt>
                <c:pt idx="56">
                  <c:v>8.7632787646860884</c:v>
                </c:pt>
                <c:pt idx="57">
                  <c:v>8.8170870279339386</c:v>
                </c:pt>
                <c:pt idx="58">
                  <c:v>8.8695225092890375</c:v>
                </c:pt>
                <c:pt idx="59">
                  <c:v>8.9206315121192041</c:v>
                </c:pt>
                <c:pt idx="60">
                  <c:v>8.9704584038860595</c:v>
                </c:pt>
                <c:pt idx="61">
                  <c:v>9.0190457124654397</c:v>
                </c:pt>
                <c:pt idx="62">
                  <c:v>9.0664342169227226</c:v>
                </c:pt>
                <c:pt idx="63">
                  <c:v>9.1126630331048943</c:v>
                </c:pt>
                <c:pt idx="64">
                  <c:v>9.1577696943848217</c:v>
                </c:pt>
                <c:pt idx="65">
                  <c:v>9.2017902278691253</c:v>
                </c:pt>
                <c:pt idx="66">
                  <c:v>9.244759226358445</c:v>
                </c:pt>
                <c:pt idx="67">
                  <c:v>9.2867099163286699</c:v>
                </c:pt>
                <c:pt idx="68">
                  <c:v>9.3276742221825319</c:v>
                </c:pt>
                <c:pt idx="69">
                  <c:v>9.3676828270036392</c:v>
                </c:pt>
                <c:pt idx="70">
                  <c:v>9.4067652300288067</c:v>
                </c:pt>
                <c:pt idx="71">
                  <c:v>9.4449498010397601</c:v>
                </c:pt>
                <c:pt idx="72">
                  <c:v>9.4822638318615144</c:v>
                </c:pt>
                <c:pt idx="73">
                  <c:v>9.518733585141927</c:v>
                </c:pt>
                <c:pt idx="74">
                  <c:v>9.5543843405752931</c:v>
                </c:pt>
                <c:pt idx="75">
                  <c:v>9.5892404387219052</c:v>
                </c:pt>
                <c:pt idx="76">
                  <c:v>9.6233253225653943</c:v>
                </c:pt>
                <c:pt idx="77">
                  <c:v>9.656661576940337</c:v>
                </c:pt>
                <c:pt idx="78">
                  <c:v>9.6892709659540124</c:v>
                </c:pt>
                <c:pt idx="79">
                  <c:v>9.7211744685180257</c:v>
                </c:pt>
                <c:pt idx="80">
                  <c:v>9.7523923120981681</c:v>
                </c:pt>
                <c:pt idx="81">
                  <c:v>9.7829440047838716</c:v>
                </c:pt>
                <c:pt idx="82">
                  <c:v>9.8128483657722452</c:v>
                </c:pt>
                <c:pt idx="83">
                  <c:v>9.8421235543555561</c:v>
                </c:pt>
                <c:pt idx="84">
                  <c:v>9.8707870974956329</c:v>
                </c:pt>
                <c:pt idx="85">
                  <c:v>9.8988559160633294</c:v>
                </c:pt>
                <c:pt idx="86">
                  <c:v>9.9263463498163631</c:v>
                </c:pt>
                <c:pt idx="87">
                  <c:v>9.9532741811844474</c:v>
                </c:pt>
                <c:pt idx="88">
                  <c:v>9.9796546579263339</c:v>
                </c:pt>
                <c:pt idx="89">
                  <c:v>10.005502514719502</c:v>
                </c:pt>
                <c:pt idx="90">
                  <c:v>10.030831993739548</c:v>
                </c:pt>
                <c:pt idx="91">
                  <c:v>10.055656864283021</c:v>
                </c:pt>
                <c:pt idx="92">
                  <c:v>10.079990441484101</c:v>
                </c:pt>
                <c:pt idx="93">
                  <c:v>10.103845604172687</c:v>
                </c:pt>
                <c:pt idx="94">
                  <c:v>10.127234811918559</c:v>
                </c:pt>
                <c:pt idx="95">
                  <c:v>10.150170121303828</c:v>
                </c:pt>
                <c:pt idx="96">
                  <c:v>10.172663201463216</c:v>
                </c:pt>
                <c:pt idx="97">
                  <c:v>10.194725348929717</c:v>
                </c:pt>
                <c:pt idx="98">
                  <c:v>10.216367501820793</c:v>
                </c:pt>
                <c:pt idx="99">
                  <c:v>10.237600253398416</c:v>
                </c:pt>
                <c:pt idx="100">
                  <c:v>10.258433865034339</c:v>
                </c:pt>
                <c:pt idx="101">
                  <c:v>10.278878278610236</c:v>
                </c:pt>
                <c:pt idx="102">
                  <c:v>10.298943128380655</c:v>
                </c:pt>
                <c:pt idx="103">
                  <c:v>10.318637752325246</c:v>
                </c:pt>
                <c:pt idx="104">
                  <c:v>10.337971203015249</c:v>
                </c:pt>
                <c:pt idx="105">
                  <c:v>10.356952258017802</c:v>
                </c:pt>
                <c:pt idx="106">
                  <c:v>10.375589429860449</c:v>
                </c:pt>
                <c:pt idx="107">
                  <c:v>10.393890975576944</c:v>
                </c:pt>
                <c:pt idx="108">
                  <c:v>10.411864905854342</c:v>
                </c:pt>
                <c:pt idx="109">
                  <c:v>10.429518993800292</c:v>
                </c:pt>
                <c:pt idx="110">
                  <c:v>10.446860783348452</c:v>
                </c:pt>
                <c:pt idx="111">
                  <c:v>10.463897597319013</c:v>
                </c:pt>
                <c:pt idx="112">
                  <c:v>10.480636545150386</c:v>
                </c:pt>
                <c:pt idx="113">
                  <c:v>10.497084530317272</c:v>
                </c:pt>
                <c:pt idx="114">
                  <c:v>10.513248257449671</c:v>
                </c:pt>
                <c:pt idx="115">
                  <c:v>10.5291342391664</c:v>
                </c:pt>
                <c:pt idx="116">
                  <c:v>10.544748802636201</c:v>
                </c:pt>
                <c:pt idx="117">
                  <c:v>10.560098095878804</c:v>
                </c:pt>
                <c:pt idx="118">
                  <c:v>10.575188093817584</c:v>
                </c:pt>
                <c:pt idx="119">
                  <c:v>10.590024604094996</c:v>
                </c:pt>
                <c:pt idx="120">
                  <c:v>10.604613272661334</c:v>
                </c:pt>
                <c:pt idx="121">
                  <c:v>10.618959589146879</c:v>
                </c:pt>
                <c:pt idx="122">
                  <c:v>10.633068892026914</c:v>
                </c:pt>
                <c:pt idx="123">
                  <c:v>10.646946373588779</c:v>
                </c:pt>
                <c:pt idx="124">
                  <c:v>10.660597084709513</c:v>
                </c:pt>
                <c:pt idx="125">
                  <c:v>10.674025939452324</c:v>
                </c:pt>
                <c:pt idx="126">
                  <c:v>10.68723771948968</c:v>
                </c:pt>
                <c:pt idx="127">
                  <c:v>10.700237078360496</c:v>
                </c:pt>
                <c:pt idx="128">
                  <c:v>10.713028545568438</c:v>
                </c:pt>
                <c:pt idx="129">
                  <c:v>10.725616530528095</c:v>
                </c:pt>
                <c:pt idx="130">
                  <c:v>10.738005326365508</c:v>
                </c:pt>
                <c:pt idx="131">
                  <c:v>10.750199113579047</c:v>
                </c:pt>
                <c:pt idx="132">
                  <c:v>10.762201963566561</c:v>
                </c:pt>
                <c:pt idx="133">
                  <c:v>10.774017842024362</c:v>
                </c:pt>
                <c:pt idx="134">
                  <c:v>10.785650612223222</c:v>
                </c:pt>
                <c:pt idx="135">
                  <c:v>10.797104038166626</c:v>
                </c:pt>
                <c:pt idx="136">
                  <c:v>10.808381787635906</c:v>
                </c:pt>
                <c:pt idx="137">
                  <c:v>10.81948743512698</c:v>
                </c:pt>
                <c:pt idx="138">
                  <c:v>10.830424464683084</c:v>
                </c:pt>
                <c:pt idx="139">
                  <c:v>10.841196272627602</c:v>
                </c:pt>
                <c:pt idx="140">
                  <c:v>10.851806170201058</c:v>
                </c:pt>
                <c:pt idx="141">
                  <c:v>10.862257386106139</c:v>
                </c:pt>
                <c:pt idx="142">
                  <c:v>10.872553068964264</c:v>
                </c:pt>
                <c:pt idx="143">
                  <c:v>10.882696289687338</c:v>
                </c:pt>
                <c:pt idx="144">
                  <c:v>10.892690043767933</c:v>
                </c:pt>
                <c:pt idx="145">
                  <c:v>10.902537253491092</c:v>
                </c:pt>
                <c:pt idx="146">
                  <c:v>10.912240770070866</c:v>
                </c:pt>
                <c:pt idx="147">
                  <c:v>10.921803375714429</c:v>
                </c:pt>
                <c:pt idx="148">
                  <c:v>10.931227785616583</c:v>
                </c:pt>
                <c:pt idx="149">
                  <c:v>10.940516649887366</c:v>
                </c:pt>
                <c:pt idx="150">
                  <c:v>10.949672555415248</c:v>
                </c:pt>
                <c:pt idx="151">
                  <c:v>10.958698027668406</c:v>
                </c:pt>
                <c:pt idx="152">
                  <c:v>10.967595532436398</c:v>
                </c:pt>
                <c:pt idx="153">
                  <c:v>10.976367477514524</c:v>
                </c:pt>
                <c:pt idx="154">
                  <c:v>10.985016214332928</c:v>
                </c:pt>
                <c:pt idx="155">
                  <c:v>10.993544039532605</c:v>
                </c:pt>
                <c:pt idx="156">
                  <c:v>11.001953196490216</c:v>
                </c:pt>
                <c:pt idx="157">
                  <c:v>11.010245876793634</c:v>
                </c:pt>
                <c:pt idx="158">
                  <c:v>11.018424221669999</c:v>
                </c:pt>
                <c:pt idx="159">
                  <c:v>11.026490323368067</c:v>
                </c:pt>
                <c:pt idx="160">
                  <c:v>11.034446226496488</c:v>
                </c:pt>
                <c:pt idx="161">
                  <c:v>11.042293929319584</c:v>
                </c:pt>
                <c:pt idx="162">
                  <c:v>11.050035385012256</c:v>
                </c:pt>
                <c:pt idx="163">
                  <c:v>11.05767250287535</c:v>
                </c:pt>
                <c:pt idx="164">
                  <c:v>11.065207149513059</c:v>
                </c:pt>
                <c:pt idx="165">
                  <c:v>11.072641149973547</c:v>
                </c:pt>
                <c:pt idx="166">
                  <c:v>11.079976288854219</c:v>
                </c:pt>
                <c:pt idx="167">
                  <c:v>11.087214311372863</c:v>
                </c:pt>
                <c:pt idx="168">
                  <c:v>11.094356924405814</c:v>
                </c:pt>
                <c:pt idx="169">
                  <c:v>11.101405797494323</c:v>
                </c:pt>
                <c:pt idx="170">
                  <c:v>11.108362563820284</c:v>
                </c:pt>
                <c:pt idx="171">
                  <c:v>11.115228821152305</c:v>
                </c:pt>
                <c:pt idx="172">
                  <c:v>11.122006132763184</c:v>
                </c:pt>
                <c:pt idx="173">
                  <c:v>11.128696028319798</c:v>
                </c:pt>
                <c:pt idx="174">
                  <c:v>11.135300004746298</c:v>
                </c:pt>
                <c:pt idx="175">
                  <c:v>11.141819527061557</c:v>
                </c:pt>
                <c:pt idx="176">
                  <c:v>11.148256029191749</c:v>
                </c:pt>
                <c:pt idx="177">
                  <c:v>11.154610914758852</c:v>
                </c:pt>
                <c:pt idx="178">
                  <c:v>11.160885557845958</c:v>
                </c:pt>
                <c:pt idx="179">
                  <c:v>11.167081303740099</c:v>
                </c:pt>
                <c:pt idx="180">
                  <c:v>11.173199469653397</c:v>
                </c:pt>
                <c:pt idx="181">
                  <c:v>11.179241345423215</c:v>
                </c:pt>
                <c:pt idx="182">
                  <c:v>11.185208194191999</c:v>
                </c:pt>
                <c:pt idx="183">
                  <c:v>11.191101253067568</c:v>
                </c:pt>
                <c:pt idx="184">
                  <c:v>11.196921733764366</c:v>
                </c:pt>
                <c:pt idx="185">
                  <c:v>11.202670823226386</c:v>
                </c:pt>
                <c:pt idx="186">
                  <c:v>11.208349684232349</c:v>
                </c:pt>
                <c:pt idx="187">
                  <c:v>11.213959455983684</c:v>
                </c:pt>
                <c:pt idx="188">
                  <c:v>11.219501254675885</c:v>
                </c:pt>
                <c:pt idx="189">
                  <c:v>11.224976174053818</c:v>
                </c:pt>
                <c:pt idx="190">
                  <c:v>11.230385285951384</c:v>
                </c:pt>
                <c:pt idx="191">
                  <c:v>11.235729640816171</c:v>
                </c:pt>
                <c:pt idx="192">
                  <c:v>11.241010268219487</c:v>
                </c:pt>
                <c:pt idx="193">
                  <c:v>11.246228177352235</c:v>
                </c:pt>
                <c:pt idx="194">
                  <c:v>11.251384357507131</c:v>
                </c:pt>
                <c:pt idx="195">
                  <c:v>11.256479778547661</c:v>
                </c:pt>
                <c:pt idx="196">
                  <c:v>11.261515391364172</c:v>
                </c:pt>
                <c:pt idx="197">
                  <c:v>11.266492128317536</c:v>
                </c:pt>
                <c:pt idx="198">
                  <c:v>11.271410903670771</c:v>
                </c:pt>
                <c:pt idx="199">
                  <c:v>11.276272614008942</c:v>
                </c:pt>
                <c:pt idx="200">
                  <c:v>11.28107813864777</c:v>
                </c:pt>
                <c:pt idx="201">
                  <c:v>11.28582834003125</c:v>
                </c:pt>
                <c:pt idx="202">
                  <c:v>11.29052406411865</c:v>
                </c:pt>
                <c:pt idx="203">
                  <c:v>11.295166140761149</c:v>
                </c:pt>
                <c:pt idx="204">
                  <c:v>11.299755384068533</c:v>
                </c:pt>
                <c:pt idx="205">
                  <c:v>11.304292592766117</c:v>
                </c:pt>
                <c:pt idx="206">
                  <c:v>11.308778550542355</c:v>
                </c:pt>
                <c:pt idx="207">
                  <c:v>11.313214026387209</c:v>
                </c:pt>
                <c:pt idx="208">
                  <c:v>11.317599774921767</c:v>
                </c:pt>
                <c:pt idx="209">
                  <c:v>11.321936536719218</c:v>
                </c:pt>
                <c:pt idx="210">
                  <c:v>11.326225038617494</c:v>
                </c:pt>
                <c:pt idx="211">
                  <c:v>11.330465994023843</c:v>
                </c:pt>
                <c:pt idx="212">
                  <c:v>11.334660103211547</c:v>
                </c:pt>
                <c:pt idx="213">
                  <c:v>11.338808053608998</c:v>
                </c:pt>
                <c:pt idx="214">
                  <c:v>11.342910520081411</c:v>
                </c:pt>
                <c:pt idx="215">
                  <c:v>11.346968165205348</c:v>
                </c:pt>
                <c:pt idx="216">
                  <c:v>11.350981639536231</c:v>
                </c:pt>
                <c:pt idx="217">
                  <c:v>11.354951581869145</c:v>
                </c:pt>
                <c:pt idx="218">
                  <c:v>11.358878619493016</c:v>
                </c:pt>
                <c:pt idx="219">
                  <c:v>11.362763368438435</c:v>
                </c:pt>
                <c:pt idx="220">
                  <c:v>11.366606433719252</c:v>
                </c:pt>
                <c:pt idx="221">
                  <c:v>11.370408409568149</c:v>
                </c:pt>
                <c:pt idx="222">
                  <c:v>11.374169879666383</c:v>
                </c:pt>
                <c:pt idx="223">
                  <c:v>11.377891417367787</c:v>
                </c:pt>
                <c:pt idx="224">
                  <c:v>11.381573585917302</c:v>
                </c:pt>
                <c:pt idx="225">
                  <c:v>11.385216938664081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Лист6!$I$5</c:f>
              <c:strCache>
                <c:ptCount val="1"/>
                <c:pt idx="0">
                  <c:v>A1</c:v>
                </c:pt>
              </c:strCache>
            </c:strRef>
          </c:tx>
          <c:marker>
            <c:symbol val="none"/>
          </c:marker>
          <c:xVal>
            <c:numRef>
              <c:f>Лист6!$F$6:$F$231</c:f>
              <c:numCache>
                <c:formatCode>General</c:formatCode>
                <c:ptCount val="226"/>
                <c:pt idx="0">
                  <c:v>0</c:v>
                </c:pt>
                <c:pt idx="1">
                  <c:v>1.0000000000000002E-2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8.0000000000000016E-2</c:v>
                </c:pt>
                <c:pt idx="9">
                  <c:v>0.09</c:v>
                </c:pt>
                <c:pt idx="10">
                  <c:v>0.1</c:v>
                </c:pt>
                <c:pt idx="11">
                  <c:v>0.10999999999999997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0.19000000000000006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</c:v>
                </c:pt>
                <c:pt idx="24">
                  <c:v>0.24000000000000005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0.27000000000000013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0.34000000000000008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0.37000000000000022</c:v>
                </c:pt>
                <c:pt idx="38">
                  <c:v>0.38000000000000012</c:v>
                </c:pt>
                <c:pt idx="39">
                  <c:v>0.39000000000000018</c:v>
                </c:pt>
                <c:pt idx="40">
                  <c:v>0.40000000000000024</c:v>
                </c:pt>
                <c:pt idx="41">
                  <c:v>0.4100000000000002</c:v>
                </c:pt>
                <c:pt idx="42">
                  <c:v>0.42000000000000015</c:v>
                </c:pt>
                <c:pt idx="43">
                  <c:v>0.43000000000000016</c:v>
                </c:pt>
                <c:pt idx="44">
                  <c:v>0.44000000000000028</c:v>
                </c:pt>
                <c:pt idx="45">
                  <c:v>0.45000000000000029</c:v>
                </c:pt>
                <c:pt idx="46">
                  <c:v>0.46000000000000019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0.50000000000000033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0.57000000000000017</c:v>
                </c:pt>
                <c:pt idx="58">
                  <c:v>0.5800000000000004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0.62000000000000022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0.65000000000000013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0.70000000000000051</c:v>
                </c:pt>
                <c:pt idx="71">
                  <c:v>0.7100000000000003</c:v>
                </c:pt>
                <c:pt idx="72">
                  <c:v>0.72000000000000031</c:v>
                </c:pt>
                <c:pt idx="73">
                  <c:v>0.73000000000000054</c:v>
                </c:pt>
                <c:pt idx="74">
                  <c:v>0.74000000000000032</c:v>
                </c:pt>
                <c:pt idx="75">
                  <c:v>0.75000000000000056</c:v>
                </c:pt>
                <c:pt idx="76">
                  <c:v>0.76000000000000045</c:v>
                </c:pt>
                <c:pt idx="77">
                  <c:v>0.77000000000000035</c:v>
                </c:pt>
                <c:pt idx="78">
                  <c:v>0.78000000000000036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0.81000000000000039</c:v>
                </c:pt>
                <c:pt idx="82">
                  <c:v>0.82000000000000051</c:v>
                </c:pt>
                <c:pt idx="83">
                  <c:v>0.83000000000000074</c:v>
                </c:pt>
                <c:pt idx="84">
                  <c:v>0.84000000000000052</c:v>
                </c:pt>
                <c:pt idx="85">
                  <c:v>0.85000000000000031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0.89000000000000068</c:v>
                </c:pt>
                <c:pt idx="90">
                  <c:v>0.90000000000000058</c:v>
                </c:pt>
                <c:pt idx="91">
                  <c:v>0.91000000000000036</c:v>
                </c:pt>
                <c:pt idx="92">
                  <c:v>0.92000000000000071</c:v>
                </c:pt>
                <c:pt idx="93">
                  <c:v>0.93000000000000049</c:v>
                </c:pt>
                <c:pt idx="94">
                  <c:v>0.94000000000000039</c:v>
                </c:pt>
                <c:pt idx="95">
                  <c:v>0.95000000000000073</c:v>
                </c:pt>
                <c:pt idx="96">
                  <c:v>0.96000000000000074</c:v>
                </c:pt>
                <c:pt idx="97">
                  <c:v>0.97000000000000075</c:v>
                </c:pt>
                <c:pt idx="98">
                  <c:v>0.98000000000000076</c:v>
                </c:pt>
                <c:pt idx="99">
                  <c:v>0.99000000000000088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1.0700000000000005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1.150000000000001</c:v>
                </c:pt>
                <c:pt idx="116">
                  <c:v>1.160000000000001</c:v>
                </c:pt>
                <c:pt idx="117">
                  <c:v>1.1700000000000006</c:v>
                </c:pt>
                <c:pt idx="118">
                  <c:v>1.180000000000001</c:v>
                </c:pt>
                <c:pt idx="119">
                  <c:v>1.1900000000000008</c:v>
                </c:pt>
                <c:pt idx="120">
                  <c:v>1.2000000000000011</c:v>
                </c:pt>
                <c:pt idx="121">
                  <c:v>1.2100000000000011</c:v>
                </c:pt>
                <c:pt idx="122">
                  <c:v>1.2200000000000006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1.2500000000000011</c:v>
                </c:pt>
                <c:pt idx="126">
                  <c:v>1.2600000000000011</c:v>
                </c:pt>
                <c:pt idx="127">
                  <c:v>1.2700000000000007</c:v>
                </c:pt>
                <c:pt idx="128">
                  <c:v>1.2800000000000009</c:v>
                </c:pt>
                <c:pt idx="129">
                  <c:v>1.2900000000000011</c:v>
                </c:pt>
                <c:pt idx="130">
                  <c:v>1.3000000000000009</c:v>
                </c:pt>
                <c:pt idx="131">
                  <c:v>1.3100000000000012</c:v>
                </c:pt>
                <c:pt idx="132">
                  <c:v>1.3200000000000007</c:v>
                </c:pt>
                <c:pt idx="133">
                  <c:v>1.3300000000000007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1.4000000000000008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1.4500000000000008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1.5700000000000014</c:v>
                </c:pt>
                <c:pt idx="158">
                  <c:v>1.5800000000000012</c:v>
                </c:pt>
                <c:pt idx="159">
                  <c:v>1.590000000000001</c:v>
                </c:pt>
                <c:pt idx="160">
                  <c:v>1.600000000000001</c:v>
                </c:pt>
                <c:pt idx="161">
                  <c:v>1.6100000000000014</c:v>
                </c:pt>
                <c:pt idx="162">
                  <c:v>1.620000000000001</c:v>
                </c:pt>
                <c:pt idx="163">
                  <c:v>1.630000000000001</c:v>
                </c:pt>
                <c:pt idx="164">
                  <c:v>1.640000000000001</c:v>
                </c:pt>
                <c:pt idx="165">
                  <c:v>1.6500000000000015</c:v>
                </c:pt>
                <c:pt idx="166">
                  <c:v>1.6600000000000015</c:v>
                </c:pt>
                <c:pt idx="167">
                  <c:v>1.6700000000000015</c:v>
                </c:pt>
                <c:pt idx="168">
                  <c:v>1.6800000000000015</c:v>
                </c:pt>
                <c:pt idx="169">
                  <c:v>1.6900000000000011</c:v>
                </c:pt>
                <c:pt idx="170">
                  <c:v>1.7000000000000015</c:v>
                </c:pt>
                <c:pt idx="171">
                  <c:v>1.7100000000000015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1.8000000000000012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1.8400000000000019</c:v>
                </c:pt>
                <c:pt idx="185">
                  <c:v>1.8500000000000014</c:v>
                </c:pt>
                <c:pt idx="186">
                  <c:v>1.8600000000000019</c:v>
                </c:pt>
                <c:pt idx="187">
                  <c:v>1.8700000000000017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1.9400000000000011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1.9700000000000013</c:v>
                </c:pt>
                <c:pt idx="198">
                  <c:v>1.9800000000000013</c:v>
                </c:pt>
                <c:pt idx="199">
                  <c:v>1.9900000000000013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2.0400000000000009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2.1099999999999994</c:v>
                </c:pt>
                <c:pt idx="212">
                  <c:v>2.1199999999999988</c:v>
                </c:pt>
                <c:pt idx="213">
                  <c:v>2.129999999999999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2.2099999999999964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2.2399999999999967</c:v>
                </c:pt>
                <c:pt idx="225">
                  <c:v>2.2499999999999964</c:v>
                </c:pt>
              </c:numCache>
            </c:numRef>
          </c:xVal>
          <c:yVal>
            <c:numRef>
              <c:f>Лист6!$I$6:$I$231</c:f>
              <c:numCache>
                <c:formatCode>General</c:formatCode>
                <c:ptCount val="226"/>
                <c:pt idx="0">
                  <c:v>40.279814471227837</c:v>
                </c:pt>
                <c:pt idx="1">
                  <c:v>38.302012749629696</c:v>
                </c:pt>
                <c:pt idx="2">
                  <c:v>36.451604561460393</c:v>
                </c:pt>
                <c:pt idx="3">
                  <c:v>34.718495840080294</c:v>
                </c:pt>
                <c:pt idx="4">
                  <c:v>33.093537276187377</c:v>
                </c:pt>
                <c:pt idx="5">
                  <c:v>31.56842274400352</c:v>
                </c:pt>
                <c:pt idx="6">
                  <c:v>30.135600018795248</c:v>
                </c:pt>
                <c:pt idx="7">
                  <c:v>28.78819213744163</c:v>
                </c:pt>
                <c:pt idx="8">
                  <c:v>27.51992799574592</c:v>
                </c:pt>
                <c:pt idx="9">
                  <c:v>26.325080979659326</c:v>
                </c:pt>
                <c:pt idx="10">
                  <c:v>25.198414599136989</c:v>
                </c:pt>
                <c:pt idx="11">
                  <c:v>24.135134238363136</c:v>
                </c:pt>
                <c:pt idx="12">
                  <c:v>23.13084425897971</c:v>
                </c:pt>
                <c:pt idx="13">
                  <c:v>22.181509797361183</c:v>
                </c:pt>
                <c:pt idx="14">
                  <c:v>21.283422685890258</c:v>
                </c:pt>
                <c:pt idx="15">
                  <c:v>20.433171004081029</c:v>
                </c:pt>
                <c:pt idx="16">
                  <c:v>19.627611830320479</c:v>
                </c:pt>
                <c:pt idx="17">
                  <c:v>18.863846820661763</c:v>
                </c:pt>
                <c:pt idx="18">
                  <c:v>18.139200288927874</c:v>
                </c:pt>
                <c:pt idx="19">
                  <c:v>17.451199503558826</c:v>
                </c:pt>
                <c:pt idx="20">
                  <c:v>16.797556952157269</c:v>
                </c:pt>
                <c:pt idx="21">
                  <c:v>16.176154355391731</c:v>
                </c:pt>
                <c:pt idx="22">
                  <c:v>15.585028238507631</c:v>
                </c:pt>
                <c:pt idx="23">
                  <c:v>15.022356891768242</c:v>
                </c:pt>
                <c:pt idx="24">
                  <c:v>14.486448571202052</c:v>
                </c:pt>
                <c:pt idx="25">
                  <c:v>13.975730808495543</c:v>
                </c:pt>
                <c:pt idx="26">
                  <c:v>13.488740714102539</c:v>
                </c:pt>
                <c:pt idx="27">
                  <c:v>13.024116170949581</c:v>
                </c:pt>
                <c:pt idx="28">
                  <c:v>12.580587827763807</c:v>
                </c:pt>
                <c:pt idx="29">
                  <c:v>12.156971811259316</c:v>
                </c:pt>
                <c:pt idx="30">
                  <c:v>11.752163085380639</c:v>
                </c:pt>
                <c:pt idx="31">
                  <c:v>11.365129393683322</c:v>
                </c:pt>
                <c:pt idx="32">
                  <c:v>10.994905727870844</c:v>
                </c:pt>
                <c:pt idx="33">
                  <c:v>10.640589271627325</c:v>
                </c:pt>
                <c:pt idx="34">
                  <c:v>10.301334774289897</c:v>
                </c:pt>
                <c:pt idx="35">
                  <c:v>9.9763503136839802</c:v>
                </c:pt>
                <c:pt idx="36">
                  <c:v>9.6648934116773759</c:v>
                </c:pt>
                <c:pt idx="37">
                  <c:v>9.3662674697619046</c:v>
                </c:pt>
                <c:pt idx="38">
                  <c:v>9.079818495303563</c:v>
                </c:pt>
                <c:pt idx="39">
                  <c:v>8.8049320920647247</c:v>
                </c:pt>
                <c:pt idx="40">
                  <c:v>8.5410306912384897</c:v>
                </c:pt>
                <c:pt idx="41">
                  <c:v>8.2875710015855386</c:v>
                </c:pt>
                <c:pt idx="42">
                  <c:v>8.0440416593605555</c:v>
                </c:pt>
                <c:pt idx="43">
                  <c:v>7.8099610605883276</c:v>
                </c:pt>
                <c:pt idx="44">
                  <c:v>7.5848753599250864</c:v>
                </c:pt>
                <c:pt idx="45">
                  <c:v>7.3683566218402188</c:v>
                </c:pt>
                <c:pt idx="46">
                  <c:v>7.1600011111981763</c:v>
                </c:pt>
                <c:pt idx="47">
                  <c:v>6.9594277115265468</c:v>
                </c:pt>
                <c:pt idx="48">
                  <c:v>6.7662764603398795</c:v>
                </c:pt>
                <c:pt idx="49">
                  <c:v>6.5802071918632192</c:v>
                </c:pt>
                <c:pt idx="50">
                  <c:v>6.400898278376304</c:v>
                </c:pt>
                <c:pt idx="51">
                  <c:v>6.2280454621894297</c:v>
                </c:pt>
                <c:pt idx="52">
                  <c:v>6.0613607709748489</c:v>
                </c:pt>
                <c:pt idx="53">
                  <c:v>5.9005715098206215</c:v>
                </c:pt>
                <c:pt idx="54">
                  <c:v>5.745419323955403</c:v>
                </c:pt>
                <c:pt idx="55">
                  <c:v>5.5956593266181986</c:v>
                </c:pt>
                <c:pt idx="56">
                  <c:v>5.4510592870232273</c:v>
                </c:pt>
                <c:pt idx="57">
                  <c:v>5.3113988738011573</c:v>
                </c:pt>
                <c:pt idx="58">
                  <c:v>5.1764689496891103</c:v>
                </c:pt>
                <c:pt idx="59">
                  <c:v>5.0460709135967701</c:v>
                </c:pt>
                <c:pt idx="60">
                  <c:v>4.9200160864983866</c:v>
                </c:pt>
                <c:pt idx="61">
                  <c:v>4.7981251378935843</c:v>
                </c:pt>
                <c:pt idx="62">
                  <c:v>4.6802275498467205</c:v>
                </c:pt>
                <c:pt idx="63">
                  <c:v>4.566161115857339</c:v>
                </c:pt>
                <c:pt idx="64">
                  <c:v>4.4557714720357309</c:v>
                </c:pt>
                <c:pt idx="65">
                  <c:v>4.3489116582595146</c:v>
                </c:pt>
                <c:pt idx="66">
                  <c:v>4.2454417071714126</c:v>
                </c:pt>
                <c:pt idx="67">
                  <c:v>4.1452282590467897</c:v>
                </c:pt>
                <c:pt idx="68">
                  <c:v>4.048144200713427</c:v>
                </c:pt>
                <c:pt idx="69">
                  <c:v>3.9540683268467518</c:v>
                </c:pt>
                <c:pt idx="70">
                  <c:v>3.862885022092641</c:v>
                </c:pt>
                <c:pt idx="71">
                  <c:v>3.774483962587984</c:v>
                </c:pt>
                <c:pt idx="72">
                  <c:v>3.6887598355574598</c:v>
                </c:pt>
                <c:pt idx="73">
                  <c:v>3.6056120757641947</c:v>
                </c:pt>
                <c:pt idx="74">
                  <c:v>3.5249446176831958</c:v>
                </c:pt>
                <c:pt idx="75">
                  <c:v>3.4466656623501408</c:v>
                </c:pt>
                <c:pt idx="76">
                  <c:v>3.370687457915067</c:v>
                </c:pt>
                <c:pt idx="77">
                  <c:v>3.2969260930012712</c:v>
                </c:pt>
                <c:pt idx="78">
                  <c:v>3.2253013020349495</c:v>
                </c:pt>
                <c:pt idx="79">
                  <c:v>3.1557362817709778</c:v>
                </c:pt>
                <c:pt idx="80">
                  <c:v>3.0881575182956404</c:v>
                </c:pt>
                <c:pt idx="81">
                  <c:v>3.0224946238380093</c:v>
                </c:pt>
                <c:pt idx="82">
                  <c:v>2.9586801827687528</c:v>
                </c:pt>
                <c:pt idx="83">
                  <c:v>2.8966496062085012</c:v>
                </c:pt>
                <c:pt idx="84">
                  <c:v>2.8363409947080869</c:v>
                </c:pt>
                <c:pt idx="85">
                  <c:v>2.7776950084999701</c:v>
                </c:pt>
                <c:pt idx="86">
                  <c:v>2.7206547448544285</c:v>
                </c:pt>
                <c:pt idx="87">
                  <c:v>2.6651656221058366</c:v>
                </c:pt>
                <c:pt idx="88">
                  <c:v>2.6111752699436965</c:v>
                </c:pt>
                <c:pt idx="89">
                  <c:v>2.5586334255902385</c:v>
                </c:pt>
                <c:pt idx="90">
                  <c:v>2.5074918355116398</c:v>
                </c:pt>
                <c:pt idx="91">
                  <c:v>2.4577041623332687</c:v>
                </c:pt>
                <c:pt idx="92">
                  <c:v>2.4092258966509998</c:v>
                </c:pt>
                <c:pt idx="93">
                  <c:v>2.3620142734507863</c:v>
                </c:pt>
                <c:pt idx="94">
                  <c:v>2.3160281928673552</c:v>
                </c:pt>
                <c:pt idx="95">
                  <c:v>2.2712281450302361</c:v>
                </c:pt>
                <c:pt idx="96">
                  <c:v>2.227576138761433</c:v>
                </c:pt>
                <c:pt idx="97">
                  <c:v>2.1850356339041261</c:v>
                </c:pt>
                <c:pt idx="98">
                  <c:v>2.1435714770756755</c:v>
                </c:pt>
                <c:pt idx="99">
                  <c:v>2.1031498406512159</c:v>
                </c:pt>
                <c:pt idx="100">
                  <c:v>2.0637381647962312</c:v>
                </c:pt>
                <c:pt idx="101">
                  <c:v>2.0253051023777959</c:v>
                </c:pt>
                <c:pt idx="102">
                  <c:v>1.9878204665946182</c:v>
                </c:pt>
                <c:pt idx="103">
                  <c:v>1.9512551811758783</c:v>
                </c:pt>
                <c:pt idx="104">
                  <c:v>1.9155812330079747</c:v>
                </c:pt>
                <c:pt idx="105">
                  <c:v>1.880771627056816</c:v>
                </c:pt>
                <c:pt idx="106">
                  <c:v>1.8468003434612741</c:v>
                </c:pt>
                <c:pt idx="107">
                  <c:v>1.813642296680871</c:v>
                </c:pt>
                <c:pt idx="108">
                  <c:v>1.7812732965876987</c:v>
                </c:pt>
                <c:pt idx="109">
                  <c:v>1.7496700113990959</c:v>
                </c:pt>
                <c:pt idx="110">
                  <c:v>1.7188099323536961</c:v>
                </c:pt>
                <c:pt idx="111">
                  <c:v>1.6886713400391293</c:v>
                </c:pt>
                <c:pt idx="112">
                  <c:v>1.6592332722850085</c:v>
                </c:pt>
                <c:pt idx="113">
                  <c:v>1.6304754935398105</c:v>
                </c:pt>
                <c:pt idx="114">
                  <c:v>1.6023784656549511</c:v>
                </c:pt>
                <c:pt idx="115">
                  <c:v>1.5749233200037132</c:v>
                </c:pt>
                <c:pt idx="116">
                  <c:v>1.5480918308668059</c:v>
                </c:pt>
                <c:pt idx="117">
                  <c:v>1.5218663900201983</c:v>
                </c:pt>
                <c:pt idx="118">
                  <c:v>1.4962299824644543</c:v>
                </c:pt>
                <c:pt idx="119">
                  <c:v>1.4711661632382143</c:v>
                </c:pt>
                <c:pt idx="120">
                  <c:v>1.4466590352616482</c:v>
                </c:pt>
                <c:pt idx="121">
                  <c:v>1.422693228158683</c:v>
                </c:pt>
                <c:pt idx="122">
                  <c:v>1.3992538780096402</c:v>
                </c:pt>
                <c:pt idx="123">
                  <c:v>1.3763266079885434</c:v>
                </c:pt>
                <c:pt idx="124">
                  <c:v>1.353897509841842</c:v>
                </c:pt>
                <c:pt idx="125">
                  <c:v>1.3319531261676556</c:v>
                </c:pt>
                <c:pt idx="126">
                  <c:v>1.310480433456801</c:v>
                </c:pt>
                <c:pt idx="127">
                  <c:v>1.2894668258589741</c:v>
                </c:pt>
                <c:pt idx="128">
                  <c:v>1.2689000996393884</c:v>
                </c:pt>
                <c:pt idx="129">
                  <c:v>1.2487684382929933</c:v>
                </c:pt>
                <c:pt idx="130">
                  <c:v>1.2290603982851613</c:v>
                </c:pt>
                <c:pt idx="131">
                  <c:v>1.209764895389321</c:v>
                </c:pt>
                <c:pt idx="132">
                  <c:v>1.1908711915935741</c:v>
                </c:pt>
                <c:pt idx="133">
                  <c:v>1.1723688825497851</c:v>
                </c:pt>
                <c:pt idx="134">
                  <c:v>1.1542478855399712</c:v>
                </c:pt>
                <c:pt idx="135">
                  <c:v>1.1364984279361512</c:v>
                </c:pt>
                <c:pt idx="136">
                  <c:v>1.1191110361309839</c:v>
                </c:pt>
                <c:pt idx="137">
                  <c:v>1.1020765249177138</c:v>
                </c:pt>
                <c:pt idx="138">
                  <c:v>1.0853859872990055</c:v>
                </c:pt>
                <c:pt idx="139">
                  <c:v>1.0690307847052778</c:v>
                </c:pt>
                <c:pt idx="140">
                  <c:v>1.053002537604117</c:v>
                </c:pt>
                <c:pt idx="141">
                  <c:v>1.0372931164832779</c:v>
                </c:pt>
                <c:pt idx="142">
                  <c:v>1.0218946331906165</c:v>
                </c:pt>
                <c:pt idx="143">
                  <c:v>1.0067994326151577</c:v>
                </c:pt>
                <c:pt idx="144">
                  <c:v>0.99200008469423917</c:v>
                </c:pt>
                <c:pt idx="145">
                  <c:v>0.97748937673242764</c:v>
                </c:pt>
                <c:pt idx="146">
                  <c:v>0.96326030601860035</c:v>
                </c:pt>
                <c:pt idx="147">
                  <c:v>0.94930607272821932</c:v>
                </c:pt>
                <c:pt idx="148">
                  <c:v>0.93562007309847528</c:v>
                </c:pt>
                <c:pt idx="149">
                  <c:v>0.92219589286455417</c:v>
                </c:pt>
                <c:pt idx="150">
                  <c:v>0.90902730094583506</c:v>
                </c:pt>
                <c:pt idx="151">
                  <c:v>0.89610824337137107</c:v>
                </c:pt>
                <c:pt idx="152">
                  <c:v>0.88343283743449319</c:v>
                </c:pt>
                <c:pt idx="153">
                  <c:v>0.87099536606686423</c:v>
                </c:pt>
                <c:pt idx="154">
                  <c:v>0.85879027242275674</c:v>
                </c:pt>
                <c:pt idx="155">
                  <c:v>0.84681215466475657</c:v>
                </c:pt>
                <c:pt idx="156">
                  <c:v>0.83505576094250678</c:v>
                </c:pt>
                <c:pt idx="157">
                  <c:v>0.82351598455648622</c:v>
                </c:pt>
                <c:pt idx="158">
                  <c:v>0.81218785929918624</c:v>
                </c:pt>
                <c:pt idx="159">
                  <c:v>0.80106655496640367</c:v>
                </c:pt>
                <c:pt idx="160">
                  <c:v>0.79014737303168703</c:v>
                </c:pt>
                <c:pt idx="161">
                  <c:v>0.77942574247729757</c:v>
                </c:pt>
                <c:pt idx="162">
                  <c:v>0.76889721577534587</c:v>
                </c:pt>
                <c:pt idx="163">
                  <c:v>0.75855746501303767</c:v>
                </c:pt>
                <c:pt idx="164">
                  <c:v>0.74840227815625116</c:v>
                </c:pt>
                <c:pt idx="165">
                  <c:v>0.73842755544590555</c:v>
                </c:pt>
                <c:pt idx="166">
                  <c:v>0.72862930592184061</c:v>
                </c:pt>
                <c:pt idx="167">
                  <c:v>0.71900364406915362</c:v>
                </c:pt>
                <c:pt idx="168">
                  <c:v>0.70954678658215875</c:v>
                </c:pt>
                <c:pt idx="169">
                  <c:v>0.7002550492413494</c:v>
                </c:pt>
                <c:pt idx="170">
                  <c:v>0.69112484389894679</c:v>
                </c:pt>
                <c:pt idx="171">
                  <c:v>0.68215267556879933</c:v>
                </c:pt>
                <c:pt idx="172">
                  <c:v>0.67333513961659286</c:v>
                </c:pt>
                <c:pt idx="173">
                  <c:v>0.66466891904649494</c:v>
                </c:pt>
                <c:pt idx="174">
                  <c:v>0.65615078188052411</c:v>
                </c:pt>
                <c:pt idx="175">
                  <c:v>0.64777757862710217</c:v>
                </c:pt>
                <c:pt idx="176">
                  <c:v>0.63954623983537784</c:v>
                </c:pt>
                <c:pt idx="177">
                  <c:v>0.63145377373207823</c:v>
                </c:pt>
                <c:pt idx="178">
                  <c:v>0.62349726393775939</c:v>
                </c:pt>
                <c:pt idx="179">
                  <c:v>0.61567386725947026</c:v>
                </c:pt>
                <c:pt idx="180">
                  <c:v>0.60798081155697004</c:v>
                </c:pt>
                <c:pt idx="181">
                  <c:v>0.60041539367974528</c:v>
                </c:pt>
                <c:pt idx="182">
                  <c:v>0.59297497747219696</c:v>
                </c:pt>
                <c:pt idx="183">
                  <c:v>0.58565699184448317</c:v>
                </c:pt>
                <c:pt idx="184">
                  <c:v>0.57845892890657957</c:v>
                </c:pt>
                <c:pt idx="185">
                  <c:v>0.57137834216325112</c:v>
                </c:pt>
                <c:pt idx="186">
                  <c:v>0.56441284476770104</c:v>
                </c:pt>
                <c:pt idx="187">
                  <c:v>0.55756010783175691</c:v>
                </c:pt>
                <c:pt idx="188">
                  <c:v>0.5508178587905519</c:v>
                </c:pt>
                <c:pt idx="189">
                  <c:v>0.54418387981972316</c:v>
                </c:pt>
                <c:pt idx="190">
                  <c:v>0.53765600630324106</c:v>
                </c:pt>
                <c:pt idx="191">
                  <c:v>0.53123212535005659</c:v>
                </c:pt>
                <c:pt idx="192">
                  <c:v>0.5249101743578215</c:v>
                </c:pt>
                <c:pt idx="193">
                  <c:v>0.518688139622005</c:v>
                </c:pt>
                <c:pt idx="194">
                  <c:v>0.51256405498880508</c:v>
                </c:pt>
                <c:pt idx="195">
                  <c:v>0.50653600055030668</c:v>
                </c:pt>
                <c:pt idx="196">
                  <c:v>0.50060210138039674</c:v>
                </c:pt>
                <c:pt idx="197">
                  <c:v>0.49476052631001821</c:v>
                </c:pt>
                <c:pt idx="198">
                  <c:v>0.4890094867403878</c:v>
                </c:pt>
                <c:pt idx="199">
                  <c:v>0.48334723549285263</c:v>
                </c:pt>
                <c:pt idx="200">
                  <c:v>0.47777206569412911</c:v>
                </c:pt>
                <c:pt idx="201">
                  <c:v>0.4722823096956954</c:v>
                </c:pt>
                <c:pt idx="202">
                  <c:v>0.4668763380261694</c:v>
                </c:pt>
                <c:pt idx="203">
                  <c:v>0.4615525583755411</c:v>
                </c:pt>
                <c:pt idx="204">
                  <c:v>0.45630941461017605</c:v>
                </c:pt>
                <c:pt idx="205">
                  <c:v>0.45114538581754232</c:v>
                </c:pt>
                <c:pt idx="206">
                  <c:v>0.44605898537966249</c:v>
                </c:pt>
                <c:pt idx="207">
                  <c:v>0.44104876007430976</c:v>
                </c:pt>
                <c:pt idx="208">
                  <c:v>0.43611328920303266</c:v>
                </c:pt>
                <c:pt idx="209">
                  <c:v>0.43125118374509847</c:v>
                </c:pt>
                <c:pt idx="210">
                  <c:v>0.42646108553649759</c:v>
                </c:pt>
                <c:pt idx="211">
                  <c:v>0.42174166647317668</c:v>
                </c:pt>
                <c:pt idx="212">
                  <c:v>0.41709162773769654</c:v>
                </c:pt>
                <c:pt idx="213">
                  <c:v>0.41250969904854606</c:v>
                </c:pt>
                <c:pt idx="214">
                  <c:v>0.40799463793136403</c:v>
                </c:pt>
                <c:pt idx="215">
                  <c:v>0.40354522901135981</c:v>
                </c:pt>
                <c:pt idx="216">
                  <c:v>0.39916028332622905</c:v>
                </c:pt>
                <c:pt idx="217">
                  <c:v>0.39483863765891392</c:v>
                </c:pt>
                <c:pt idx="218">
                  <c:v>0.39057915388955339</c:v>
                </c:pt>
                <c:pt idx="219">
                  <c:v>0.38638071836601134</c:v>
                </c:pt>
                <c:pt idx="220">
                  <c:v>0.38224224129238304</c:v>
                </c:pt>
                <c:pt idx="221">
                  <c:v>0.3781626561349053</c:v>
                </c:pt>
                <c:pt idx="222">
                  <c:v>0.37414091904471464</c:v>
                </c:pt>
                <c:pt idx="223">
                  <c:v>0.37017600829691738</c:v>
                </c:pt>
                <c:pt idx="224">
                  <c:v>0.36626692374545766</c:v>
                </c:pt>
                <c:pt idx="225">
                  <c:v>0.3624126862932785</c:v>
                </c:pt>
              </c:numCache>
            </c:numRef>
          </c:yVal>
          <c:smooth val="1"/>
        </c:ser>
        <c:axId val="97217152"/>
        <c:axId val="97247616"/>
      </c:scatterChart>
      <c:valAx>
        <c:axId val="97217152"/>
        <c:scaling>
          <c:orientation val="minMax"/>
        </c:scaling>
        <c:axPos val="b"/>
        <c:numFmt formatCode="General" sourceLinked="1"/>
        <c:tickLblPos val="nextTo"/>
        <c:crossAx val="97247616"/>
        <c:crosses val="autoZero"/>
        <c:crossBetween val="midCat"/>
      </c:valAx>
      <c:valAx>
        <c:axId val="97247616"/>
        <c:scaling>
          <c:orientation val="minMax"/>
        </c:scaling>
        <c:axPos val="l"/>
        <c:majorGridlines/>
        <c:numFmt formatCode="General" sourceLinked="1"/>
        <c:tickLblPos val="nextTo"/>
        <c:crossAx val="9721715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scatterChart>
        <c:scatterStyle val="smoothMarker"/>
        <c:ser>
          <c:idx val="2"/>
          <c:order val="0"/>
          <c:tx>
            <c:strRef>
              <c:f>Лист6!$I$5</c:f>
              <c:strCache>
                <c:ptCount val="1"/>
                <c:pt idx="0">
                  <c:v>A1</c:v>
                </c:pt>
              </c:strCache>
            </c:strRef>
          </c:tx>
          <c:marker>
            <c:symbol val="none"/>
          </c:marker>
          <c:xVal>
            <c:numRef>
              <c:f>Лист6!$H$6:$H$231</c:f>
              <c:numCache>
                <c:formatCode>General</c:formatCode>
                <c:ptCount val="226"/>
                <c:pt idx="0">
                  <c:v>0</c:v>
                </c:pt>
                <c:pt idx="1">
                  <c:v>0.3927984986418222</c:v>
                </c:pt>
                <c:pt idx="2">
                  <c:v>0.76646478248164984</c:v>
                </c:pt>
                <c:pt idx="3">
                  <c:v>1.122221483308131</c:v>
                </c:pt>
                <c:pt idx="4">
                  <c:v>1.4611951062831565</c:v>
                </c:pt>
                <c:pt idx="5">
                  <c:v>1.7844249586444196</c:v>
                </c:pt>
                <c:pt idx="6">
                  <c:v>2.0928711256125134</c:v>
                </c:pt>
                <c:pt idx="7">
                  <c:v>2.3874216079547712</c:v>
                </c:pt>
                <c:pt idx="8">
                  <c:v>2.6688987204203021</c:v>
                </c:pt>
                <c:pt idx="9">
                  <c:v>2.9380648372441533</c:v>
                </c:pt>
                <c:pt idx="10">
                  <c:v>3.1956275597721611</c:v>
                </c:pt>
                <c:pt idx="11">
                  <c:v>3.4422443716904692</c:v>
                </c:pt>
                <c:pt idx="12">
                  <c:v>3.678526839112374</c:v>
                </c:pt>
                <c:pt idx="13">
                  <c:v>3.9050444056776068</c:v>
                </c:pt>
                <c:pt idx="14">
                  <c:v>4.1223278266859662</c:v>
                </c:pt>
                <c:pt idx="15">
                  <c:v>4.330872280976152</c:v>
                </c:pt>
                <c:pt idx="16">
                  <c:v>4.5311401946521217</c:v>
                </c:pt>
                <c:pt idx="17">
                  <c:v>4.7235638067524004</c:v>
                </c:pt>
                <c:pt idx="18">
                  <c:v>4.9085475034672275</c:v>
                </c:pt>
                <c:pt idx="19">
                  <c:v>5.0864699444620198</c:v>
                </c:pt>
                <c:pt idx="20">
                  <c:v>5.2576860022018446</c:v>
                </c:pt>
                <c:pt idx="21">
                  <c:v>5.4225285328384407</c:v>
                </c:pt>
                <c:pt idx="22">
                  <c:v>5.5813099951739877</c:v>
                </c:pt>
                <c:pt idx="23">
                  <c:v>5.7343239324164088</c:v>
                </c:pt>
                <c:pt idx="24">
                  <c:v>5.8818463298568551</c:v>
                </c:pt>
                <c:pt idx="25">
                  <c:v>6.0241368602029874</c:v>
                </c:pt>
                <c:pt idx="26">
                  <c:v>6.1614400270680934</c:v>
                </c:pt>
                <c:pt idx="27">
                  <c:v>6.2939862160246864</c:v>
                </c:pt>
                <c:pt idx="28">
                  <c:v>6.4219926616646301</c:v>
                </c:pt>
                <c:pt idx="29">
                  <c:v>6.5456643382502406</c:v>
                </c:pt>
                <c:pt idx="30">
                  <c:v>6.6651947807788945</c:v>
                </c:pt>
                <c:pt idx="31">
                  <c:v>6.7807668426060497</c:v>
                </c:pt>
                <c:pt idx="32">
                  <c:v>6.8925533951676341</c:v>
                </c:pt>
                <c:pt idx="33">
                  <c:v>7.0007179748043189</c:v>
                </c:pt>
                <c:pt idx="34">
                  <c:v>7.105415381209137</c:v>
                </c:pt>
                <c:pt idx="35">
                  <c:v>7.2067922315896666</c:v>
                </c:pt>
                <c:pt idx="36">
                  <c:v>7.3049874742509173</c:v>
                </c:pt>
                <c:pt idx="37">
                  <c:v>7.4001328649596889</c:v>
                </c:pt>
                <c:pt idx="38">
                  <c:v>7.4923534091412565</c:v>
                </c:pt>
                <c:pt idx="39">
                  <c:v>7.5817677726807835</c:v>
                </c:pt>
                <c:pt idx="40">
                  <c:v>7.6684886638512797</c:v>
                </c:pt>
                <c:pt idx="41">
                  <c:v>7.7526231886643719</c:v>
                </c:pt>
                <c:pt idx="42">
                  <c:v>7.834273181736644</c:v>
                </c:pt>
                <c:pt idx="43">
                  <c:v>7.9135355145808122</c:v>
                </c:pt>
                <c:pt idx="44">
                  <c:v>7.9905023830650812</c:v>
                </c:pt>
                <c:pt idx="45">
                  <c:v>8.0652615756339969</c:v>
                </c:pt>
                <c:pt idx="46">
                  <c:v>8.1378967237483888</c:v>
                </c:pt>
                <c:pt idx="47">
                  <c:v>8.2084875358788363</c:v>
                </c:pt>
                <c:pt idx="48">
                  <c:v>8.2771100162755378</c:v>
                </c:pt>
                <c:pt idx="49">
                  <c:v>8.3438366696360813</c:v>
                </c:pt>
                <c:pt idx="50">
                  <c:v>8.4087366927005345</c:v>
                </c:pt>
                <c:pt idx="51">
                  <c:v>8.4718761537194709</c:v>
                </c:pt>
                <c:pt idx="52">
                  <c:v>8.53331816066434</c:v>
                </c:pt>
                <c:pt idx="53">
                  <c:v>8.5931230189800125</c:v>
                </c:pt>
                <c:pt idx="54">
                  <c:v>8.6513483796160635</c:v>
                </c:pt>
                <c:pt idx="55">
                  <c:v>8.7080493780153958</c:v>
                </c:pt>
                <c:pt idx="56">
                  <c:v>8.7632787646860884</c:v>
                </c:pt>
                <c:pt idx="57">
                  <c:v>8.8170870279339386</c:v>
                </c:pt>
                <c:pt idx="58">
                  <c:v>8.8695225092890375</c:v>
                </c:pt>
                <c:pt idx="59">
                  <c:v>8.9206315121192041</c:v>
                </c:pt>
                <c:pt idx="60">
                  <c:v>8.9704584038860595</c:v>
                </c:pt>
                <c:pt idx="61">
                  <c:v>9.0190457124654397</c:v>
                </c:pt>
                <c:pt idx="62">
                  <c:v>9.0664342169227226</c:v>
                </c:pt>
                <c:pt idx="63">
                  <c:v>9.1126630331048943</c:v>
                </c:pt>
                <c:pt idx="64">
                  <c:v>9.1577696943848217</c:v>
                </c:pt>
                <c:pt idx="65">
                  <c:v>9.2017902278691253</c:v>
                </c:pt>
                <c:pt idx="66">
                  <c:v>9.244759226358445</c:v>
                </c:pt>
                <c:pt idx="67">
                  <c:v>9.2867099163286699</c:v>
                </c:pt>
                <c:pt idx="68">
                  <c:v>9.3276742221825319</c:v>
                </c:pt>
                <c:pt idx="69">
                  <c:v>9.3676828270036392</c:v>
                </c:pt>
                <c:pt idx="70">
                  <c:v>9.4067652300288067</c:v>
                </c:pt>
                <c:pt idx="71">
                  <c:v>9.4449498010397601</c:v>
                </c:pt>
                <c:pt idx="72">
                  <c:v>9.4822638318615144</c:v>
                </c:pt>
                <c:pt idx="73">
                  <c:v>9.518733585141927</c:v>
                </c:pt>
                <c:pt idx="74">
                  <c:v>9.5543843405752931</c:v>
                </c:pt>
                <c:pt idx="75">
                  <c:v>9.5892404387219052</c:v>
                </c:pt>
                <c:pt idx="76">
                  <c:v>9.6233253225653943</c:v>
                </c:pt>
                <c:pt idx="77">
                  <c:v>9.656661576940337</c:v>
                </c:pt>
                <c:pt idx="78">
                  <c:v>9.6892709659540124</c:v>
                </c:pt>
                <c:pt idx="79">
                  <c:v>9.7211744685180257</c:v>
                </c:pt>
                <c:pt idx="80">
                  <c:v>9.7523923120981681</c:v>
                </c:pt>
                <c:pt idx="81">
                  <c:v>9.7829440047838716</c:v>
                </c:pt>
                <c:pt idx="82">
                  <c:v>9.8128483657722452</c:v>
                </c:pt>
                <c:pt idx="83">
                  <c:v>9.8421235543555561</c:v>
                </c:pt>
                <c:pt idx="84">
                  <c:v>9.8707870974956329</c:v>
                </c:pt>
                <c:pt idx="85">
                  <c:v>9.8988559160633294</c:v>
                </c:pt>
                <c:pt idx="86">
                  <c:v>9.9263463498163631</c:v>
                </c:pt>
                <c:pt idx="87">
                  <c:v>9.9532741811844474</c:v>
                </c:pt>
                <c:pt idx="88">
                  <c:v>9.9796546579263339</c:v>
                </c:pt>
                <c:pt idx="89">
                  <c:v>10.005502514719502</c:v>
                </c:pt>
                <c:pt idx="90">
                  <c:v>10.030831993739548</c:v>
                </c:pt>
                <c:pt idx="91">
                  <c:v>10.055656864283021</c:v>
                </c:pt>
                <c:pt idx="92">
                  <c:v>10.079990441484101</c:v>
                </c:pt>
                <c:pt idx="93">
                  <c:v>10.103845604172687</c:v>
                </c:pt>
                <c:pt idx="94">
                  <c:v>10.127234811918559</c:v>
                </c:pt>
                <c:pt idx="95">
                  <c:v>10.150170121303828</c:v>
                </c:pt>
                <c:pt idx="96">
                  <c:v>10.172663201463216</c:v>
                </c:pt>
                <c:pt idx="97">
                  <c:v>10.194725348929717</c:v>
                </c:pt>
                <c:pt idx="98">
                  <c:v>10.216367501820793</c:v>
                </c:pt>
                <c:pt idx="99">
                  <c:v>10.237600253398416</c:v>
                </c:pt>
                <c:pt idx="100">
                  <c:v>10.258433865034339</c:v>
                </c:pt>
                <c:pt idx="101">
                  <c:v>10.278878278610236</c:v>
                </c:pt>
                <c:pt idx="102">
                  <c:v>10.298943128380655</c:v>
                </c:pt>
                <c:pt idx="103">
                  <c:v>10.318637752325246</c:v>
                </c:pt>
                <c:pt idx="104">
                  <c:v>10.337971203015249</c:v>
                </c:pt>
                <c:pt idx="105">
                  <c:v>10.356952258017802</c:v>
                </c:pt>
                <c:pt idx="106">
                  <c:v>10.375589429860449</c:v>
                </c:pt>
                <c:pt idx="107">
                  <c:v>10.393890975576944</c:v>
                </c:pt>
                <c:pt idx="108">
                  <c:v>10.411864905854342</c:v>
                </c:pt>
                <c:pt idx="109">
                  <c:v>10.429518993800292</c:v>
                </c:pt>
                <c:pt idx="110">
                  <c:v>10.446860783348452</c:v>
                </c:pt>
                <c:pt idx="111">
                  <c:v>10.463897597319013</c:v>
                </c:pt>
                <c:pt idx="112">
                  <c:v>10.480636545150386</c:v>
                </c:pt>
                <c:pt idx="113">
                  <c:v>10.497084530317272</c:v>
                </c:pt>
                <c:pt idx="114">
                  <c:v>10.513248257449671</c:v>
                </c:pt>
                <c:pt idx="115">
                  <c:v>10.5291342391664</c:v>
                </c:pt>
                <c:pt idx="116">
                  <c:v>10.544748802636201</c:v>
                </c:pt>
                <c:pt idx="117">
                  <c:v>10.560098095878804</c:v>
                </c:pt>
                <c:pt idx="118">
                  <c:v>10.575188093817584</c:v>
                </c:pt>
                <c:pt idx="119">
                  <c:v>10.590024604094996</c:v>
                </c:pt>
                <c:pt idx="120">
                  <c:v>10.604613272661334</c:v>
                </c:pt>
                <c:pt idx="121">
                  <c:v>10.618959589146879</c:v>
                </c:pt>
                <c:pt idx="122">
                  <c:v>10.633068892026914</c:v>
                </c:pt>
                <c:pt idx="123">
                  <c:v>10.646946373588779</c:v>
                </c:pt>
                <c:pt idx="124">
                  <c:v>10.660597084709513</c:v>
                </c:pt>
                <c:pt idx="125">
                  <c:v>10.674025939452324</c:v>
                </c:pt>
                <c:pt idx="126">
                  <c:v>10.68723771948968</c:v>
                </c:pt>
                <c:pt idx="127">
                  <c:v>10.700237078360496</c:v>
                </c:pt>
                <c:pt idx="128">
                  <c:v>10.713028545568438</c:v>
                </c:pt>
                <c:pt idx="129">
                  <c:v>10.725616530528095</c:v>
                </c:pt>
                <c:pt idx="130">
                  <c:v>10.738005326365508</c:v>
                </c:pt>
                <c:pt idx="131">
                  <c:v>10.750199113579047</c:v>
                </c:pt>
                <c:pt idx="132">
                  <c:v>10.762201963566561</c:v>
                </c:pt>
                <c:pt idx="133">
                  <c:v>10.774017842024362</c:v>
                </c:pt>
                <c:pt idx="134">
                  <c:v>10.785650612223222</c:v>
                </c:pt>
                <c:pt idx="135">
                  <c:v>10.797104038166626</c:v>
                </c:pt>
                <c:pt idx="136">
                  <c:v>10.808381787635906</c:v>
                </c:pt>
                <c:pt idx="137">
                  <c:v>10.81948743512698</c:v>
                </c:pt>
                <c:pt idx="138">
                  <c:v>10.830424464683084</c:v>
                </c:pt>
                <c:pt idx="139">
                  <c:v>10.841196272627602</c:v>
                </c:pt>
                <c:pt idx="140">
                  <c:v>10.851806170201058</c:v>
                </c:pt>
                <c:pt idx="141">
                  <c:v>10.862257386106139</c:v>
                </c:pt>
                <c:pt idx="142">
                  <c:v>10.872553068964264</c:v>
                </c:pt>
                <c:pt idx="143">
                  <c:v>10.882696289687338</c:v>
                </c:pt>
                <c:pt idx="144">
                  <c:v>10.892690043767933</c:v>
                </c:pt>
                <c:pt idx="145">
                  <c:v>10.902537253491092</c:v>
                </c:pt>
                <c:pt idx="146">
                  <c:v>10.912240770070866</c:v>
                </c:pt>
                <c:pt idx="147">
                  <c:v>10.921803375714429</c:v>
                </c:pt>
                <c:pt idx="148">
                  <c:v>10.931227785616583</c:v>
                </c:pt>
                <c:pt idx="149">
                  <c:v>10.940516649887366</c:v>
                </c:pt>
                <c:pt idx="150">
                  <c:v>10.949672555415248</c:v>
                </c:pt>
                <c:pt idx="151">
                  <c:v>10.958698027668406</c:v>
                </c:pt>
                <c:pt idx="152">
                  <c:v>10.967595532436398</c:v>
                </c:pt>
                <c:pt idx="153">
                  <c:v>10.976367477514524</c:v>
                </c:pt>
                <c:pt idx="154">
                  <c:v>10.985016214332928</c:v>
                </c:pt>
                <c:pt idx="155">
                  <c:v>10.993544039532605</c:v>
                </c:pt>
                <c:pt idx="156">
                  <c:v>11.001953196490216</c:v>
                </c:pt>
                <c:pt idx="157">
                  <c:v>11.010245876793634</c:v>
                </c:pt>
                <c:pt idx="158">
                  <c:v>11.018424221669999</c:v>
                </c:pt>
                <c:pt idx="159">
                  <c:v>11.026490323368067</c:v>
                </c:pt>
                <c:pt idx="160">
                  <c:v>11.034446226496488</c:v>
                </c:pt>
                <c:pt idx="161">
                  <c:v>11.042293929319584</c:v>
                </c:pt>
                <c:pt idx="162">
                  <c:v>11.050035385012256</c:v>
                </c:pt>
                <c:pt idx="163">
                  <c:v>11.05767250287535</c:v>
                </c:pt>
                <c:pt idx="164">
                  <c:v>11.065207149513059</c:v>
                </c:pt>
                <c:pt idx="165">
                  <c:v>11.072641149973547</c:v>
                </c:pt>
                <c:pt idx="166">
                  <c:v>11.079976288854219</c:v>
                </c:pt>
                <c:pt idx="167">
                  <c:v>11.087214311372863</c:v>
                </c:pt>
                <c:pt idx="168">
                  <c:v>11.094356924405814</c:v>
                </c:pt>
                <c:pt idx="169">
                  <c:v>11.101405797494323</c:v>
                </c:pt>
                <c:pt idx="170">
                  <c:v>11.108362563820284</c:v>
                </c:pt>
                <c:pt idx="171">
                  <c:v>11.115228821152305</c:v>
                </c:pt>
                <c:pt idx="172">
                  <c:v>11.122006132763184</c:v>
                </c:pt>
                <c:pt idx="173">
                  <c:v>11.128696028319798</c:v>
                </c:pt>
                <c:pt idx="174">
                  <c:v>11.135300004746298</c:v>
                </c:pt>
                <c:pt idx="175">
                  <c:v>11.141819527061557</c:v>
                </c:pt>
                <c:pt idx="176">
                  <c:v>11.148256029191749</c:v>
                </c:pt>
                <c:pt idx="177">
                  <c:v>11.154610914758852</c:v>
                </c:pt>
                <c:pt idx="178">
                  <c:v>11.160885557845958</c:v>
                </c:pt>
                <c:pt idx="179">
                  <c:v>11.167081303740099</c:v>
                </c:pt>
                <c:pt idx="180">
                  <c:v>11.173199469653397</c:v>
                </c:pt>
                <c:pt idx="181">
                  <c:v>11.179241345423215</c:v>
                </c:pt>
                <c:pt idx="182">
                  <c:v>11.185208194191999</c:v>
                </c:pt>
                <c:pt idx="183">
                  <c:v>11.191101253067568</c:v>
                </c:pt>
                <c:pt idx="184">
                  <c:v>11.196921733764366</c:v>
                </c:pt>
                <c:pt idx="185">
                  <c:v>11.202670823226386</c:v>
                </c:pt>
                <c:pt idx="186">
                  <c:v>11.208349684232349</c:v>
                </c:pt>
                <c:pt idx="187">
                  <c:v>11.213959455983684</c:v>
                </c:pt>
                <c:pt idx="188">
                  <c:v>11.219501254675885</c:v>
                </c:pt>
                <c:pt idx="189">
                  <c:v>11.224976174053818</c:v>
                </c:pt>
                <c:pt idx="190">
                  <c:v>11.230385285951384</c:v>
                </c:pt>
                <c:pt idx="191">
                  <c:v>11.235729640816171</c:v>
                </c:pt>
                <c:pt idx="192">
                  <c:v>11.241010268219487</c:v>
                </c:pt>
                <c:pt idx="193">
                  <c:v>11.246228177352235</c:v>
                </c:pt>
                <c:pt idx="194">
                  <c:v>11.251384357507131</c:v>
                </c:pt>
                <c:pt idx="195">
                  <c:v>11.256479778547661</c:v>
                </c:pt>
                <c:pt idx="196">
                  <c:v>11.261515391364172</c:v>
                </c:pt>
                <c:pt idx="197">
                  <c:v>11.266492128317536</c:v>
                </c:pt>
                <c:pt idx="198">
                  <c:v>11.271410903670771</c:v>
                </c:pt>
                <c:pt idx="199">
                  <c:v>11.276272614008942</c:v>
                </c:pt>
                <c:pt idx="200">
                  <c:v>11.28107813864777</c:v>
                </c:pt>
                <c:pt idx="201">
                  <c:v>11.28582834003125</c:v>
                </c:pt>
                <c:pt idx="202">
                  <c:v>11.29052406411865</c:v>
                </c:pt>
                <c:pt idx="203">
                  <c:v>11.295166140761149</c:v>
                </c:pt>
                <c:pt idx="204">
                  <c:v>11.299755384068533</c:v>
                </c:pt>
                <c:pt idx="205">
                  <c:v>11.304292592766117</c:v>
                </c:pt>
                <c:pt idx="206">
                  <c:v>11.308778550542355</c:v>
                </c:pt>
                <c:pt idx="207">
                  <c:v>11.313214026387209</c:v>
                </c:pt>
                <c:pt idx="208">
                  <c:v>11.317599774921767</c:v>
                </c:pt>
                <c:pt idx="209">
                  <c:v>11.321936536719218</c:v>
                </c:pt>
                <c:pt idx="210">
                  <c:v>11.326225038617494</c:v>
                </c:pt>
                <c:pt idx="211">
                  <c:v>11.330465994023843</c:v>
                </c:pt>
                <c:pt idx="212">
                  <c:v>11.334660103211547</c:v>
                </c:pt>
                <c:pt idx="213">
                  <c:v>11.338808053608998</c:v>
                </c:pt>
                <c:pt idx="214">
                  <c:v>11.342910520081411</c:v>
                </c:pt>
                <c:pt idx="215">
                  <c:v>11.346968165205348</c:v>
                </c:pt>
                <c:pt idx="216">
                  <c:v>11.350981639536231</c:v>
                </c:pt>
                <c:pt idx="217">
                  <c:v>11.354951581869145</c:v>
                </c:pt>
                <c:pt idx="218">
                  <c:v>11.358878619493016</c:v>
                </c:pt>
                <c:pt idx="219">
                  <c:v>11.362763368438435</c:v>
                </c:pt>
                <c:pt idx="220">
                  <c:v>11.366606433719252</c:v>
                </c:pt>
                <c:pt idx="221">
                  <c:v>11.370408409568149</c:v>
                </c:pt>
                <c:pt idx="222">
                  <c:v>11.374169879666383</c:v>
                </c:pt>
                <c:pt idx="223">
                  <c:v>11.377891417367787</c:v>
                </c:pt>
                <c:pt idx="224">
                  <c:v>11.381573585917302</c:v>
                </c:pt>
                <c:pt idx="225">
                  <c:v>11.385216938664081</c:v>
                </c:pt>
              </c:numCache>
            </c:numRef>
          </c:xVal>
          <c:yVal>
            <c:numRef>
              <c:f>Лист6!$I$6:$I$231</c:f>
              <c:numCache>
                <c:formatCode>General</c:formatCode>
                <c:ptCount val="226"/>
                <c:pt idx="0">
                  <c:v>40.279814471227837</c:v>
                </c:pt>
                <c:pt idx="1">
                  <c:v>38.302012749629696</c:v>
                </c:pt>
                <c:pt idx="2">
                  <c:v>36.451604561460393</c:v>
                </c:pt>
                <c:pt idx="3">
                  <c:v>34.718495840080294</c:v>
                </c:pt>
                <c:pt idx="4">
                  <c:v>33.093537276187377</c:v>
                </c:pt>
                <c:pt idx="5">
                  <c:v>31.56842274400352</c:v>
                </c:pt>
                <c:pt idx="6">
                  <c:v>30.135600018795248</c:v>
                </c:pt>
                <c:pt idx="7">
                  <c:v>28.78819213744163</c:v>
                </c:pt>
                <c:pt idx="8">
                  <c:v>27.51992799574592</c:v>
                </c:pt>
                <c:pt idx="9">
                  <c:v>26.325080979659326</c:v>
                </c:pt>
                <c:pt idx="10">
                  <c:v>25.198414599136989</c:v>
                </c:pt>
                <c:pt idx="11">
                  <c:v>24.135134238363136</c:v>
                </c:pt>
                <c:pt idx="12">
                  <c:v>23.13084425897971</c:v>
                </c:pt>
                <c:pt idx="13">
                  <c:v>22.181509797361183</c:v>
                </c:pt>
                <c:pt idx="14">
                  <c:v>21.283422685890258</c:v>
                </c:pt>
                <c:pt idx="15">
                  <c:v>20.433171004081029</c:v>
                </c:pt>
                <c:pt idx="16">
                  <c:v>19.627611830320479</c:v>
                </c:pt>
                <c:pt idx="17">
                  <c:v>18.863846820661763</c:v>
                </c:pt>
                <c:pt idx="18">
                  <c:v>18.139200288927874</c:v>
                </c:pt>
                <c:pt idx="19">
                  <c:v>17.451199503558826</c:v>
                </c:pt>
                <c:pt idx="20">
                  <c:v>16.797556952157269</c:v>
                </c:pt>
                <c:pt idx="21">
                  <c:v>16.176154355391731</c:v>
                </c:pt>
                <c:pt idx="22">
                  <c:v>15.585028238507631</c:v>
                </c:pt>
                <c:pt idx="23">
                  <c:v>15.022356891768242</c:v>
                </c:pt>
                <c:pt idx="24">
                  <c:v>14.486448571202052</c:v>
                </c:pt>
                <c:pt idx="25">
                  <c:v>13.975730808495543</c:v>
                </c:pt>
                <c:pt idx="26">
                  <c:v>13.488740714102539</c:v>
                </c:pt>
                <c:pt idx="27">
                  <c:v>13.024116170949581</c:v>
                </c:pt>
                <c:pt idx="28">
                  <c:v>12.580587827763807</c:v>
                </c:pt>
                <c:pt idx="29">
                  <c:v>12.156971811259316</c:v>
                </c:pt>
                <c:pt idx="30">
                  <c:v>11.752163085380639</c:v>
                </c:pt>
                <c:pt idx="31">
                  <c:v>11.365129393683322</c:v>
                </c:pt>
                <c:pt idx="32">
                  <c:v>10.994905727870844</c:v>
                </c:pt>
                <c:pt idx="33">
                  <c:v>10.640589271627325</c:v>
                </c:pt>
                <c:pt idx="34">
                  <c:v>10.301334774289897</c:v>
                </c:pt>
                <c:pt idx="35">
                  <c:v>9.9763503136839802</c:v>
                </c:pt>
                <c:pt idx="36">
                  <c:v>9.6648934116773759</c:v>
                </c:pt>
                <c:pt idx="37">
                  <c:v>9.3662674697619046</c:v>
                </c:pt>
                <c:pt idx="38">
                  <c:v>9.079818495303563</c:v>
                </c:pt>
                <c:pt idx="39">
                  <c:v>8.8049320920647247</c:v>
                </c:pt>
                <c:pt idx="40">
                  <c:v>8.5410306912384897</c:v>
                </c:pt>
                <c:pt idx="41">
                  <c:v>8.2875710015855386</c:v>
                </c:pt>
                <c:pt idx="42">
                  <c:v>8.0440416593605555</c:v>
                </c:pt>
                <c:pt idx="43">
                  <c:v>7.8099610605883276</c:v>
                </c:pt>
                <c:pt idx="44">
                  <c:v>7.5848753599250864</c:v>
                </c:pt>
                <c:pt idx="45">
                  <c:v>7.3683566218402188</c:v>
                </c:pt>
                <c:pt idx="46">
                  <c:v>7.1600011111981763</c:v>
                </c:pt>
                <c:pt idx="47">
                  <c:v>6.9594277115265468</c:v>
                </c:pt>
                <c:pt idx="48">
                  <c:v>6.7662764603398795</c:v>
                </c:pt>
                <c:pt idx="49">
                  <c:v>6.5802071918632192</c:v>
                </c:pt>
                <c:pt idx="50">
                  <c:v>6.400898278376304</c:v>
                </c:pt>
                <c:pt idx="51">
                  <c:v>6.2280454621894297</c:v>
                </c:pt>
                <c:pt idx="52">
                  <c:v>6.0613607709748489</c:v>
                </c:pt>
                <c:pt idx="53">
                  <c:v>5.9005715098206215</c:v>
                </c:pt>
                <c:pt idx="54">
                  <c:v>5.745419323955403</c:v>
                </c:pt>
                <c:pt idx="55">
                  <c:v>5.5956593266181986</c:v>
                </c:pt>
                <c:pt idx="56">
                  <c:v>5.4510592870232273</c:v>
                </c:pt>
                <c:pt idx="57">
                  <c:v>5.3113988738011573</c:v>
                </c:pt>
                <c:pt idx="58">
                  <c:v>5.1764689496891103</c:v>
                </c:pt>
                <c:pt idx="59">
                  <c:v>5.0460709135967701</c:v>
                </c:pt>
                <c:pt idx="60">
                  <c:v>4.9200160864983866</c:v>
                </c:pt>
                <c:pt idx="61">
                  <c:v>4.7981251378935843</c:v>
                </c:pt>
                <c:pt idx="62">
                  <c:v>4.6802275498467205</c:v>
                </c:pt>
                <c:pt idx="63">
                  <c:v>4.566161115857339</c:v>
                </c:pt>
                <c:pt idx="64">
                  <c:v>4.4557714720357309</c:v>
                </c:pt>
                <c:pt idx="65">
                  <c:v>4.3489116582595146</c:v>
                </c:pt>
                <c:pt idx="66">
                  <c:v>4.2454417071714126</c:v>
                </c:pt>
                <c:pt idx="67">
                  <c:v>4.1452282590467897</c:v>
                </c:pt>
                <c:pt idx="68">
                  <c:v>4.048144200713427</c:v>
                </c:pt>
                <c:pt idx="69">
                  <c:v>3.9540683268467518</c:v>
                </c:pt>
                <c:pt idx="70">
                  <c:v>3.862885022092641</c:v>
                </c:pt>
                <c:pt idx="71">
                  <c:v>3.774483962587984</c:v>
                </c:pt>
                <c:pt idx="72">
                  <c:v>3.6887598355574598</c:v>
                </c:pt>
                <c:pt idx="73">
                  <c:v>3.6056120757641947</c:v>
                </c:pt>
                <c:pt idx="74">
                  <c:v>3.5249446176831958</c:v>
                </c:pt>
                <c:pt idx="75">
                  <c:v>3.4466656623501408</c:v>
                </c:pt>
                <c:pt idx="76">
                  <c:v>3.370687457915067</c:v>
                </c:pt>
                <c:pt idx="77">
                  <c:v>3.2969260930012712</c:v>
                </c:pt>
                <c:pt idx="78">
                  <c:v>3.2253013020349495</c:v>
                </c:pt>
                <c:pt idx="79">
                  <c:v>3.1557362817709778</c:v>
                </c:pt>
                <c:pt idx="80">
                  <c:v>3.0881575182956404</c:v>
                </c:pt>
                <c:pt idx="81">
                  <c:v>3.0224946238380093</c:v>
                </c:pt>
                <c:pt idx="82">
                  <c:v>2.9586801827687528</c:v>
                </c:pt>
                <c:pt idx="83">
                  <c:v>2.8966496062085012</c:v>
                </c:pt>
                <c:pt idx="84">
                  <c:v>2.8363409947080869</c:v>
                </c:pt>
                <c:pt idx="85">
                  <c:v>2.7776950084999701</c:v>
                </c:pt>
                <c:pt idx="86">
                  <c:v>2.7206547448544285</c:v>
                </c:pt>
                <c:pt idx="87">
                  <c:v>2.6651656221058366</c:v>
                </c:pt>
                <c:pt idx="88">
                  <c:v>2.6111752699436965</c:v>
                </c:pt>
                <c:pt idx="89">
                  <c:v>2.5586334255902385</c:v>
                </c:pt>
                <c:pt idx="90">
                  <c:v>2.5074918355116398</c:v>
                </c:pt>
                <c:pt idx="91">
                  <c:v>2.4577041623332687</c:v>
                </c:pt>
                <c:pt idx="92">
                  <c:v>2.4092258966509998</c:v>
                </c:pt>
                <c:pt idx="93">
                  <c:v>2.3620142734507863</c:v>
                </c:pt>
                <c:pt idx="94">
                  <c:v>2.3160281928673552</c:v>
                </c:pt>
                <c:pt idx="95">
                  <c:v>2.2712281450302361</c:v>
                </c:pt>
                <c:pt idx="96">
                  <c:v>2.227576138761433</c:v>
                </c:pt>
                <c:pt idx="97">
                  <c:v>2.1850356339041261</c:v>
                </c:pt>
                <c:pt idx="98">
                  <c:v>2.1435714770756755</c:v>
                </c:pt>
                <c:pt idx="99">
                  <c:v>2.1031498406512159</c:v>
                </c:pt>
                <c:pt idx="100">
                  <c:v>2.0637381647962312</c:v>
                </c:pt>
                <c:pt idx="101">
                  <c:v>2.0253051023777959</c:v>
                </c:pt>
                <c:pt idx="102">
                  <c:v>1.9878204665946182</c:v>
                </c:pt>
                <c:pt idx="103">
                  <c:v>1.9512551811758783</c:v>
                </c:pt>
                <c:pt idx="104">
                  <c:v>1.9155812330079747</c:v>
                </c:pt>
                <c:pt idx="105">
                  <c:v>1.880771627056816</c:v>
                </c:pt>
                <c:pt idx="106">
                  <c:v>1.8468003434612741</c:v>
                </c:pt>
                <c:pt idx="107">
                  <c:v>1.813642296680871</c:v>
                </c:pt>
                <c:pt idx="108">
                  <c:v>1.7812732965876987</c:v>
                </c:pt>
                <c:pt idx="109">
                  <c:v>1.7496700113990959</c:v>
                </c:pt>
                <c:pt idx="110">
                  <c:v>1.7188099323536961</c:v>
                </c:pt>
                <c:pt idx="111">
                  <c:v>1.6886713400391293</c:v>
                </c:pt>
                <c:pt idx="112">
                  <c:v>1.6592332722850085</c:v>
                </c:pt>
                <c:pt idx="113">
                  <c:v>1.6304754935398105</c:v>
                </c:pt>
                <c:pt idx="114">
                  <c:v>1.6023784656549511</c:v>
                </c:pt>
                <c:pt idx="115">
                  <c:v>1.5749233200037132</c:v>
                </c:pt>
                <c:pt idx="116">
                  <c:v>1.5480918308668059</c:v>
                </c:pt>
                <c:pt idx="117">
                  <c:v>1.5218663900201983</c:v>
                </c:pt>
                <c:pt idx="118">
                  <c:v>1.4962299824644543</c:v>
                </c:pt>
                <c:pt idx="119">
                  <c:v>1.4711661632382143</c:v>
                </c:pt>
                <c:pt idx="120">
                  <c:v>1.4466590352616482</c:v>
                </c:pt>
                <c:pt idx="121">
                  <c:v>1.422693228158683</c:v>
                </c:pt>
                <c:pt idx="122">
                  <c:v>1.3992538780096402</c:v>
                </c:pt>
                <c:pt idx="123">
                  <c:v>1.3763266079885434</c:v>
                </c:pt>
                <c:pt idx="124">
                  <c:v>1.353897509841842</c:v>
                </c:pt>
                <c:pt idx="125">
                  <c:v>1.3319531261676556</c:v>
                </c:pt>
                <c:pt idx="126">
                  <c:v>1.310480433456801</c:v>
                </c:pt>
                <c:pt idx="127">
                  <c:v>1.2894668258589741</c:v>
                </c:pt>
                <c:pt idx="128">
                  <c:v>1.2689000996393884</c:v>
                </c:pt>
                <c:pt idx="129">
                  <c:v>1.2487684382929933</c:v>
                </c:pt>
                <c:pt idx="130">
                  <c:v>1.2290603982851613</c:v>
                </c:pt>
                <c:pt idx="131">
                  <c:v>1.209764895389321</c:v>
                </c:pt>
                <c:pt idx="132">
                  <c:v>1.1908711915935741</c:v>
                </c:pt>
                <c:pt idx="133">
                  <c:v>1.1723688825497851</c:v>
                </c:pt>
                <c:pt idx="134">
                  <c:v>1.1542478855399712</c:v>
                </c:pt>
                <c:pt idx="135">
                  <c:v>1.1364984279361512</c:v>
                </c:pt>
                <c:pt idx="136">
                  <c:v>1.1191110361309839</c:v>
                </c:pt>
                <c:pt idx="137">
                  <c:v>1.1020765249177138</c:v>
                </c:pt>
                <c:pt idx="138">
                  <c:v>1.0853859872990055</c:v>
                </c:pt>
                <c:pt idx="139">
                  <c:v>1.0690307847052778</c:v>
                </c:pt>
                <c:pt idx="140">
                  <c:v>1.053002537604117</c:v>
                </c:pt>
                <c:pt idx="141">
                  <c:v>1.0372931164832779</c:v>
                </c:pt>
                <c:pt idx="142">
                  <c:v>1.0218946331906165</c:v>
                </c:pt>
                <c:pt idx="143">
                  <c:v>1.0067994326151577</c:v>
                </c:pt>
                <c:pt idx="144">
                  <c:v>0.99200008469423917</c:v>
                </c:pt>
                <c:pt idx="145">
                  <c:v>0.97748937673242764</c:v>
                </c:pt>
                <c:pt idx="146">
                  <c:v>0.96326030601860035</c:v>
                </c:pt>
                <c:pt idx="147">
                  <c:v>0.94930607272821932</c:v>
                </c:pt>
                <c:pt idx="148">
                  <c:v>0.93562007309847528</c:v>
                </c:pt>
                <c:pt idx="149">
                  <c:v>0.92219589286455417</c:v>
                </c:pt>
                <c:pt idx="150">
                  <c:v>0.90902730094583506</c:v>
                </c:pt>
                <c:pt idx="151">
                  <c:v>0.89610824337137107</c:v>
                </c:pt>
                <c:pt idx="152">
                  <c:v>0.88343283743449319</c:v>
                </c:pt>
                <c:pt idx="153">
                  <c:v>0.87099536606686423</c:v>
                </c:pt>
                <c:pt idx="154">
                  <c:v>0.85879027242275674</c:v>
                </c:pt>
                <c:pt idx="155">
                  <c:v>0.84681215466475657</c:v>
                </c:pt>
                <c:pt idx="156">
                  <c:v>0.83505576094250678</c:v>
                </c:pt>
                <c:pt idx="157">
                  <c:v>0.82351598455648622</c:v>
                </c:pt>
                <c:pt idx="158">
                  <c:v>0.81218785929918624</c:v>
                </c:pt>
                <c:pt idx="159">
                  <c:v>0.80106655496640367</c:v>
                </c:pt>
                <c:pt idx="160">
                  <c:v>0.79014737303168703</c:v>
                </c:pt>
                <c:pt idx="161">
                  <c:v>0.77942574247729757</c:v>
                </c:pt>
                <c:pt idx="162">
                  <c:v>0.76889721577534587</c:v>
                </c:pt>
                <c:pt idx="163">
                  <c:v>0.75855746501303767</c:v>
                </c:pt>
                <c:pt idx="164">
                  <c:v>0.74840227815625116</c:v>
                </c:pt>
                <c:pt idx="165">
                  <c:v>0.73842755544590555</c:v>
                </c:pt>
                <c:pt idx="166">
                  <c:v>0.72862930592184061</c:v>
                </c:pt>
                <c:pt idx="167">
                  <c:v>0.71900364406915362</c:v>
                </c:pt>
                <c:pt idx="168">
                  <c:v>0.70954678658215875</c:v>
                </c:pt>
                <c:pt idx="169">
                  <c:v>0.7002550492413494</c:v>
                </c:pt>
                <c:pt idx="170">
                  <c:v>0.69112484389894679</c:v>
                </c:pt>
                <c:pt idx="171">
                  <c:v>0.68215267556879933</c:v>
                </c:pt>
                <c:pt idx="172">
                  <c:v>0.67333513961659286</c:v>
                </c:pt>
                <c:pt idx="173">
                  <c:v>0.66466891904649494</c:v>
                </c:pt>
                <c:pt idx="174">
                  <c:v>0.65615078188052411</c:v>
                </c:pt>
                <c:pt idx="175">
                  <c:v>0.64777757862710217</c:v>
                </c:pt>
                <c:pt idx="176">
                  <c:v>0.63954623983537784</c:v>
                </c:pt>
                <c:pt idx="177">
                  <c:v>0.63145377373207823</c:v>
                </c:pt>
                <c:pt idx="178">
                  <c:v>0.62349726393775939</c:v>
                </c:pt>
                <c:pt idx="179">
                  <c:v>0.61567386725947026</c:v>
                </c:pt>
                <c:pt idx="180">
                  <c:v>0.60798081155697004</c:v>
                </c:pt>
                <c:pt idx="181">
                  <c:v>0.60041539367974528</c:v>
                </c:pt>
                <c:pt idx="182">
                  <c:v>0.59297497747219696</c:v>
                </c:pt>
                <c:pt idx="183">
                  <c:v>0.58565699184448317</c:v>
                </c:pt>
                <c:pt idx="184">
                  <c:v>0.57845892890657957</c:v>
                </c:pt>
                <c:pt idx="185">
                  <c:v>0.57137834216325112</c:v>
                </c:pt>
                <c:pt idx="186">
                  <c:v>0.56441284476770104</c:v>
                </c:pt>
                <c:pt idx="187">
                  <c:v>0.55756010783175691</c:v>
                </c:pt>
                <c:pt idx="188">
                  <c:v>0.5508178587905519</c:v>
                </c:pt>
                <c:pt idx="189">
                  <c:v>0.54418387981972316</c:v>
                </c:pt>
                <c:pt idx="190">
                  <c:v>0.53765600630324106</c:v>
                </c:pt>
                <c:pt idx="191">
                  <c:v>0.53123212535005659</c:v>
                </c:pt>
                <c:pt idx="192">
                  <c:v>0.5249101743578215</c:v>
                </c:pt>
                <c:pt idx="193">
                  <c:v>0.518688139622005</c:v>
                </c:pt>
                <c:pt idx="194">
                  <c:v>0.51256405498880508</c:v>
                </c:pt>
                <c:pt idx="195">
                  <c:v>0.50653600055030668</c:v>
                </c:pt>
                <c:pt idx="196">
                  <c:v>0.50060210138039674</c:v>
                </c:pt>
                <c:pt idx="197">
                  <c:v>0.49476052631001821</c:v>
                </c:pt>
                <c:pt idx="198">
                  <c:v>0.4890094867403878</c:v>
                </c:pt>
                <c:pt idx="199">
                  <c:v>0.48334723549285263</c:v>
                </c:pt>
                <c:pt idx="200">
                  <c:v>0.47777206569412911</c:v>
                </c:pt>
                <c:pt idx="201">
                  <c:v>0.4722823096956954</c:v>
                </c:pt>
                <c:pt idx="202">
                  <c:v>0.4668763380261694</c:v>
                </c:pt>
                <c:pt idx="203">
                  <c:v>0.4615525583755411</c:v>
                </c:pt>
                <c:pt idx="204">
                  <c:v>0.45630941461017605</c:v>
                </c:pt>
                <c:pt idx="205">
                  <c:v>0.45114538581754232</c:v>
                </c:pt>
                <c:pt idx="206">
                  <c:v>0.44605898537966249</c:v>
                </c:pt>
                <c:pt idx="207">
                  <c:v>0.44104876007430976</c:v>
                </c:pt>
                <c:pt idx="208">
                  <c:v>0.43611328920303266</c:v>
                </c:pt>
                <c:pt idx="209">
                  <c:v>0.43125118374509847</c:v>
                </c:pt>
                <c:pt idx="210">
                  <c:v>0.42646108553649759</c:v>
                </c:pt>
                <c:pt idx="211">
                  <c:v>0.42174166647317668</c:v>
                </c:pt>
                <c:pt idx="212">
                  <c:v>0.41709162773769654</c:v>
                </c:pt>
                <c:pt idx="213">
                  <c:v>0.41250969904854606</c:v>
                </c:pt>
                <c:pt idx="214">
                  <c:v>0.40799463793136403</c:v>
                </c:pt>
                <c:pt idx="215">
                  <c:v>0.40354522901135981</c:v>
                </c:pt>
                <c:pt idx="216">
                  <c:v>0.39916028332622905</c:v>
                </c:pt>
                <c:pt idx="217">
                  <c:v>0.39483863765891392</c:v>
                </c:pt>
                <c:pt idx="218">
                  <c:v>0.39057915388955339</c:v>
                </c:pt>
                <c:pt idx="219">
                  <c:v>0.38638071836601134</c:v>
                </c:pt>
                <c:pt idx="220">
                  <c:v>0.38224224129238304</c:v>
                </c:pt>
                <c:pt idx="221">
                  <c:v>0.3781626561349053</c:v>
                </c:pt>
                <c:pt idx="222">
                  <c:v>0.37414091904471464</c:v>
                </c:pt>
                <c:pt idx="223">
                  <c:v>0.37017600829691738</c:v>
                </c:pt>
                <c:pt idx="224">
                  <c:v>0.36626692374545766</c:v>
                </c:pt>
                <c:pt idx="225">
                  <c:v>0.3624126862932785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Лист9!$D$7</c:f>
              <c:strCache>
                <c:ptCount val="1"/>
                <c:pt idx="0">
                  <c:v>max A</c:v>
                </c:pt>
              </c:strCache>
            </c:strRef>
          </c:tx>
          <c:marker>
            <c:symbol val="none"/>
          </c:marker>
          <c:xVal>
            <c:numRef>
              <c:f>Лист9!$C$8:$C$17</c:f>
              <c:numCache>
                <c:formatCode>General</c:formatCode>
                <c:ptCount val="10"/>
                <c:pt idx="0">
                  <c:v>4.1666666666666562E-3</c:v>
                </c:pt>
                <c:pt idx="1">
                  <c:v>0.5</c:v>
                </c:pt>
                <c:pt idx="2">
                  <c:v>1.25</c:v>
                </c:pt>
                <c:pt idx="3">
                  <c:v>2.5</c:v>
                </c:pt>
                <c:pt idx="4">
                  <c:v>3.75</c:v>
                </c:pt>
                <c:pt idx="5">
                  <c:v>5</c:v>
                </c:pt>
                <c:pt idx="6">
                  <c:v>6.25</c:v>
                </c:pt>
                <c:pt idx="7">
                  <c:v>7.5</c:v>
                </c:pt>
                <c:pt idx="8">
                  <c:v>8.75</c:v>
                </c:pt>
                <c:pt idx="9">
                  <c:v>10</c:v>
                </c:pt>
              </c:numCache>
            </c:numRef>
          </c:xVal>
          <c:yVal>
            <c:numRef>
              <c:f>Лист9!$D$8:$D$17</c:f>
              <c:numCache>
                <c:formatCode>General</c:formatCode>
                <c:ptCount val="10"/>
                <c:pt idx="0">
                  <c:v>43.156944076315547</c:v>
                </c:pt>
                <c:pt idx="1">
                  <c:v>38.587385291764484</c:v>
                </c:pt>
                <c:pt idx="2">
                  <c:v>34.017826507213428</c:v>
                </c:pt>
                <c:pt idx="3">
                  <c:v>30.46372523034038</c:v>
                </c:pt>
                <c:pt idx="4">
                  <c:v>27.41735270730635</c:v>
                </c:pt>
                <c:pt idx="5">
                  <c:v>23.355522676594294</c:v>
                </c:pt>
                <c:pt idx="6">
                  <c:v>20.309150153560257</c:v>
                </c:pt>
                <c:pt idx="7">
                  <c:v>16.247320122848205</c:v>
                </c:pt>
                <c:pt idx="8">
                  <c:v>11.677761338297147</c:v>
                </c:pt>
                <c:pt idx="9">
                  <c:v>5.0772875383900642</c:v>
                </c:pt>
              </c:numCache>
            </c:numRef>
          </c:yVal>
          <c:smooth val="1"/>
        </c:ser>
        <c:axId val="86851968"/>
        <c:axId val="86853504"/>
      </c:scatterChart>
      <c:valAx>
        <c:axId val="86851968"/>
        <c:scaling>
          <c:orientation val="minMax"/>
        </c:scaling>
        <c:axPos val="b"/>
        <c:numFmt formatCode="General" sourceLinked="1"/>
        <c:tickLblPos val="nextTo"/>
        <c:crossAx val="86853504"/>
        <c:crosses val="autoZero"/>
        <c:crossBetween val="midCat"/>
      </c:valAx>
      <c:valAx>
        <c:axId val="86853504"/>
        <c:scaling>
          <c:orientation val="minMax"/>
        </c:scaling>
        <c:axPos val="l"/>
        <c:majorGridlines/>
        <c:numFmt formatCode="General" sourceLinked="1"/>
        <c:tickLblPos val="nextTo"/>
        <c:crossAx val="86851968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28575</xdr:colOff>
      <xdr:row>1</xdr:row>
      <xdr:rowOff>104775</xdr:rowOff>
    </xdr:from>
    <xdr:to>
      <xdr:col>21</xdr:col>
      <xdr:colOff>428625</xdr:colOff>
      <xdr:row>20</xdr:row>
      <xdr:rowOff>152400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22</xdr:row>
      <xdr:rowOff>9525</xdr:rowOff>
    </xdr:from>
    <xdr:to>
      <xdr:col>21</xdr:col>
      <xdr:colOff>409575</xdr:colOff>
      <xdr:row>41</xdr:row>
      <xdr:rowOff>104775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2</xdr:row>
      <xdr:rowOff>95250</xdr:rowOff>
    </xdr:from>
    <xdr:to>
      <xdr:col>13</xdr:col>
      <xdr:colOff>466725</xdr:colOff>
      <xdr:row>16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16</xdr:row>
      <xdr:rowOff>142875</xdr:rowOff>
    </xdr:from>
    <xdr:to>
      <xdr:col>13</xdr:col>
      <xdr:colOff>514350</xdr:colOff>
      <xdr:row>31</xdr:row>
      <xdr:rowOff>28575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3</xdr:row>
      <xdr:rowOff>38099</xdr:rowOff>
    </xdr:from>
    <xdr:to>
      <xdr:col>17</xdr:col>
      <xdr:colOff>314325</xdr:colOff>
      <xdr:row>16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17</xdr:row>
      <xdr:rowOff>123825</xdr:rowOff>
    </xdr:from>
    <xdr:to>
      <xdr:col>6</xdr:col>
      <xdr:colOff>400050</xdr:colOff>
      <xdr:row>40</xdr:row>
      <xdr:rowOff>161925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228599</xdr:colOff>
      <xdr:row>7</xdr:row>
      <xdr:rowOff>52387</xdr:rowOff>
    </xdr:from>
    <xdr:to>
      <xdr:col>19</xdr:col>
      <xdr:colOff>238124</xdr:colOff>
      <xdr:row>32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108858</xdr:colOff>
      <xdr:row>1</xdr:row>
      <xdr:rowOff>40822</xdr:rowOff>
    </xdr:from>
    <xdr:to>
      <xdr:col>26</xdr:col>
      <xdr:colOff>54429</xdr:colOff>
      <xdr:row>26</xdr:row>
      <xdr:rowOff>54429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190500</xdr:colOff>
      <xdr:row>0</xdr:row>
      <xdr:rowOff>180973</xdr:rowOff>
    </xdr:from>
    <xdr:to>
      <xdr:col>35</xdr:col>
      <xdr:colOff>68034</xdr:colOff>
      <xdr:row>18</xdr:row>
      <xdr:rowOff>108857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176893</xdr:colOff>
      <xdr:row>19</xdr:row>
      <xdr:rowOff>54428</xdr:rowOff>
    </xdr:from>
    <xdr:to>
      <xdr:col>35</xdr:col>
      <xdr:colOff>204108</xdr:colOff>
      <xdr:row>34</xdr:row>
      <xdr:rowOff>149678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190500</xdr:colOff>
      <xdr:row>36</xdr:row>
      <xdr:rowOff>136070</xdr:rowOff>
    </xdr:from>
    <xdr:to>
      <xdr:col>36</xdr:col>
      <xdr:colOff>544288</xdr:colOff>
      <xdr:row>58</xdr:row>
      <xdr:rowOff>27213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H10"/>
  <sheetViews>
    <sheetView workbookViewId="0">
      <selection activeCell="E11" sqref="E11"/>
    </sheetView>
  </sheetViews>
  <sheetFormatPr defaultRowHeight="15"/>
  <cols>
    <col min="3" max="6" width="12" bestFit="1" customWidth="1"/>
    <col min="7" max="7" width="11" bestFit="1" customWidth="1"/>
    <col min="8" max="8" width="12.5703125" bestFit="1" customWidth="1"/>
  </cols>
  <sheetData>
    <row r="2" spans="3:8">
      <c r="C2" s="74" t="s">
        <v>5</v>
      </c>
      <c r="D2" s="74"/>
      <c r="E2" s="74"/>
      <c r="F2" s="74"/>
      <c r="G2" s="74"/>
      <c r="H2" s="74"/>
    </row>
    <row r="3" spans="3:8">
      <c r="D3" t="s">
        <v>0</v>
      </c>
      <c r="E3" t="s">
        <v>1</v>
      </c>
      <c r="F3" t="s">
        <v>2</v>
      </c>
      <c r="G3" t="s">
        <v>3</v>
      </c>
      <c r="H3" s="2" t="s">
        <v>4</v>
      </c>
    </row>
    <row r="4" spans="3:8">
      <c r="C4">
        <v>86164.090540000005</v>
      </c>
      <c r="D4">
        <f>FLOOR(C4/(60*60*24),1)</f>
        <v>0</v>
      </c>
      <c r="E4">
        <f>FLOOR((C4-D4*24*60*60)/(60*60),1)</f>
        <v>23</v>
      </c>
      <c r="F4">
        <f>FLOOR((C4-D4*24*60*60-E4*60*60)/(60),1)</f>
        <v>56</v>
      </c>
      <c r="G4">
        <f>FLOOR((C4-D4*24*60*60-E4*60*60-F4*60),1)</f>
        <v>4</v>
      </c>
      <c r="H4" s="1">
        <f>(C4-D4*24*60*60-E4*60*60-F4*60-G4)*(100)</f>
        <v>9.0540000004693866</v>
      </c>
    </row>
    <row r="7" spans="3:8" s="3" customFormat="1"/>
    <row r="9" spans="3:8">
      <c r="C9">
        <v>32768</v>
      </c>
      <c r="D9" s="3">
        <f>1/C9</f>
        <v>3.0517578125E-5</v>
      </c>
    </row>
    <row r="10" spans="3:8">
      <c r="C10">
        <f>1/D10</f>
        <v>13.333333333333334</v>
      </c>
      <c r="D10">
        <v>7.4999999999999997E-2</v>
      </c>
      <c r="E10">
        <f>D10/D9</f>
        <v>2457.6</v>
      </c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17"/>
  <sheetViews>
    <sheetView workbookViewId="0">
      <selection activeCell="J13" sqref="J13"/>
    </sheetView>
  </sheetViews>
  <sheetFormatPr defaultRowHeight="15"/>
  <cols>
    <col min="3" max="3" width="10.85546875" customWidth="1"/>
    <col min="4" max="4" width="11.7109375" customWidth="1"/>
    <col min="5" max="5" width="20" style="1" customWidth="1"/>
    <col min="6" max="6" width="23.140625" customWidth="1"/>
    <col min="7" max="7" width="18.28515625" customWidth="1"/>
    <col min="8" max="8" width="13.5703125" customWidth="1"/>
    <col min="9" max="9" width="14" customWidth="1"/>
  </cols>
  <sheetData>
    <row r="1" spans="1:14" ht="15.75" thickBot="1">
      <c r="F1" s="55" t="s">
        <v>214</v>
      </c>
      <c r="G1" s="68">
        <v>200</v>
      </c>
    </row>
    <row r="2" spans="1:14">
      <c r="F2" s="69" t="s">
        <v>207</v>
      </c>
      <c r="G2" s="46">
        <v>360</v>
      </c>
      <c r="K2">
        <f>LINEST(E8:E17,C8:C17,0,0)</f>
        <v>16.827270691902903</v>
      </c>
      <c r="L2" s="55"/>
      <c r="M2" s="55"/>
      <c r="N2" s="55"/>
    </row>
    <row r="3" spans="1:14">
      <c r="E3" s="1">
        <f>PI()</f>
        <v>3.1415926535897931</v>
      </c>
      <c r="F3" s="70" t="s">
        <v>206</v>
      </c>
      <c r="G3" s="72">
        <v>3</v>
      </c>
      <c r="K3" s="55"/>
    </row>
    <row r="4" spans="1:14">
      <c r="F4" s="70" t="s">
        <v>107</v>
      </c>
      <c r="G4" s="72">
        <v>0.5</v>
      </c>
      <c r="K4" s="55"/>
    </row>
    <row r="5" spans="1:14" ht="15.75" thickBot="1">
      <c r="F5" s="70" t="s">
        <v>106</v>
      </c>
      <c r="G5" s="72">
        <v>500</v>
      </c>
    </row>
    <row r="6" spans="1:14" ht="15.75" thickBot="1">
      <c r="C6" s="77" t="s">
        <v>129</v>
      </c>
      <c r="D6" s="78"/>
      <c r="F6" s="71" t="s">
        <v>205</v>
      </c>
      <c r="G6" s="73">
        <f>(G5*G4*G4/4+G5*G3*G3/12)/G2</f>
        <v>1.1284722222222223</v>
      </c>
      <c r="H6">
        <f>1/G6</f>
        <v>0.88615384615384607</v>
      </c>
    </row>
    <row r="7" spans="1:14" ht="15.75" thickBot="1">
      <c r="A7" s="90" t="s">
        <v>208</v>
      </c>
      <c r="B7" s="95" t="s">
        <v>209</v>
      </c>
      <c r="C7" s="60" t="s">
        <v>127</v>
      </c>
      <c r="D7" s="18" t="s">
        <v>128</v>
      </c>
      <c r="E7" s="91" t="s">
        <v>130</v>
      </c>
    </row>
    <row r="8" spans="1:14" ht="15.75" thickBot="1">
      <c r="A8" s="89">
        <v>0.83333333333333126</v>
      </c>
      <c r="B8" s="92">
        <v>0.85</v>
      </c>
      <c r="C8" s="64">
        <f t="shared" ref="C8:C9" si="0">A8/(200)</f>
        <v>4.1666666666666562E-3</v>
      </c>
      <c r="D8" s="96">
        <f>(B8/$G$6)*180/PI()</f>
        <v>43.156944076315547</v>
      </c>
      <c r="E8" s="49">
        <v>303.34285714285727</v>
      </c>
      <c r="F8" s="83" t="s">
        <v>212</v>
      </c>
      <c r="G8" s="18" t="s">
        <v>213</v>
      </c>
      <c r="H8" s="80" t="s">
        <v>40</v>
      </c>
      <c r="I8" s="18" t="s">
        <v>140</v>
      </c>
      <c r="J8" t="s">
        <v>72</v>
      </c>
    </row>
    <row r="9" spans="1:14">
      <c r="A9" s="89">
        <v>100</v>
      </c>
      <c r="B9" s="93">
        <v>0.76</v>
      </c>
      <c r="C9" s="64">
        <f t="shared" si="0"/>
        <v>0.5</v>
      </c>
      <c r="D9" s="96">
        <f>(B9/$G$6)*180/PI()</f>
        <v>38.587385291764484</v>
      </c>
      <c r="E9" s="82">
        <v>275.27142857142849</v>
      </c>
      <c r="F9" s="84">
        <f>A9</f>
        <v>100</v>
      </c>
      <c r="G9" s="85">
        <f>B9</f>
        <v>0.76</v>
      </c>
      <c r="H9" s="35">
        <f>F9/$G$1</f>
        <v>0.5</v>
      </c>
      <c r="I9" s="87">
        <f>(G9/$G$6)*180/PI()</f>
        <v>38.587385291764484</v>
      </c>
      <c r="J9">
        <f>H9*I13+J13</f>
        <v>38.587385291764484</v>
      </c>
    </row>
    <row r="10" spans="1:14" ht="15.75" thickBot="1">
      <c r="A10" s="89">
        <v>250</v>
      </c>
      <c r="B10" s="93">
        <v>0.67</v>
      </c>
      <c r="C10" s="64">
        <f>A10/(200)</f>
        <v>1.25</v>
      </c>
      <c r="D10" s="96">
        <f t="shared" ref="D9:D17" si="1">(B10/$G$6)*180/PI()</f>
        <v>34.017826507213428</v>
      </c>
      <c r="E10" s="82">
        <v>241.20000000000002</v>
      </c>
      <c r="F10" s="14">
        <f>A13</f>
        <v>1000</v>
      </c>
      <c r="G10" s="86">
        <f>B13</f>
        <v>0.46</v>
      </c>
      <c r="H10" s="88">
        <f>F10/$G$1</f>
        <v>5</v>
      </c>
      <c r="I10" s="15">
        <f>(G10/$G$6)*180/PI()</f>
        <v>23.355522676594294</v>
      </c>
      <c r="J10">
        <f>H10*I13+J13</f>
        <v>23.355522676594294</v>
      </c>
    </row>
    <row r="11" spans="1:14">
      <c r="A11" s="89">
        <v>500</v>
      </c>
      <c r="B11" s="93">
        <v>0.6</v>
      </c>
      <c r="C11" s="64">
        <f t="shared" ref="C11:C17" si="2">A11/(200)</f>
        <v>2.5</v>
      </c>
      <c r="D11" s="96">
        <f t="shared" si="1"/>
        <v>30.46372523034038</v>
      </c>
      <c r="E11" s="50">
        <v>216</v>
      </c>
    </row>
    <row r="12" spans="1:14" ht="15.75" thickBot="1">
      <c r="A12" s="89">
        <v>750</v>
      </c>
      <c r="B12" s="93">
        <v>0.54</v>
      </c>
      <c r="C12" s="64">
        <f t="shared" si="2"/>
        <v>3.75</v>
      </c>
      <c r="D12" s="96">
        <f t="shared" si="1"/>
        <v>27.41735270730635</v>
      </c>
      <c r="E12" s="50">
        <v>190.8</v>
      </c>
      <c r="I12" t="s">
        <v>138</v>
      </c>
      <c r="J12" t="s">
        <v>139</v>
      </c>
    </row>
    <row r="13" spans="1:14" ht="15.75" thickBot="1">
      <c r="A13" s="89">
        <v>1000</v>
      </c>
      <c r="B13" s="93">
        <v>0.46</v>
      </c>
      <c r="C13" s="64">
        <f t="shared" si="2"/>
        <v>5</v>
      </c>
      <c r="D13" s="96">
        <f t="shared" si="1"/>
        <v>23.355522676594294</v>
      </c>
      <c r="E13" s="50">
        <v>165.6</v>
      </c>
      <c r="G13">
        <f>H10-H9</f>
        <v>4.5</v>
      </c>
      <c r="H13">
        <f>I10-I9</f>
        <v>-15.23186261517019</v>
      </c>
      <c r="I13" s="62">
        <f>(I10-I9)/(H10-H9)</f>
        <v>-3.3848583589267087</v>
      </c>
      <c r="J13" s="63">
        <f>I9-H9*I13</f>
        <v>40.279814471227837</v>
      </c>
    </row>
    <row r="14" spans="1:14">
      <c r="A14" s="89">
        <v>1250</v>
      </c>
      <c r="B14" s="93">
        <v>0.4</v>
      </c>
      <c r="C14" s="64">
        <f t="shared" si="2"/>
        <v>6.25</v>
      </c>
      <c r="D14" s="96">
        <f t="shared" si="1"/>
        <v>20.309150153560257</v>
      </c>
      <c r="E14" s="50">
        <v>144</v>
      </c>
    </row>
    <row r="15" spans="1:14">
      <c r="A15" s="89">
        <v>1500</v>
      </c>
      <c r="B15" s="93">
        <v>0.32</v>
      </c>
      <c r="C15" s="64">
        <f t="shared" si="2"/>
        <v>7.5</v>
      </c>
      <c r="D15" s="96">
        <f t="shared" si="1"/>
        <v>16.247320122848205</v>
      </c>
      <c r="E15" s="50">
        <v>118.80000000000001</v>
      </c>
    </row>
    <row r="16" spans="1:14">
      <c r="A16" s="89">
        <v>1750</v>
      </c>
      <c r="B16" s="93">
        <v>0.23</v>
      </c>
      <c r="C16" s="64">
        <f t="shared" si="2"/>
        <v>8.75</v>
      </c>
      <c r="D16" s="96">
        <f t="shared" si="1"/>
        <v>11.677761338297147</v>
      </c>
      <c r="E16" s="50">
        <v>79.2</v>
      </c>
    </row>
    <row r="17" spans="1:5" ht="15.75" thickBot="1">
      <c r="A17" s="79">
        <v>2000</v>
      </c>
      <c r="B17" s="94">
        <v>0.1</v>
      </c>
      <c r="C17" s="81">
        <f t="shared" si="2"/>
        <v>10</v>
      </c>
      <c r="D17" s="97">
        <f t="shared" si="1"/>
        <v>5.0772875383900642</v>
      </c>
      <c r="E17" s="51">
        <v>36</v>
      </c>
    </row>
  </sheetData>
  <mergeCells count="1">
    <mergeCell ref="C6:D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C3:O59"/>
  <sheetViews>
    <sheetView topLeftCell="A10" workbookViewId="0">
      <selection activeCell="H60" sqref="H60"/>
    </sheetView>
  </sheetViews>
  <sheetFormatPr defaultRowHeight="15"/>
  <cols>
    <col min="6" max="6" width="10.85546875" customWidth="1"/>
    <col min="7" max="7" width="10" customWidth="1"/>
  </cols>
  <sheetData>
    <row r="3" spans="3:12">
      <c r="C3" t="s">
        <v>141</v>
      </c>
      <c r="I3" t="s">
        <v>142</v>
      </c>
      <c r="J3" t="s">
        <v>144</v>
      </c>
      <c r="K3" t="s">
        <v>147</v>
      </c>
      <c r="L3" t="s">
        <v>148</v>
      </c>
    </row>
    <row r="4" spans="3:12">
      <c r="I4" t="s">
        <v>143</v>
      </c>
      <c r="J4" t="s">
        <v>145</v>
      </c>
      <c r="K4" t="s">
        <v>146</v>
      </c>
    </row>
    <row r="5" spans="3:12">
      <c r="C5" t="s">
        <v>22</v>
      </c>
      <c r="D5" t="s">
        <v>40</v>
      </c>
    </row>
    <row r="6" spans="3:12">
      <c r="C6">
        <f>D6*D6</f>
        <v>225</v>
      </c>
      <c r="D6">
        <v>-15</v>
      </c>
    </row>
    <row r="7" spans="3:12">
      <c r="C7">
        <f t="shared" ref="C7:C36" si="0">D7*D7</f>
        <v>196</v>
      </c>
      <c r="D7">
        <v>-14</v>
      </c>
    </row>
    <row r="8" spans="3:12">
      <c r="C8">
        <f t="shared" si="0"/>
        <v>169</v>
      </c>
      <c r="D8">
        <v>-13</v>
      </c>
    </row>
    <row r="9" spans="3:12">
      <c r="C9">
        <f t="shared" si="0"/>
        <v>144</v>
      </c>
      <c r="D9">
        <v>-12</v>
      </c>
    </row>
    <row r="10" spans="3:12">
      <c r="C10">
        <f t="shared" si="0"/>
        <v>121</v>
      </c>
      <c r="D10">
        <v>-11</v>
      </c>
    </row>
    <row r="11" spans="3:12">
      <c r="C11">
        <f t="shared" si="0"/>
        <v>100</v>
      </c>
      <c r="D11">
        <v>-10</v>
      </c>
    </row>
    <row r="12" spans="3:12">
      <c r="C12">
        <f t="shared" si="0"/>
        <v>81</v>
      </c>
      <c r="D12">
        <v>-9</v>
      </c>
    </row>
    <row r="13" spans="3:12">
      <c r="C13">
        <f t="shared" si="0"/>
        <v>64</v>
      </c>
      <c r="D13">
        <v>-8</v>
      </c>
    </row>
    <row r="14" spans="3:12">
      <c r="C14">
        <f t="shared" si="0"/>
        <v>49</v>
      </c>
      <c r="D14">
        <v>-7</v>
      </c>
    </row>
    <row r="15" spans="3:12">
      <c r="C15">
        <f t="shared" si="0"/>
        <v>36</v>
      </c>
      <c r="D15">
        <v>-6</v>
      </c>
    </row>
    <row r="16" spans="3:12">
      <c r="C16">
        <f t="shared" si="0"/>
        <v>25</v>
      </c>
      <c r="D16">
        <v>-5</v>
      </c>
    </row>
    <row r="17" spans="3:4">
      <c r="C17">
        <f t="shared" si="0"/>
        <v>16</v>
      </c>
      <c r="D17">
        <v>-4</v>
      </c>
    </row>
    <row r="18" spans="3:4">
      <c r="C18">
        <f t="shared" si="0"/>
        <v>9</v>
      </c>
      <c r="D18">
        <v>-3</v>
      </c>
    </row>
    <row r="19" spans="3:4">
      <c r="C19">
        <f t="shared" si="0"/>
        <v>4</v>
      </c>
      <c r="D19">
        <v>-2</v>
      </c>
    </row>
    <row r="20" spans="3:4">
      <c r="C20">
        <f t="shared" si="0"/>
        <v>1</v>
      </c>
      <c r="D20">
        <v>-1</v>
      </c>
    </row>
    <row r="21" spans="3:4">
      <c r="C21">
        <f t="shared" si="0"/>
        <v>0</v>
      </c>
      <c r="D21">
        <v>0</v>
      </c>
    </row>
    <row r="22" spans="3:4">
      <c r="C22">
        <f t="shared" si="0"/>
        <v>1</v>
      </c>
      <c r="D22">
        <v>1</v>
      </c>
    </row>
    <row r="23" spans="3:4">
      <c r="C23">
        <f t="shared" si="0"/>
        <v>4</v>
      </c>
      <c r="D23">
        <v>2</v>
      </c>
    </row>
    <row r="24" spans="3:4">
      <c r="C24">
        <f t="shared" si="0"/>
        <v>9</v>
      </c>
      <c r="D24">
        <v>3</v>
      </c>
    </row>
    <row r="25" spans="3:4">
      <c r="C25">
        <f t="shared" si="0"/>
        <v>16</v>
      </c>
      <c r="D25">
        <v>4</v>
      </c>
    </row>
    <row r="26" spans="3:4">
      <c r="C26">
        <f t="shared" si="0"/>
        <v>25</v>
      </c>
      <c r="D26">
        <v>5</v>
      </c>
    </row>
    <row r="27" spans="3:4">
      <c r="C27">
        <f t="shared" si="0"/>
        <v>36</v>
      </c>
      <c r="D27">
        <v>6</v>
      </c>
    </row>
    <row r="28" spans="3:4">
      <c r="C28">
        <f t="shared" si="0"/>
        <v>49</v>
      </c>
      <c r="D28">
        <v>7</v>
      </c>
    </row>
    <row r="29" spans="3:4">
      <c r="C29">
        <f t="shared" si="0"/>
        <v>64</v>
      </c>
      <c r="D29">
        <v>8</v>
      </c>
    </row>
    <row r="30" spans="3:4">
      <c r="C30">
        <f t="shared" si="0"/>
        <v>81</v>
      </c>
      <c r="D30">
        <v>9</v>
      </c>
    </row>
    <row r="31" spans="3:4">
      <c r="C31">
        <f t="shared" si="0"/>
        <v>100</v>
      </c>
      <c r="D31">
        <v>10</v>
      </c>
    </row>
    <row r="32" spans="3:4">
      <c r="C32">
        <f t="shared" si="0"/>
        <v>121</v>
      </c>
      <c r="D32">
        <v>11</v>
      </c>
    </row>
    <row r="33" spans="3:4">
      <c r="C33">
        <f t="shared" si="0"/>
        <v>144</v>
      </c>
      <c r="D33">
        <v>12</v>
      </c>
    </row>
    <row r="34" spans="3:4">
      <c r="C34">
        <f t="shared" si="0"/>
        <v>169</v>
      </c>
      <c r="D34">
        <v>13</v>
      </c>
    </row>
    <row r="35" spans="3:4">
      <c r="C35">
        <f t="shared" si="0"/>
        <v>196</v>
      </c>
      <c r="D35">
        <v>14</v>
      </c>
    </row>
    <row r="36" spans="3:4">
      <c r="C36">
        <f t="shared" si="0"/>
        <v>225</v>
      </c>
      <c r="D36">
        <v>15</v>
      </c>
    </row>
    <row r="41" spans="3:4">
      <c r="C41" t="s">
        <v>153</v>
      </c>
    </row>
    <row r="42" spans="3:4">
      <c r="C42" t="s">
        <v>152</v>
      </c>
    </row>
    <row r="43" spans="3:4">
      <c r="C43" t="s">
        <v>151</v>
      </c>
    </row>
    <row r="44" spans="3:4">
      <c r="C44" t="s">
        <v>150</v>
      </c>
    </row>
    <row r="45" spans="3:4">
      <c r="C45" t="s">
        <v>149</v>
      </c>
    </row>
    <row r="46" spans="3:4">
      <c r="C46" t="s">
        <v>154</v>
      </c>
    </row>
    <row r="47" spans="3:4">
      <c r="C47" s="52" t="s">
        <v>155</v>
      </c>
    </row>
    <row r="48" spans="3:4">
      <c r="C48" t="s">
        <v>156</v>
      </c>
    </row>
    <row r="49" spans="3:15">
      <c r="C49" t="s">
        <v>157</v>
      </c>
    </row>
    <row r="50" spans="3:15">
      <c r="C50" t="s">
        <v>158</v>
      </c>
    </row>
    <row r="51" spans="3:15">
      <c r="C51" t="s">
        <v>159</v>
      </c>
      <c r="H51" t="s">
        <v>161</v>
      </c>
      <c r="L51" t="s">
        <v>163</v>
      </c>
      <c r="O51" t="s">
        <v>164</v>
      </c>
    </row>
    <row r="52" spans="3:15">
      <c r="C52" t="s">
        <v>160</v>
      </c>
      <c r="H52" t="s">
        <v>162</v>
      </c>
    </row>
    <row r="54" spans="3:15">
      <c r="H54" t="s">
        <v>165</v>
      </c>
    </row>
    <row r="56" spans="3:15">
      <c r="H56" t="s">
        <v>166</v>
      </c>
    </row>
    <row r="57" spans="3:15">
      <c r="H57" t="s">
        <v>167</v>
      </c>
    </row>
    <row r="58" spans="3:15">
      <c r="H58" t="s">
        <v>168</v>
      </c>
    </row>
    <row r="59" spans="3:15">
      <c r="H59" t="s">
        <v>169</v>
      </c>
    </row>
  </sheetData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R231"/>
  <sheetViews>
    <sheetView tabSelected="1" topLeftCell="A37" zoomScale="70" zoomScaleNormal="70" workbookViewId="0">
      <selection activeCell="H81" sqref="H81"/>
    </sheetView>
  </sheetViews>
  <sheetFormatPr defaultRowHeight="15"/>
  <cols>
    <col min="2" max="2" width="12.5703125" bestFit="1" customWidth="1"/>
    <col min="3" max="3" width="9.140625" customWidth="1"/>
    <col min="4" max="4" width="12" bestFit="1" customWidth="1"/>
    <col min="6" max="6" width="7.85546875" customWidth="1"/>
    <col min="10" max="10" width="12.140625" customWidth="1"/>
    <col min="11" max="11" width="11" customWidth="1"/>
  </cols>
  <sheetData>
    <row r="1" spans="1:18" ht="15.75" thickBot="1">
      <c r="H1" s="55"/>
      <c r="I1" s="55"/>
    </row>
    <row r="2" spans="1:18" ht="15.75" thickBot="1">
      <c r="B2" t="s">
        <v>138</v>
      </c>
      <c r="C2" t="s">
        <v>139</v>
      </c>
      <c r="D2" t="s">
        <v>189</v>
      </c>
      <c r="E2" t="s">
        <v>190</v>
      </c>
      <c r="F2" t="s">
        <v>127</v>
      </c>
      <c r="G2" s="55" t="s">
        <v>210</v>
      </c>
      <c r="H2" s="55" t="s">
        <v>211</v>
      </c>
      <c r="J2" t="s">
        <v>200</v>
      </c>
      <c r="L2" t="s">
        <v>198</v>
      </c>
      <c r="M2" t="s">
        <v>199</v>
      </c>
      <c r="N2" s="55" t="s">
        <v>126</v>
      </c>
      <c r="O2" s="55" t="s">
        <v>174</v>
      </c>
      <c r="Q2" s="55"/>
      <c r="R2" s="4"/>
    </row>
    <row r="3" spans="1:18" ht="15.75" thickBot="1">
      <c r="B3" s="41">
        <f>Лист9!I13</f>
        <v>-3.3848583589267087</v>
      </c>
      <c r="C3" s="41">
        <f>Лист9!J13</f>
        <v>40.279814471227837</v>
      </c>
      <c r="D3">
        <f>C3/(B3*B3)</f>
        <v>3.5156567094208708</v>
      </c>
      <c r="E3">
        <v>10</v>
      </c>
      <c r="F3">
        <v>10</v>
      </c>
      <c r="G3" s="41">
        <f>B3/2</f>
        <v>-1.6924291794633544</v>
      </c>
      <c r="H3" s="41">
        <f>C3/2</f>
        <v>20.139907235613919</v>
      </c>
      <c r="J3">
        <f>-B3</f>
        <v>3.3848583589267087</v>
      </c>
      <c r="K3" s="55">
        <v>-1.3963799978474101</v>
      </c>
      <c r="L3">
        <f>C3/(B3*B3)</f>
        <v>3.5156567094208708</v>
      </c>
      <c r="M3">
        <f>-L3</f>
        <v>-3.5156567094208708</v>
      </c>
      <c r="N3">
        <v>8</v>
      </c>
      <c r="O3">
        <v>0</v>
      </c>
      <c r="Q3" s="55"/>
      <c r="R3" s="4"/>
    </row>
    <row r="4" spans="1:18" ht="15.75" thickBot="1">
      <c r="B4">
        <f>0.01</f>
        <v>0.01</v>
      </c>
      <c r="I4" t="s">
        <v>191</v>
      </c>
      <c r="M4" s="55" t="s">
        <v>201</v>
      </c>
      <c r="Q4" s="55"/>
      <c r="R4" s="55"/>
    </row>
    <row r="5" spans="1:18" ht="15.75" thickBot="1">
      <c r="A5" s="55" t="s">
        <v>187</v>
      </c>
      <c r="B5" s="4" t="s">
        <v>187</v>
      </c>
      <c r="C5" t="s">
        <v>188</v>
      </c>
      <c r="D5" t="s">
        <v>123</v>
      </c>
      <c r="E5" t="s">
        <v>126</v>
      </c>
      <c r="F5" s="4" t="s">
        <v>187</v>
      </c>
      <c r="G5" s="60" t="s">
        <v>193</v>
      </c>
      <c r="H5" s="67" t="s">
        <v>192</v>
      </c>
      <c r="I5" s="61" t="s">
        <v>194</v>
      </c>
      <c r="J5" t="s">
        <v>197</v>
      </c>
      <c r="K5" t="s">
        <v>196</v>
      </c>
      <c r="L5" t="s">
        <v>195</v>
      </c>
      <c r="M5" s="55" t="s">
        <v>202</v>
      </c>
      <c r="N5" s="55" t="s">
        <v>203</v>
      </c>
      <c r="O5" s="55" t="s">
        <v>204</v>
      </c>
      <c r="Q5" s="55"/>
      <c r="R5" s="55"/>
    </row>
    <row r="6" spans="1:18">
      <c r="A6" s="55">
        <v>-90</v>
      </c>
      <c r="B6" s="68">
        <f>0</f>
        <v>0</v>
      </c>
      <c r="C6">
        <f>-COS(B6)*$E$3</f>
        <v>-10</v>
      </c>
      <c r="D6">
        <f t="shared" ref="D6:D69" si="0">SIN(B6)*$F$3</f>
        <v>0</v>
      </c>
      <c r="E6">
        <f>COS(B6)*$E$3</f>
        <v>10</v>
      </c>
      <c r="F6" s="47">
        <f>(-$G$3*G6+SQRT($G$3*G6*$G$3*G6+4*$H$3*G6))/(2*$H$3)</f>
        <v>0</v>
      </c>
      <c r="G6" s="64">
        <f>($H$3*B6*B6)/(1-$G$3*B6)</f>
        <v>0</v>
      </c>
      <c r="H6" s="34">
        <f>$H$3*B6*(2-$G$3*B6)/((1-$G$3*B6)*(1-$G$3*B6))</f>
        <v>0</v>
      </c>
      <c r="I6" s="65">
        <f>$H$3*2/((1-$G$3*B6)*(1-$G$3*B6)*(1-$G$3*B6))</f>
        <v>40.279814471227837</v>
      </c>
      <c r="J6">
        <f t="shared" ref="J6:J69" si="1">$L$3*EXP(-$J$3*B6)+$M$3+$C$3*B6/$J$3</f>
        <v>0</v>
      </c>
      <c r="K6">
        <f t="shared" ref="K6:K69" si="2">-$J$3*$L$3*EXP(-$J$3*B6)+$C$3/$J$3</f>
        <v>0</v>
      </c>
      <c r="L6">
        <f t="shared" ref="L6:L69" si="3">$J$3*$J$3*$L$3*EXP(-$J$3*B6)</f>
        <v>40.279814471227837</v>
      </c>
      <c r="M6">
        <f t="shared" ref="M6:M69" si="4">$N$3*SQRT((B6+$O$3)*(B6+$O$3)*(B6+$O$3))/2</f>
        <v>0</v>
      </c>
      <c r="N6">
        <f t="shared" ref="N6:N69" si="5">$N$3*SQRT(B6+$O$3)</f>
        <v>0</v>
      </c>
      <c r="O6" s="55" t="e">
        <f t="shared" ref="O6:O69" si="6">$N$3/(2*SQRT(B6+$O$3))</f>
        <v>#DIV/0!</v>
      </c>
      <c r="Q6" s="55"/>
      <c r="R6" s="55"/>
    </row>
    <row r="7" spans="1:18">
      <c r="A7" s="55">
        <v>-88</v>
      </c>
      <c r="B7" s="47">
        <f>B6+$B$4</f>
        <v>0.01</v>
      </c>
      <c r="C7" s="55">
        <f t="shared" ref="C7:C70" si="7">-COS(B7)*$E$3</f>
        <v>-9.9995000041666522</v>
      </c>
      <c r="D7" s="55">
        <f t="shared" si="0"/>
        <v>9.9998333341666648E-2</v>
      </c>
      <c r="E7" s="55">
        <f t="shared" ref="E7:E70" si="8">COS(B7)*$E$3</f>
        <v>9.9995000041666522</v>
      </c>
      <c r="F7" s="47">
        <f t="shared" ref="F7:F70" si="9">(-$G$3*G7+SQRT($G$3*G7*$G$3*G7+4*$H$3*G7))/(2*$H$3)</f>
        <v>1.0000000000000002E-2</v>
      </c>
      <c r="G7" s="64">
        <f t="shared" ref="G7:G70" si="10">($H$3*B7*B7)/(1-$G$3*B7)</f>
        <v>1.9804726269319118E-3</v>
      </c>
      <c r="H7" s="34">
        <f t="shared" ref="H7:H70" si="11">$H$3*B7*(2-$G$3*B7)/((1-$G$3*B7)*(1-$G$3*B7))</f>
        <v>0.3927984986418222</v>
      </c>
      <c r="I7" s="65">
        <f t="shared" ref="I7:I70" si="12">$H$3*2/((1-$G$3*B7)*(1-$G$3*B7)*(1-$G$3*B7))</f>
        <v>38.302012749629696</v>
      </c>
      <c r="J7" s="55">
        <f t="shared" si="1"/>
        <v>1.9914581415652194E-3</v>
      </c>
      <c r="K7" s="55">
        <f t="shared" si="2"/>
        <v>0.39605734097534651</v>
      </c>
      <c r="L7" s="55">
        <f t="shared" si="3"/>
        <v>38.939216470013143</v>
      </c>
      <c r="M7" s="55">
        <f t="shared" si="4"/>
        <v>4.0000000000000001E-3</v>
      </c>
      <c r="N7" s="55">
        <f t="shared" si="5"/>
        <v>0.8</v>
      </c>
      <c r="O7" s="55">
        <f t="shared" si="6"/>
        <v>40</v>
      </c>
    </row>
    <row r="8" spans="1:18">
      <c r="A8" s="55">
        <v>-86</v>
      </c>
      <c r="B8" s="47">
        <f t="shared" ref="B8:B71" si="13">B7+$B$4</f>
        <v>0.02</v>
      </c>
      <c r="C8" s="55">
        <f t="shared" si="7"/>
        <v>-9.998000066665778</v>
      </c>
      <c r="D8" s="55">
        <f t="shared" si="0"/>
        <v>0.19998666693333081</v>
      </c>
      <c r="E8" s="55">
        <f t="shared" si="8"/>
        <v>9.998000066665778</v>
      </c>
      <c r="F8" s="47">
        <f t="shared" si="9"/>
        <v>2.0000000000000004E-2</v>
      </c>
      <c r="G8" s="64">
        <f t="shared" si="10"/>
        <v>7.792207700548618E-3</v>
      </c>
      <c r="H8" s="34">
        <f t="shared" si="11"/>
        <v>0.76646478248164984</v>
      </c>
      <c r="I8" s="65">
        <f t="shared" si="12"/>
        <v>36.451604561460393</v>
      </c>
      <c r="J8" s="55">
        <f t="shared" si="1"/>
        <v>7.8772097251347539E-3</v>
      </c>
      <c r="K8" s="55">
        <f t="shared" si="2"/>
        <v>0.77893305024141313</v>
      </c>
      <c r="L8" s="55">
        <f t="shared" si="3"/>
        <v>37.643236425073901</v>
      </c>
      <c r="M8" s="55">
        <f t="shared" si="4"/>
        <v>1.1313708498984762E-2</v>
      </c>
      <c r="N8" s="55">
        <f t="shared" si="5"/>
        <v>1.131370849898476</v>
      </c>
      <c r="O8" s="55">
        <f t="shared" si="6"/>
        <v>28.284271247461902</v>
      </c>
    </row>
    <row r="9" spans="1:18">
      <c r="A9" s="55">
        <v>-84</v>
      </c>
      <c r="B9" s="47">
        <f t="shared" si="13"/>
        <v>0.03</v>
      </c>
      <c r="C9" s="55">
        <f t="shared" si="7"/>
        <v>-9.9955003374898759</v>
      </c>
      <c r="D9" s="55">
        <f t="shared" si="0"/>
        <v>0.29995500202495662</v>
      </c>
      <c r="E9" s="55">
        <f t="shared" si="8"/>
        <v>9.9955003374898759</v>
      </c>
      <c r="F9" s="47">
        <f t="shared" si="9"/>
        <v>0.03</v>
      </c>
      <c r="G9" s="64">
        <f t="shared" si="10"/>
        <v>1.7250080332945603E-2</v>
      </c>
      <c r="H9" s="34">
        <f t="shared" si="11"/>
        <v>1.122221483308131</v>
      </c>
      <c r="I9" s="65">
        <f t="shared" si="12"/>
        <v>34.718495840080294</v>
      </c>
      <c r="J9" s="55">
        <f t="shared" si="1"/>
        <v>1.7527644372085593E-2</v>
      </c>
      <c r="K9" s="55">
        <f t="shared" si="2"/>
        <v>1.1490658405716854</v>
      </c>
      <c r="L9" s="55">
        <f t="shared" si="3"/>
        <v>36.390389355811621</v>
      </c>
      <c r="M9" s="55">
        <f t="shared" si="4"/>
        <v>2.0784609690826527E-2</v>
      </c>
      <c r="N9" s="55">
        <f t="shared" si="5"/>
        <v>1.3856406460551018</v>
      </c>
      <c r="O9" s="55">
        <f t="shared" si="6"/>
        <v>23.094010767585029</v>
      </c>
    </row>
    <row r="10" spans="1:18">
      <c r="A10" s="55">
        <v>-82</v>
      </c>
      <c r="B10" s="47">
        <f t="shared" si="13"/>
        <v>0.04</v>
      </c>
      <c r="C10" s="55">
        <f t="shared" si="7"/>
        <v>-9.9920010666097792</v>
      </c>
      <c r="D10" s="55">
        <f t="shared" si="0"/>
        <v>0.39989334186634162</v>
      </c>
      <c r="E10" s="55">
        <f t="shared" si="8"/>
        <v>9.9920010666097792</v>
      </c>
      <c r="F10" s="47">
        <f t="shared" si="9"/>
        <v>0.04</v>
      </c>
      <c r="G10" s="64">
        <f t="shared" si="10"/>
        <v>3.0180703449964274E-2</v>
      </c>
      <c r="H10" s="34">
        <f t="shared" si="11"/>
        <v>1.4611951062831565</v>
      </c>
      <c r="I10" s="65">
        <f t="shared" si="12"/>
        <v>33.093537276187377</v>
      </c>
      <c r="J10" s="55">
        <f t="shared" si="1"/>
        <v>3.0817465413199463E-2</v>
      </c>
      <c r="K10" s="55">
        <f t="shared" si="2"/>
        <v>1.5068798234443079</v>
      </c>
      <c r="L10" s="55">
        <f t="shared" si="3"/>
        <v>35.179239704944358</v>
      </c>
      <c r="M10" s="55">
        <f t="shared" si="4"/>
        <v>3.2000000000000001E-2</v>
      </c>
      <c r="N10" s="55">
        <f t="shared" si="5"/>
        <v>1.6</v>
      </c>
      <c r="O10" s="55">
        <f t="shared" si="6"/>
        <v>20</v>
      </c>
    </row>
    <row r="11" spans="1:18">
      <c r="A11" s="55">
        <v>-80</v>
      </c>
      <c r="B11" s="47">
        <f t="shared" si="13"/>
        <v>0.05</v>
      </c>
      <c r="C11" s="55">
        <f t="shared" si="7"/>
        <v>-9.9875026039496628</v>
      </c>
      <c r="D11" s="55">
        <f t="shared" si="0"/>
        <v>0.49979169270678331</v>
      </c>
      <c r="E11" s="55">
        <f t="shared" si="8"/>
        <v>9.9875026039496628</v>
      </c>
      <c r="F11" s="47">
        <f t="shared" si="9"/>
        <v>0.05</v>
      </c>
      <c r="G11" s="64">
        <f t="shared" si="10"/>
        <v>4.642151201461743E-2</v>
      </c>
      <c r="H11" s="34">
        <f t="shared" si="11"/>
        <v>1.7844249586444196</v>
      </c>
      <c r="I11" s="65">
        <f t="shared" si="12"/>
        <v>31.56842274400352</v>
      </c>
      <c r="J11" s="55">
        <f t="shared" si="1"/>
        <v>4.7625546319227996E-2</v>
      </c>
      <c r="K11" s="55">
        <f t="shared" si="2"/>
        <v>1.8527849950043009</v>
      </c>
      <c r="L11" s="55">
        <f t="shared" si="3"/>
        <v>34.008399693593546</v>
      </c>
      <c r="M11" s="55">
        <f t="shared" si="4"/>
        <v>4.4721359549995801E-2</v>
      </c>
      <c r="N11" s="55">
        <f t="shared" si="5"/>
        <v>1.7888543819998317</v>
      </c>
      <c r="O11" s="55">
        <f t="shared" si="6"/>
        <v>17.888543819998318</v>
      </c>
    </row>
    <row r="12" spans="1:18">
      <c r="A12" s="55">
        <v>-78</v>
      </c>
      <c r="B12" s="47">
        <f t="shared" si="13"/>
        <v>6.0000000000000005E-2</v>
      </c>
      <c r="C12" s="55">
        <f t="shared" si="7"/>
        <v>-9.9820053993520421</v>
      </c>
      <c r="D12" s="55">
        <f t="shared" si="0"/>
        <v>0.59964006479444598</v>
      </c>
      <c r="E12" s="55">
        <f t="shared" si="8"/>
        <v>9.9820053993520421</v>
      </c>
      <c r="F12" s="47">
        <f t="shared" si="9"/>
        <v>0.06</v>
      </c>
      <c r="G12" s="64">
        <f t="shared" si="10"/>
        <v>6.5819931671175239E-2</v>
      </c>
      <c r="H12" s="34">
        <f t="shared" si="11"/>
        <v>2.0928711256125134</v>
      </c>
      <c r="I12" s="65">
        <f t="shared" si="12"/>
        <v>30.135600018795248</v>
      </c>
      <c r="J12" s="55">
        <f t="shared" si="1"/>
        <v>6.7834791909754721E-2</v>
      </c>
      <c r="K12" s="55">
        <f t="shared" si="2"/>
        <v>2.187177705851882</v>
      </c>
      <c r="L12" s="55">
        <f t="shared" si="3"/>
        <v>32.876527731116944</v>
      </c>
      <c r="M12" s="55">
        <f t="shared" si="4"/>
        <v>5.8787753826796282E-2</v>
      </c>
      <c r="N12" s="55">
        <f t="shared" si="5"/>
        <v>1.9595917942265426</v>
      </c>
      <c r="O12" s="55">
        <f t="shared" si="6"/>
        <v>16.329931618554518</v>
      </c>
    </row>
    <row r="13" spans="1:18">
      <c r="A13" s="55">
        <v>-76</v>
      </c>
      <c r="B13" s="47">
        <f t="shared" si="13"/>
        <v>7.0000000000000007E-2</v>
      </c>
      <c r="C13" s="55">
        <f t="shared" si="7"/>
        <v>-9.9755100025327952</v>
      </c>
      <c r="D13" s="55">
        <f t="shared" si="0"/>
        <v>0.69942847337532765</v>
      </c>
      <c r="E13" s="55">
        <f t="shared" si="8"/>
        <v>9.9755100025327952</v>
      </c>
      <c r="F13" s="47">
        <f t="shared" si="9"/>
        <v>7.0000000000000007E-2</v>
      </c>
      <c r="G13" s="64">
        <f t="shared" si="10"/>
        <v>8.8232622867947252E-2</v>
      </c>
      <c r="H13" s="34">
        <f t="shared" si="11"/>
        <v>2.3874216079547712</v>
      </c>
      <c r="I13" s="65">
        <f t="shared" si="12"/>
        <v>28.78819213744163</v>
      </c>
      <c r="J13" s="55">
        <f t="shared" si="1"/>
        <v>9.1332004181319704E-2</v>
      </c>
      <c r="K13" s="55">
        <f t="shared" si="2"/>
        <v>2.5104411151952775</v>
      </c>
      <c r="L13" s="55">
        <f t="shared" si="3"/>
        <v>31.78232687786581</v>
      </c>
      <c r="M13" s="55">
        <f t="shared" si="4"/>
        <v>7.4081036709808548E-2</v>
      </c>
      <c r="N13" s="55">
        <f t="shared" si="5"/>
        <v>2.1166010488516727</v>
      </c>
      <c r="O13" s="55">
        <f t="shared" si="6"/>
        <v>15.118578920369087</v>
      </c>
    </row>
    <row r="14" spans="1:18">
      <c r="A14" s="55">
        <v>-74</v>
      </c>
      <c r="B14" s="47">
        <f t="shared" si="13"/>
        <v>0.08</v>
      </c>
      <c r="C14" s="55">
        <f t="shared" si="7"/>
        <v>-9.9680170630261937</v>
      </c>
      <c r="D14" s="55">
        <f t="shared" si="0"/>
        <v>0.79914693969172701</v>
      </c>
      <c r="E14" s="55">
        <f t="shared" si="8"/>
        <v>9.9680170630261937</v>
      </c>
      <c r="F14" s="47">
        <f t="shared" si="9"/>
        <v>8.0000000000000016E-2</v>
      </c>
      <c r="G14" s="64">
        <f t="shared" si="10"/>
        <v>0.11352479258311411</v>
      </c>
      <c r="H14" s="34">
        <f t="shared" si="11"/>
        <v>2.6688987204203021</v>
      </c>
      <c r="I14" s="65">
        <f t="shared" si="12"/>
        <v>27.51992799574592</v>
      </c>
      <c r="J14" s="55">
        <f t="shared" si="1"/>
        <v>0.11800775260107532</v>
      </c>
      <c r="K14" s="55">
        <f t="shared" si="2"/>
        <v>2.82294562988832</v>
      </c>
      <c r="L14" s="55">
        <f t="shared" si="3"/>
        <v>30.724543359104729</v>
      </c>
      <c r="M14" s="55">
        <f t="shared" si="4"/>
        <v>9.0509667991878096E-2</v>
      </c>
      <c r="N14" s="55">
        <f t="shared" si="5"/>
        <v>2.2627416997969521</v>
      </c>
      <c r="O14" s="55">
        <f t="shared" si="6"/>
        <v>14.142135623730951</v>
      </c>
    </row>
    <row r="15" spans="1:18">
      <c r="A15" s="55">
        <v>-72</v>
      </c>
      <c r="B15" s="47">
        <f t="shared" si="13"/>
        <v>0.09</v>
      </c>
      <c r="C15" s="55">
        <f t="shared" si="7"/>
        <v>-9.9595273301199434</v>
      </c>
      <c r="D15" s="55">
        <f t="shared" si="0"/>
        <v>0.89878549198011037</v>
      </c>
      <c r="E15" s="55">
        <f t="shared" si="8"/>
        <v>9.9595273301199434</v>
      </c>
      <c r="F15" s="47">
        <f t="shared" si="9"/>
        <v>0.09</v>
      </c>
      <c r="G15" s="64">
        <f t="shared" si="10"/>
        <v>0.14156956670332982</v>
      </c>
      <c r="H15" s="34">
        <f t="shared" si="11"/>
        <v>2.9380648372441533</v>
      </c>
      <c r="I15" s="65">
        <f t="shared" si="12"/>
        <v>26.325080979659326</v>
      </c>
      <c r="J15" s="55">
        <f t="shared" si="1"/>
        <v>0.14775624871733584</v>
      </c>
      <c r="K15" s="55">
        <f t="shared" si="2"/>
        <v>3.125049328855976</v>
      </c>
      <c r="L15" s="55">
        <f t="shared" si="3"/>
        <v>29.701965128391379</v>
      </c>
      <c r="M15" s="55">
        <f t="shared" si="4"/>
        <v>0.108</v>
      </c>
      <c r="N15" s="55">
        <f t="shared" si="5"/>
        <v>2.4</v>
      </c>
      <c r="O15" s="55">
        <f t="shared" si="6"/>
        <v>13.333333333333334</v>
      </c>
    </row>
    <row r="16" spans="1:18">
      <c r="A16" s="55">
        <v>-70</v>
      </c>
      <c r="B16" s="47">
        <f t="shared" si="13"/>
        <v>9.9999999999999992E-2</v>
      </c>
      <c r="C16" s="55">
        <f t="shared" si="7"/>
        <v>-9.9500416527802589</v>
      </c>
      <c r="D16" s="55">
        <f t="shared" si="0"/>
        <v>0.99833416646828144</v>
      </c>
      <c r="E16" s="55">
        <f t="shared" si="8"/>
        <v>9.9500416527802589</v>
      </c>
      <c r="F16" s="47">
        <f t="shared" si="9"/>
        <v>0.1</v>
      </c>
      <c r="G16" s="64">
        <f t="shared" si="10"/>
        <v>0.17224741690963377</v>
      </c>
      <c r="H16" s="34">
        <f t="shared" si="11"/>
        <v>3.1956275597721611</v>
      </c>
      <c r="I16" s="65">
        <f t="shared" si="12"/>
        <v>25.198414599136989</v>
      </c>
      <c r="J16" s="55">
        <f t="shared" si="1"/>
        <v>0.18047522494336454</v>
      </c>
      <c r="K16" s="55">
        <f t="shared" si="2"/>
        <v>3.4170983733940563</v>
      </c>
      <c r="L16" s="55">
        <f t="shared" si="3"/>
        <v>28.7134204787701</v>
      </c>
      <c r="M16" s="55">
        <f t="shared" si="4"/>
        <v>0.12649110640673517</v>
      </c>
      <c r="N16" s="55">
        <f t="shared" si="5"/>
        <v>2.5298221281347035</v>
      </c>
      <c r="O16" s="55">
        <f t="shared" si="6"/>
        <v>12.649110640673516</v>
      </c>
    </row>
    <row r="17" spans="1:15">
      <c r="A17" s="55">
        <v>-68</v>
      </c>
      <c r="B17" s="47">
        <f t="shared" si="13"/>
        <v>0.10999999999999999</v>
      </c>
      <c r="C17" s="55">
        <f t="shared" si="7"/>
        <v>-9.9395609795669682</v>
      </c>
      <c r="D17" s="55">
        <f t="shared" si="0"/>
        <v>1.0977830083717479</v>
      </c>
      <c r="E17" s="55">
        <f t="shared" si="8"/>
        <v>9.9395609795669682</v>
      </c>
      <c r="F17" s="47">
        <f t="shared" si="9"/>
        <v>0.10999999999999997</v>
      </c>
      <c r="G17" s="64">
        <f t="shared" si="10"/>
        <v>0.20544563662668194</v>
      </c>
      <c r="H17" s="34">
        <f t="shared" si="11"/>
        <v>3.4422443716904692</v>
      </c>
      <c r="I17" s="65">
        <f t="shared" si="12"/>
        <v>24.135134238363136</v>
      </c>
      <c r="J17" s="55">
        <f t="shared" si="1"/>
        <v>0.21606581737548969</v>
      </c>
      <c r="K17" s="55">
        <f t="shared" si="2"/>
        <v>3.699427403813301</v>
      </c>
      <c r="L17" s="55">
        <f t="shared" si="3"/>
        <v>27.757776700187847</v>
      </c>
      <c r="M17" s="55">
        <f t="shared" si="4"/>
        <v>0.14593149077563758</v>
      </c>
      <c r="N17" s="55">
        <f t="shared" si="5"/>
        <v>2.6532998322843198</v>
      </c>
      <c r="O17" s="55">
        <f t="shared" si="6"/>
        <v>12.060453783110546</v>
      </c>
    </row>
    <row r="18" spans="1:15">
      <c r="A18" s="55">
        <v>-66</v>
      </c>
      <c r="B18" s="47">
        <f t="shared" si="13"/>
        <v>0.11999999999999998</v>
      </c>
      <c r="C18" s="55">
        <f t="shared" si="7"/>
        <v>-9.9280863585386623</v>
      </c>
      <c r="D18" s="55">
        <f t="shared" si="0"/>
        <v>1.1971220728891936</v>
      </c>
      <c r="E18" s="55">
        <f t="shared" si="8"/>
        <v>9.9280863585386623</v>
      </c>
      <c r="F18" s="47">
        <f t="shared" si="9"/>
        <v>0.11999999999999998</v>
      </c>
      <c r="G18" s="64">
        <f t="shared" si="10"/>
        <v>0.24105786120396602</v>
      </c>
      <c r="H18" s="34">
        <f t="shared" si="11"/>
        <v>3.678526839112374</v>
      </c>
      <c r="I18" s="65">
        <f t="shared" si="12"/>
        <v>23.13084425897971</v>
      </c>
      <c r="J18" s="55">
        <f t="shared" si="1"/>
        <v>0.25443245251128443</v>
      </c>
      <c r="K18" s="55">
        <f t="shared" si="2"/>
        <v>3.9723599228822941</v>
      </c>
      <c r="L18" s="55">
        <f t="shared" si="3"/>
        <v>26.833938781594242</v>
      </c>
      <c r="M18" s="55">
        <f t="shared" si="4"/>
        <v>0.16627687752661219</v>
      </c>
      <c r="N18" s="55">
        <f t="shared" si="5"/>
        <v>2.7712812921102032</v>
      </c>
      <c r="O18" s="55">
        <f t="shared" si="6"/>
        <v>11.547005383792516</v>
      </c>
    </row>
    <row r="19" spans="1:15">
      <c r="A19" s="55">
        <v>-64</v>
      </c>
      <c r="B19" s="47">
        <f t="shared" si="13"/>
        <v>0.12999999999999998</v>
      </c>
      <c r="C19" s="55">
        <f t="shared" si="7"/>
        <v>-9.9156189371478813</v>
      </c>
      <c r="D19" s="55">
        <f t="shared" si="0"/>
        <v>1.2963414261969484</v>
      </c>
      <c r="E19" s="55">
        <f t="shared" si="8"/>
        <v>9.9156189371478813</v>
      </c>
      <c r="F19" s="47">
        <f t="shared" si="9"/>
        <v>0.12999999999999998</v>
      </c>
      <c r="G19" s="64">
        <f t="shared" si="10"/>
        <v>0.27898362803385834</v>
      </c>
      <c r="H19" s="34">
        <f t="shared" si="11"/>
        <v>3.9050444056776068</v>
      </c>
      <c r="I19" s="65">
        <f t="shared" si="12"/>
        <v>22.181509797361183</v>
      </c>
      <c r="J19" s="55">
        <f t="shared" si="1"/>
        <v>0.29548273773800449</v>
      </c>
      <c r="K19" s="55">
        <f t="shared" si="2"/>
        <v>4.2362086665085847</v>
      </c>
      <c r="L19" s="55">
        <f t="shared" si="3"/>
        <v>25.940848156238484</v>
      </c>
      <c r="M19" s="55">
        <f t="shared" si="4"/>
        <v>0.18748866632412739</v>
      </c>
      <c r="N19" s="55">
        <f t="shared" si="5"/>
        <v>2.8844410203711912</v>
      </c>
      <c r="O19" s="55">
        <f t="shared" si="6"/>
        <v>11.094003924504584</v>
      </c>
    </row>
    <row r="20" spans="1:15">
      <c r="A20" s="55">
        <v>-62</v>
      </c>
      <c r="B20" s="47">
        <f t="shared" si="13"/>
        <v>0.13999999999999999</v>
      </c>
      <c r="C20" s="55">
        <f t="shared" si="7"/>
        <v>-9.9021599621263725</v>
      </c>
      <c r="D20" s="55">
        <f t="shared" si="0"/>
        <v>1.3954311464423648</v>
      </c>
      <c r="E20" s="55">
        <f t="shared" si="8"/>
        <v>9.9021599621263725</v>
      </c>
      <c r="F20" s="47">
        <f t="shared" si="9"/>
        <v>0.14000000000000001</v>
      </c>
      <c r="G20" s="64">
        <f t="shared" si="10"/>
        <v>0.31912797278146532</v>
      </c>
      <c r="H20" s="34">
        <f t="shared" si="11"/>
        <v>4.1223278266859662</v>
      </c>
      <c r="I20" s="65">
        <f t="shared" si="12"/>
        <v>21.283422685890258</v>
      </c>
      <c r="J20" s="55">
        <f t="shared" si="1"/>
        <v>0.33912735546580741</v>
      </c>
      <c r="K20" s="55">
        <f t="shared" si="2"/>
        <v>4.4912759620827467</v>
      </c>
      <c r="L20" s="55">
        <f t="shared" si="3"/>
        <v>25.07748148872545</v>
      </c>
      <c r="M20" s="55">
        <f t="shared" si="4"/>
        <v>0.20953281365934068</v>
      </c>
      <c r="N20" s="55">
        <f t="shared" si="5"/>
        <v>2.9933259094191529</v>
      </c>
      <c r="O20" s="55">
        <f t="shared" si="6"/>
        <v>10.690449676496977</v>
      </c>
    </row>
    <row r="21" spans="1:15">
      <c r="A21" s="55">
        <v>-60</v>
      </c>
      <c r="B21" s="47">
        <f t="shared" si="13"/>
        <v>0.15</v>
      </c>
      <c r="C21" s="55">
        <f t="shared" si="7"/>
        <v>-9.8877107793604218</v>
      </c>
      <c r="D21" s="55">
        <f t="shared" si="0"/>
        <v>1.4943813247359921</v>
      </c>
      <c r="E21" s="55">
        <f t="shared" si="8"/>
        <v>9.8877107793604218</v>
      </c>
      <c r="F21" s="47">
        <f t="shared" si="9"/>
        <v>0.15</v>
      </c>
      <c r="G21" s="64">
        <f t="shared" si="10"/>
        <v>0.36140105831430347</v>
      </c>
      <c r="H21" s="34">
        <f t="shared" si="11"/>
        <v>4.330872280976152</v>
      </c>
      <c r="I21" s="65">
        <f t="shared" si="12"/>
        <v>20.433171004081029</v>
      </c>
      <c r="J21" s="55">
        <f t="shared" si="1"/>
        <v>0.38527996078444326</v>
      </c>
      <c r="K21" s="55">
        <f t="shared" si="2"/>
        <v>4.7378540748959965</v>
      </c>
      <c r="L21" s="55">
        <f t="shared" si="3"/>
        <v>24.24284950244115</v>
      </c>
      <c r="M21" s="55">
        <f t="shared" si="4"/>
        <v>0.232379000772445</v>
      </c>
      <c r="N21" s="55">
        <f t="shared" si="5"/>
        <v>3.0983866769659336</v>
      </c>
      <c r="O21" s="55">
        <f t="shared" si="6"/>
        <v>10.327955589886445</v>
      </c>
    </row>
    <row r="22" spans="1:15">
      <c r="A22" s="55">
        <v>-58</v>
      </c>
      <c r="B22" s="47">
        <f t="shared" si="13"/>
        <v>0.16</v>
      </c>
      <c r="C22" s="55">
        <f t="shared" si="7"/>
        <v>-9.87227283375627</v>
      </c>
      <c r="D22" s="55">
        <f t="shared" si="0"/>
        <v>1.5931820661424598</v>
      </c>
      <c r="E22" s="55">
        <f t="shared" si="8"/>
        <v>9.87227283375627</v>
      </c>
      <c r="F22" s="47">
        <f t="shared" si="9"/>
        <v>0.16</v>
      </c>
      <c r="G22" s="64">
        <f t="shared" si="10"/>
        <v>0.40571783328333733</v>
      </c>
      <c r="H22" s="34">
        <f t="shared" si="11"/>
        <v>4.5311401946521217</v>
      </c>
      <c r="I22" s="65">
        <f t="shared" si="12"/>
        <v>19.627611830320479</v>
      </c>
      <c r="J22" s="55">
        <f t="shared" si="1"/>
        <v>0.43385708252614497</v>
      </c>
      <c r="K22" s="55">
        <f t="shared" si="2"/>
        <v>4.976225543028276</v>
      </c>
      <c r="L22" s="55">
        <f t="shared" si="3"/>
        <v>23.435995846003973</v>
      </c>
      <c r="M22" s="55">
        <f t="shared" si="4"/>
        <v>0.25600000000000001</v>
      </c>
      <c r="N22" s="55">
        <f t="shared" si="5"/>
        <v>3.2</v>
      </c>
      <c r="O22" s="55">
        <f t="shared" si="6"/>
        <v>10</v>
      </c>
    </row>
    <row r="23" spans="1:15">
      <c r="A23" s="55">
        <v>-56</v>
      </c>
      <c r="B23" s="47">
        <f t="shared" si="13"/>
        <v>0.17</v>
      </c>
      <c r="C23" s="55">
        <f t="shared" si="7"/>
        <v>-9.8558476690956081</v>
      </c>
      <c r="D23" s="55">
        <f t="shared" si="0"/>
        <v>1.6918234906699603</v>
      </c>
      <c r="E23" s="55">
        <f t="shared" si="8"/>
        <v>9.8558476690956081</v>
      </c>
      <c r="F23" s="47">
        <f t="shared" si="9"/>
        <v>0.17</v>
      </c>
      <c r="G23" s="64">
        <f t="shared" si="10"/>
        <v>0.4519977176274434</v>
      </c>
      <c r="H23" s="34">
        <f t="shared" si="11"/>
        <v>4.7235638067524004</v>
      </c>
      <c r="I23" s="65">
        <f t="shared" si="12"/>
        <v>18.863846820661763</v>
      </c>
      <c r="J23" s="55">
        <f t="shared" si="1"/>
        <v>0.48477802762136046</v>
      </c>
      <c r="K23" s="55">
        <f t="shared" si="2"/>
        <v>5.2066635010905671</v>
      </c>
      <c r="L23" s="55">
        <f t="shared" si="3"/>
        <v>22.655995997442822</v>
      </c>
      <c r="M23" s="55">
        <f t="shared" si="4"/>
        <v>0.28037118254200094</v>
      </c>
      <c r="N23" s="55">
        <f t="shared" si="5"/>
        <v>3.2984845004941286</v>
      </c>
      <c r="O23" s="55">
        <f t="shared" si="6"/>
        <v>9.7014250014533179</v>
      </c>
    </row>
    <row r="24" spans="1:15">
      <c r="A24" s="55">
        <v>-54</v>
      </c>
      <c r="B24" s="47">
        <f t="shared" si="13"/>
        <v>0.18000000000000002</v>
      </c>
      <c r="C24" s="55">
        <f t="shared" si="7"/>
        <v>-9.8384369278812152</v>
      </c>
      <c r="D24" s="55">
        <f t="shared" si="0"/>
        <v>1.7902957342582422</v>
      </c>
      <c r="E24" s="55">
        <f t="shared" si="8"/>
        <v>9.8384369278812152</v>
      </c>
      <c r="F24" s="47">
        <f t="shared" si="9"/>
        <v>0.18000000000000002</v>
      </c>
      <c r="G24" s="64">
        <f t="shared" si="10"/>
        <v>0.50016431255646787</v>
      </c>
      <c r="H24" s="34">
        <f t="shared" si="11"/>
        <v>4.9085475034672275</v>
      </c>
      <c r="I24" s="65">
        <f t="shared" si="12"/>
        <v>18.139200288927874</v>
      </c>
      <c r="J24" s="55">
        <f t="shared" si="1"/>
        <v>0.53796478863772679</v>
      </c>
      <c r="K24" s="55">
        <f t="shared" si="2"/>
        <v>5.4294319931923596</v>
      </c>
      <c r="L24" s="55">
        <f t="shared" si="3"/>
        <v>21.901956204846574</v>
      </c>
      <c r="M24" s="55">
        <f t="shared" si="4"/>
        <v>0.30547012947258856</v>
      </c>
      <c r="N24" s="55">
        <f t="shared" si="5"/>
        <v>3.3941125496954285</v>
      </c>
      <c r="O24" s="55">
        <f t="shared" si="6"/>
        <v>9.4280904158206322</v>
      </c>
    </row>
    <row r="25" spans="1:15">
      <c r="A25" s="55">
        <v>-52</v>
      </c>
      <c r="B25" s="47">
        <f t="shared" si="13"/>
        <v>0.19000000000000003</v>
      </c>
      <c r="C25" s="55">
        <f t="shared" si="7"/>
        <v>-9.8200423511727024</v>
      </c>
      <c r="D25" s="55">
        <f t="shared" si="0"/>
        <v>1.8885889497650061</v>
      </c>
      <c r="E25" s="55">
        <f t="shared" si="8"/>
        <v>9.8200423511727024</v>
      </c>
      <c r="F25" s="47">
        <f t="shared" si="9"/>
        <v>0.19000000000000006</v>
      </c>
      <c r="G25" s="64">
        <f t="shared" si="10"/>
        <v>0.55014513281851973</v>
      </c>
      <c r="H25" s="34">
        <f t="shared" si="11"/>
        <v>5.0864699444620198</v>
      </c>
      <c r="I25" s="65">
        <f t="shared" si="12"/>
        <v>17.451199503558826</v>
      </c>
      <c r="J25" s="55">
        <f t="shared" si="1"/>
        <v>0.59334195439634874</v>
      </c>
      <c r="K25" s="55">
        <f t="shared" si="2"/>
        <v>5.6447862754928977</v>
      </c>
      <c r="L25" s="55">
        <f t="shared" si="3"/>
        <v>21.173012462270936</v>
      </c>
      <c r="M25" s="55">
        <f t="shared" si="4"/>
        <v>0.33127631970909127</v>
      </c>
      <c r="N25" s="55">
        <f t="shared" si="5"/>
        <v>3.4871191548325391</v>
      </c>
      <c r="O25" s="55">
        <f t="shared" si="6"/>
        <v>9.1766293548224702</v>
      </c>
    </row>
    <row r="26" spans="1:15">
      <c r="A26" s="55">
        <v>-50</v>
      </c>
      <c r="B26" s="47">
        <f t="shared" si="13"/>
        <v>0.20000000000000004</v>
      </c>
      <c r="C26" s="55">
        <f t="shared" si="7"/>
        <v>-9.8006657784124158</v>
      </c>
      <c r="D26" s="55">
        <f t="shared" si="0"/>
        <v>1.9866933079506124</v>
      </c>
      <c r="E26" s="55">
        <f t="shared" si="8"/>
        <v>9.8006657784124158</v>
      </c>
      <c r="F26" s="47">
        <f t="shared" si="9"/>
        <v>0.20000000000000004</v>
      </c>
      <c r="G26" s="64">
        <f t="shared" si="10"/>
        <v>0.60187135927910962</v>
      </c>
      <c r="H26" s="34">
        <f t="shared" si="11"/>
        <v>5.2576860022018446</v>
      </c>
      <c r="I26" s="65">
        <f t="shared" si="12"/>
        <v>16.797556952157269</v>
      </c>
      <c r="J26" s="55">
        <f t="shared" si="1"/>
        <v>0.65083662356295013</v>
      </c>
      <c r="K26" s="55">
        <f t="shared" si="2"/>
        <v>5.85297310868288</v>
      </c>
      <c r="L26" s="55">
        <f t="shared" si="3"/>
        <v>20.468329519729341</v>
      </c>
      <c r="M26" s="55">
        <f t="shared" si="4"/>
        <v>0.35777087639996641</v>
      </c>
      <c r="N26" s="55">
        <f t="shared" si="5"/>
        <v>3.5777087639996639</v>
      </c>
      <c r="O26" s="55">
        <f t="shared" si="6"/>
        <v>8.9442719099991574</v>
      </c>
    </row>
    <row r="27" spans="1:15">
      <c r="A27" s="55">
        <v>-48</v>
      </c>
      <c r="B27" s="47">
        <f t="shared" si="13"/>
        <v>0.21000000000000005</v>
      </c>
      <c r="C27" s="55">
        <f t="shared" si="7"/>
        <v>-9.780309147241482</v>
      </c>
      <c r="D27" s="55">
        <f t="shared" si="0"/>
        <v>2.0845989984609963</v>
      </c>
      <c r="E27" s="55">
        <f t="shared" si="8"/>
        <v>9.780309147241482</v>
      </c>
      <c r="F27" s="47">
        <f t="shared" si="9"/>
        <v>0.21000000000000005</v>
      </c>
      <c r="G27" s="64">
        <f t="shared" si="10"/>
        <v>0.65527761003677298</v>
      </c>
      <c r="H27" s="34">
        <f t="shared" si="11"/>
        <v>5.4225285328384407</v>
      </c>
      <c r="I27" s="65">
        <f t="shared" si="12"/>
        <v>16.176154355391731</v>
      </c>
      <c r="J27" s="55">
        <f t="shared" si="1"/>
        <v>0.71037832111490284</v>
      </c>
      <c r="K27" s="55">
        <f t="shared" si="2"/>
        <v>6.0542310407317448</v>
      </c>
      <c r="L27" s="55">
        <f t="shared" si="3"/>
        <v>19.78709992613344</v>
      </c>
      <c r="M27" s="55">
        <f t="shared" si="4"/>
        <v>0.3849363583762907</v>
      </c>
      <c r="N27" s="55">
        <f t="shared" si="5"/>
        <v>3.6660605559646724</v>
      </c>
      <c r="O27" s="55">
        <f t="shared" si="6"/>
        <v>8.7287156094396945</v>
      </c>
    </row>
    <row r="28" spans="1:15">
      <c r="A28" s="55">
        <v>-46</v>
      </c>
      <c r="B28" s="47">
        <f t="shared" si="13"/>
        <v>0.22000000000000006</v>
      </c>
      <c r="C28" s="55">
        <f t="shared" si="7"/>
        <v>-9.7589744933060558</v>
      </c>
      <c r="D28" s="55">
        <f t="shared" si="0"/>
        <v>2.1822962308086939</v>
      </c>
      <c r="E28" s="55">
        <f t="shared" si="8"/>
        <v>9.7589744933060558</v>
      </c>
      <c r="F28" s="47">
        <f t="shared" si="9"/>
        <v>0.22000000000000006</v>
      </c>
      <c r="G28" s="64">
        <f t="shared" si="10"/>
        <v>0.71030172847496931</v>
      </c>
      <c r="H28" s="34">
        <f t="shared" si="11"/>
        <v>5.5813099951739877</v>
      </c>
      <c r="I28" s="65">
        <f t="shared" si="12"/>
        <v>15.585028238507631</v>
      </c>
      <c r="J28" s="55">
        <f t="shared" si="1"/>
        <v>0.77189891758840878</v>
      </c>
      <c r="K28" s="55">
        <f t="shared" si="2"/>
        <v>6.2487906802245199</v>
      </c>
      <c r="L28" s="55">
        <f t="shared" si="3"/>
        <v>19.128543104086553</v>
      </c>
      <c r="M28" s="55">
        <f t="shared" si="4"/>
        <v>0.41275658686446198</v>
      </c>
      <c r="N28" s="55">
        <f t="shared" si="5"/>
        <v>3.7523326078587442</v>
      </c>
      <c r="O28" s="55">
        <f t="shared" si="6"/>
        <v>8.5280286542244159</v>
      </c>
    </row>
    <row r="29" spans="1:15">
      <c r="A29" s="55">
        <v>-44</v>
      </c>
      <c r="B29" s="47">
        <f t="shared" si="13"/>
        <v>0.23000000000000007</v>
      </c>
      <c r="C29" s="55">
        <f t="shared" si="7"/>
        <v>-9.7366639500537477</v>
      </c>
      <c r="D29" s="55">
        <f t="shared" si="0"/>
        <v>2.2797752353518845</v>
      </c>
      <c r="E29" s="55">
        <f t="shared" si="8"/>
        <v>9.7366639500537477</v>
      </c>
      <c r="F29" s="47">
        <f t="shared" si="9"/>
        <v>0.23</v>
      </c>
      <c r="G29" s="64">
        <f t="shared" si="10"/>
        <v>0.76688458680600502</v>
      </c>
      <c r="H29" s="34">
        <f t="shared" si="11"/>
        <v>5.7343239324164088</v>
      </c>
      <c r="I29" s="65">
        <f t="shared" si="12"/>
        <v>15.022356891768242</v>
      </c>
      <c r="J29" s="55">
        <f t="shared" si="1"/>
        <v>0.83533255101330539</v>
      </c>
      <c r="K29" s="55">
        <f t="shared" si="2"/>
        <v>6.4368749606014433</v>
      </c>
      <c r="L29" s="55">
        <f t="shared" si="3"/>
        <v>18.491904455470006</v>
      </c>
      <c r="M29" s="55">
        <f t="shared" si="4"/>
        <v>0.44121650014477037</v>
      </c>
      <c r="N29" s="55">
        <f t="shared" si="5"/>
        <v>3.8366652186501762</v>
      </c>
      <c r="O29" s="55">
        <f t="shared" si="6"/>
        <v>8.3405765622829886</v>
      </c>
    </row>
    <row r="30" spans="1:15">
      <c r="A30" s="55">
        <v>-42</v>
      </c>
      <c r="B30" s="47">
        <f t="shared" si="13"/>
        <v>0.24000000000000007</v>
      </c>
      <c r="C30" s="55">
        <f t="shared" si="7"/>
        <v>-9.7133797485202962</v>
      </c>
      <c r="D30" s="55">
        <f t="shared" si="0"/>
        <v>2.3770262642713464</v>
      </c>
      <c r="E30" s="55">
        <f t="shared" si="8"/>
        <v>9.7133797485202962</v>
      </c>
      <c r="F30" s="47">
        <f t="shared" si="9"/>
        <v>0.24000000000000005</v>
      </c>
      <c r="G30" s="64">
        <f t="shared" si="10"/>
        <v>0.82496990380178858</v>
      </c>
      <c r="H30" s="34">
        <f t="shared" si="11"/>
        <v>5.8818463298568551</v>
      </c>
      <c r="I30" s="65">
        <f t="shared" si="12"/>
        <v>14.486448571202052</v>
      </c>
      <c r="J30" s="55">
        <f t="shared" si="1"/>
        <v>0.90061555144605165</v>
      </c>
      <c r="K30" s="55">
        <f t="shared" si="2"/>
        <v>6.6186993956031275</v>
      </c>
      <c r="L30" s="55">
        <f t="shared" si="3"/>
        <v>17.876454496797432</v>
      </c>
      <c r="M30" s="55">
        <f t="shared" si="4"/>
        <v>0.47030203061437037</v>
      </c>
      <c r="N30" s="55">
        <f t="shared" si="5"/>
        <v>3.9191835884530857</v>
      </c>
      <c r="O30" s="55">
        <f t="shared" si="6"/>
        <v>8.164965809277259</v>
      </c>
    </row>
    <row r="31" spans="1:15">
      <c r="A31" s="55">
        <v>-40</v>
      </c>
      <c r="B31" s="47">
        <f t="shared" si="13"/>
        <v>0.25000000000000006</v>
      </c>
      <c r="C31" s="55">
        <f t="shared" si="7"/>
        <v>-9.689124217106448</v>
      </c>
      <c r="D31" s="55">
        <f t="shared" si="0"/>
        <v>2.4740395925452301</v>
      </c>
      <c r="E31" s="55">
        <f t="shared" si="8"/>
        <v>9.689124217106448</v>
      </c>
      <c r="F31" s="47">
        <f t="shared" si="9"/>
        <v>0.25000000000000006</v>
      </c>
      <c r="G31" s="64">
        <f t="shared" si="10"/>
        <v>0.88450407553039534</v>
      </c>
      <c r="H31" s="34">
        <f t="shared" si="11"/>
        <v>6.0241368602029874</v>
      </c>
      <c r="I31" s="65">
        <f t="shared" si="12"/>
        <v>13.975730808495543</v>
      </c>
      <c r="J31" s="55">
        <f t="shared" si="1"/>
        <v>0.96768636801440833</v>
      </c>
      <c r="K31" s="55">
        <f t="shared" si="2"/>
        <v>6.7944723262139624</v>
      </c>
      <c r="L31" s="55">
        <f t="shared" si="3"/>
        <v>17.281488023346306</v>
      </c>
      <c r="M31" s="55">
        <f t="shared" si="4"/>
        <v>0.50000000000000022</v>
      </c>
      <c r="N31" s="55">
        <f t="shared" si="5"/>
        <v>4</v>
      </c>
      <c r="O31" s="55">
        <f t="shared" si="6"/>
        <v>8</v>
      </c>
    </row>
    <row r="32" spans="1:15">
      <c r="A32" s="55">
        <v>-38</v>
      </c>
      <c r="B32" s="47">
        <f t="shared" si="13"/>
        <v>0.26000000000000006</v>
      </c>
      <c r="C32" s="55">
        <f t="shared" si="7"/>
        <v>-9.6638997813451315</v>
      </c>
      <c r="D32" s="55">
        <f t="shared" si="0"/>
        <v>2.570805518921552</v>
      </c>
      <c r="E32" s="55">
        <f t="shared" si="8"/>
        <v>9.6638997813451315</v>
      </c>
      <c r="F32" s="47">
        <f t="shared" si="9"/>
        <v>0.26000000000000006</v>
      </c>
      <c r="G32" s="64">
        <f t="shared" si="10"/>
        <v>0.94543601802847343</v>
      </c>
      <c r="H32" s="34">
        <f t="shared" si="11"/>
        <v>6.1614400270680934</v>
      </c>
      <c r="I32" s="65">
        <f t="shared" si="12"/>
        <v>13.488740714102539</v>
      </c>
      <c r="J32" s="55">
        <f t="shared" si="1"/>
        <v>1.036485498390241</v>
      </c>
      <c r="K32" s="55">
        <f t="shared" si="2"/>
        <v>6.9643951593867151</v>
      </c>
      <c r="L32" s="55">
        <f t="shared" si="3"/>
        <v>16.706323301109006</v>
      </c>
      <c r="M32" s="55">
        <f t="shared" si="4"/>
        <v>0.53029802941364979</v>
      </c>
      <c r="N32" s="55">
        <f t="shared" si="5"/>
        <v>4.0792156108742281</v>
      </c>
      <c r="O32" s="55">
        <f t="shared" si="6"/>
        <v>7.8446454055273609</v>
      </c>
    </row>
    <row r="33" spans="1:15">
      <c r="A33" s="55">
        <v>-36</v>
      </c>
      <c r="B33" s="47">
        <f t="shared" si="13"/>
        <v>0.27000000000000007</v>
      </c>
      <c r="C33" s="55">
        <f t="shared" si="7"/>
        <v>-9.6377089636589055</v>
      </c>
      <c r="D33" s="55">
        <f t="shared" si="0"/>
        <v>2.6673143668883119</v>
      </c>
      <c r="E33" s="55">
        <f t="shared" si="8"/>
        <v>9.6377089636589055</v>
      </c>
      <c r="F33" s="47">
        <f t="shared" si="9"/>
        <v>0.27000000000000013</v>
      </c>
      <c r="G33" s="64">
        <f t="shared" si="10"/>
        <v>1.0077170209389401</v>
      </c>
      <c r="H33" s="34">
        <f t="shared" si="11"/>
        <v>6.2939862160246864</v>
      </c>
      <c r="I33" s="65">
        <f t="shared" si="12"/>
        <v>13.024116170949581</v>
      </c>
      <c r="J33" s="55">
        <f t="shared" si="1"/>
        <v>1.1069554206096037</v>
      </c>
      <c r="K33" s="55">
        <f t="shared" si="2"/>
        <v>7.1286625988218715</v>
      </c>
      <c r="L33" s="55">
        <f t="shared" si="3"/>
        <v>16.150301285637426</v>
      </c>
      <c r="M33" s="55">
        <f t="shared" si="4"/>
        <v>0.56118446165231639</v>
      </c>
      <c r="N33" s="55">
        <f t="shared" si="5"/>
        <v>4.156921938165306</v>
      </c>
      <c r="O33" s="55">
        <f t="shared" si="6"/>
        <v>7.6980035891950092</v>
      </c>
    </row>
    <row r="34" spans="1:15">
      <c r="A34" s="55">
        <v>-34</v>
      </c>
      <c r="B34" s="47">
        <f t="shared" si="13"/>
        <v>0.28000000000000008</v>
      </c>
      <c r="C34" s="55">
        <f t="shared" si="7"/>
        <v>-9.6105543831077096</v>
      </c>
      <c r="D34" s="55">
        <f t="shared" si="0"/>
        <v>2.7635564856411383</v>
      </c>
      <c r="E34" s="55">
        <f t="shared" si="8"/>
        <v>9.6105543831077096</v>
      </c>
      <c r="F34" s="47">
        <f t="shared" si="9"/>
        <v>0.28000000000000008</v>
      </c>
      <c r="G34" s="64">
        <f t="shared" si="10"/>
        <v>1.0713006112325849</v>
      </c>
      <c r="H34" s="34">
        <f t="shared" si="11"/>
        <v>6.4219926616646301</v>
      </c>
      <c r="I34" s="65">
        <f t="shared" si="12"/>
        <v>12.580587827763807</v>
      </c>
      <c r="J34" s="55">
        <f t="shared" si="1"/>
        <v>1.1790405271620013</v>
      </c>
      <c r="K34" s="55">
        <f t="shared" si="2"/>
        <v>7.287462868066144</v>
      </c>
      <c r="L34" s="55">
        <f t="shared" si="3"/>
        <v>15.612784866886139</v>
      </c>
      <c r="M34" s="55">
        <f t="shared" si="4"/>
        <v>0.5926482936784685</v>
      </c>
      <c r="N34" s="55">
        <f t="shared" si="5"/>
        <v>4.2332020977033453</v>
      </c>
      <c r="O34" s="55">
        <f t="shared" si="6"/>
        <v>7.5592894601845435</v>
      </c>
    </row>
    <row r="35" spans="1:15">
      <c r="A35" s="55">
        <v>-32</v>
      </c>
      <c r="B35" s="47">
        <f t="shared" si="13"/>
        <v>0.29000000000000009</v>
      </c>
      <c r="C35" s="55">
        <f t="shared" si="7"/>
        <v>-9.5824387551269723</v>
      </c>
      <c r="D35" s="55">
        <f t="shared" si="0"/>
        <v>2.8595222510483564</v>
      </c>
      <c r="E35" s="55">
        <f t="shared" si="8"/>
        <v>9.5824387551269723</v>
      </c>
      <c r="F35" s="47">
        <f t="shared" si="9"/>
        <v>0.29000000000000009</v>
      </c>
      <c r="G35" s="64">
        <f t="shared" si="10"/>
        <v>1.136142426212243</v>
      </c>
      <c r="H35" s="34">
        <f t="shared" si="11"/>
        <v>6.5456643382502406</v>
      </c>
      <c r="I35" s="65">
        <f t="shared" si="12"/>
        <v>12.156971811259316</v>
      </c>
      <c r="J35" s="55">
        <f t="shared" si="1"/>
        <v>1.2526870612733063</v>
      </c>
      <c r="K35" s="55">
        <f t="shared" si="2"/>
        <v>7.4409779261857896</v>
      </c>
      <c r="L35" s="55">
        <f t="shared" si="3"/>
        <v>15.093158139188738</v>
      </c>
      <c r="M35" s="55">
        <f t="shared" si="4"/>
        <v>0.62467911762760275</v>
      </c>
      <c r="N35" s="55">
        <f t="shared" si="5"/>
        <v>4.3081318457076039</v>
      </c>
      <c r="O35" s="55">
        <f t="shared" si="6"/>
        <v>7.4278135270820735</v>
      </c>
    </row>
    <row r="36" spans="1:15">
      <c r="A36" s="55">
        <v>-30</v>
      </c>
      <c r="B36" s="47">
        <f t="shared" si="13"/>
        <v>0.3000000000000001</v>
      </c>
      <c r="C36" s="55">
        <f t="shared" si="7"/>
        <v>-9.5533648912560594</v>
      </c>
      <c r="D36" s="55">
        <f t="shared" si="0"/>
        <v>2.9552020666133965</v>
      </c>
      <c r="E36" s="55">
        <f t="shared" si="8"/>
        <v>9.5533648912560594</v>
      </c>
      <c r="F36" s="47">
        <f t="shared" si="9"/>
        <v>0.3000000000000001</v>
      </c>
      <c r="G36" s="64">
        <f t="shared" si="10"/>
        <v>1.202200095070151</v>
      </c>
      <c r="H36" s="34">
        <f t="shared" si="11"/>
        <v>6.6651947807788945</v>
      </c>
      <c r="I36" s="65">
        <f t="shared" si="12"/>
        <v>11.752163085380639</v>
      </c>
      <c r="J36" s="55">
        <f t="shared" si="1"/>
        <v>1.3278430553093079</v>
      </c>
      <c r="K36" s="55">
        <f t="shared" si="2"/>
        <v>7.5893836762618614</v>
      </c>
      <c r="L36" s="55">
        <f t="shared" si="3"/>
        <v>14.590825695530958</v>
      </c>
      <c r="M36" s="55">
        <f t="shared" si="4"/>
        <v>0.65726706900619969</v>
      </c>
      <c r="N36" s="55">
        <f t="shared" si="5"/>
        <v>4.3817804600413295</v>
      </c>
      <c r="O36" s="55">
        <f t="shared" si="6"/>
        <v>7.3029674334022143</v>
      </c>
    </row>
    <row r="37" spans="1:15">
      <c r="A37" s="55">
        <v>-28</v>
      </c>
      <c r="B37" s="47">
        <f t="shared" si="13"/>
        <v>0.31000000000000011</v>
      </c>
      <c r="C37" s="55">
        <f t="shared" si="7"/>
        <v>-9.5233356988571334</v>
      </c>
      <c r="D37" s="55">
        <f t="shared" si="0"/>
        <v>3.050586364434436</v>
      </c>
      <c r="E37" s="55">
        <f t="shared" si="8"/>
        <v>9.5233356988571334</v>
      </c>
      <c r="F37" s="47">
        <f t="shared" si="9"/>
        <v>0.31000000000000011</v>
      </c>
      <c r="G37" s="64">
        <f t="shared" si="10"/>
        <v>1.269433128333886</v>
      </c>
      <c r="H37" s="34">
        <f t="shared" si="11"/>
        <v>6.7807668426060497</v>
      </c>
      <c r="I37" s="65">
        <f t="shared" si="12"/>
        <v>11.365129393683322</v>
      </c>
      <c r="J37" s="55">
        <f t="shared" si="1"/>
        <v>1.4044582712293283</v>
      </c>
      <c r="K37" s="55">
        <f t="shared" si="2"/>
        <v>7.7328501669462861</v>
      </c>
      <c r="L37" s="55">
        <f t="shared" si="3"/>
        <v>14.105211945311902</v>
      </c>
      <c r="M37" s="55">
        <f t="shared" si="4"/>
        <v>0.69040278099092312</v>
      </c>
      <c r="N37" s="55">
        <f t="shared" si="5"/>
        <v>4.4542114902640186</v>
      </c>
      <c r="O37" s="55">
        <f t="shared" si="6"/>
        <v>7.184212081070994</v>
      </c>
    </row>
    <row r="38" spans="1:15">
      <c r="A38" s="55">
        <v>-26</v>
      </c>
      <c r="B38" s="47">
        <f t="shared" si="13"/>
        <v>0.32000000000000012</v>
      </c>
      <c r="C38" s="55">
        <f t="shared" si="7"/>
        <v>-9.4923541808244085</v>
      </c>
      <c r="D38" s="55">
        <f t="shared" si="0"/>
        <v>3.1456656061611787</v>
      </c>
      <c r="E38" s="55">
        <f t="shared" si="8"/>
        <v>9.4923541808244085</v>
      </c>
      <c r="F38" s="47">
        <f t="shared" si="9"/>
        <v>0.32000000000000012</v>
      </c>
      <c r="G38" s="64">
        <f t="shared" si="10"/>
        <v>1.3378028145946474</v>
      </c>
      <c r="H38" s="34">
        <f t="shared" si="11"/>
        <v>6.8925533951676341</v>
      </c>
      <c r="I38" s="65">
        <f t="shared" si="12"/>
        <v>10.994905727870844</v>
      </c>
      <c r="J38" s="55">
        <f t="shared" si="1"/>
        <v>1.482484143021662</v>
      </c>
      <c r="K38" s="55">
        <f t="shared" si="2"/>
        <v>7.8715417873097424</v>
      </c>
      <c r="L38" s="55">
        <f t="shared" si="3"/>
        <v>13.635760454811567</v>
      </c>
      <c r="M38" s="55">
        <f t="shared" si="4"/>
        <v>0.72407734393502499</v>
      </c>
      <c r="N38" s="55">
        <f t="shared" si="5"/>
        <v>4.525483399593905</v>
      </c>
      <c r="O38" s="55">
        <f t="shared" si="6"/>
        <v>7.0710678118654737</v>
      </c>
    </row>
    <row r="39" spans="1:15">
      <c r="A39" s="55">
        <v>-24</v>
      </c>
      <c r="B39" s="47">
        <f t="shared" si="13"/>
        <v>0.33000000000000013</v>
      </c>
      <c r="C39" s="55">
        <f t="shared" si="7"/>
        <v>-9.4604234352838681</v>
      </c>
      <c r="D39" s="55">
        <f t="shared" si="0"/>
        <v>3.2404302839486849</v>
      </c>
      <c r="E39" s="55">
        <f t="shared" si="8"/>
        <v>9.4604234352838681</v>
      </c>
      <c r="F39" s="47">
        <f t="shared" si="9"/>
        <v>0.33000000000000013</v>
      </c>
      <c r="G39" s="64">
        <f t="shared" si="10"/>
        <v>1.4072721239643096</v>
      </c>
      <c r="H39" s="34">
        <f t="shared" si="11"/>
        <v>7.0007179748043189</v>
      </c>
      <c r="I39" s="65">
        <f t="shared" si="12"/>
        <v>10.640589271627325</v>
      </c>
      <c r="J39" s="55">
        <f t="shared" si="1"/>
        <v>1.5618737210548947</v>
      </c>
      <c r="K39" s="55">
        <f t="shared" si="2"/>
        <v>8.0056174552045665</v>
      </c>
      <c r="L39" s="55">
        <f t="shared" si="3"/>
        <v>13.181933309609089</v>
      </c>
      <c r="M39" s="55">
        <f t="shared" si="4"/>
        <v>0.75828226934302023</v>
      </c>
      <c r="N39" s="55">
        <f t="shared" si="5"/>
        <v>4.5956501172304236</v>
      </c>
      <c r="O39" s="55">
        <f t="shared" si="6"/>
        <v>6.9631062382279127</v>
      </c>
    </row>
    <row r="40" spans="1:15">
      <c r="A40" s="55">
        <v>-22</v>
      </c>
      <c r="B40" s="47">
        <f t="shared" si="13"/>
        <v>0.34000000000000014</v>
      </c>
      <c r="C40" s="55">
        <f t="shared" si="7"/>
        <v>-9.4275466552834626</v>
      </c>
      <c r="D40" s="55">
        <f t="shared" si="0"/>
        <v>3.3348709214081449</v>
      </c>
      <c r="E40" s="55">
        <f t="shared" si="8"/>
        <v>9.4275466552834626</v>
      </c>
      <c r="F40" s="47">
        <f t="shared" si="9"/>
        <v>0.34000000000000008</v>
      </c>
      <c r="G40" s="64">
        <f t="shared" si="10"/>
        <v>1.4778056177552565</v>
      </c>
      <c r="H40" s="34">
        <f t="shared" si="11"/>
        <v>7.105415381209137</v>
      </c>
      <c r="I40" s="65">
        <f t="shared" si="12"/>
        <v>10.301334774289897</v>
      </c>
      <c r="J40" s="55">
        <f t="shared" si="1"/>
        <v>1.6425816182813273</v>
      </c>
      <c r="K40" s="55">
        <f t="shared" si="2"/>
        <v>8.135230799358558</v>
      </c>
      <c r="L40" s="55">
        <f t="shared" si="3"/>
        <v>12.743210498221007</v>
      </c>
      <c r="M40" s="55">
        <f t="shared" si="4"/>
        <v>0.79300945769896136</v>
      </c>
      <c r="N40" s="55">
        <f t="shared" si="5"/>
        <v>4.6647615158762417</v>
      </c>
      <c r="O40" s="55">
        <f t="shared" si="6"/>
        <v>6.8599434057003519</v>
      </c>
    </row>
    <row r="41" spans="1:15">
      <c r="A41" s="55">
        <v>-20</v>
      </c>
      <c r="B41" s="47">
        <f t="shared" si="13"/>
        <v>0.35000000000000014</v>
      </c>
      <c r="C41" s="55">
        <f t="shared" si="7"/>
        <v>-9.3937271284737882</v>
      </c>
      <c r="D41" s="55">
        <f t="shared" si="0"/>
        <v>3.4289780745545153</v>
      </c>
      <c r="E41" s="55">
        <f t="shared" si="8"/>
        <v>9.3937271284737882</v>
      </c>
      <c r="F41" s="47">
        <f t="shared" si="9"/>
        <v>0.35000000000000014</v>
      </c>
      <c r="G41" s="64">
        <f t="shared" si="10"/>
        <v>1.5493693639200199</v>
      </c>
      <c r="H41" s="34">
        <f t="shared" si="11"/>
        <v>7.2067922315896666</v>
      </c>
      <c r="I41" s="65">
        <f t="shared" si="12"/>
        <v>9.9763503136839802</v>
      </c>
      <c r="J41" s="55">
        <f t="shared" si="1"/>
        <v>1.7245639582308563</v>
      </c>
      <c r="K41" s="55">
        <f t="shared" si="2"/>
        <v>8.2605303354083013</v>
      </c>
      <c r="L41" s="55">
        <f t="shared" si="3"/>
        <v>12.319089316253399</v>
      </c>
      <c r="M41" s="55">
        <f t="shared" si="4"/>
        <v>0.82825116963394674</v>
      </c>
      <c r="N41" s="55">
        <f t="shared" si="5"/>
        <v>4.7328638264796936</v>
      </c>
      <c r="O41" s="55">
        <f t="shared" si="6"/>
        <v>6.7612340378281317</v>
      </c>
    </row>
    <row r="42" spans="1:15">
      <c r="A42" s="55">
        <v>-18</v>
      </c>
      <c r="B42" s="47">
        <f t="shared" si="13"/>
        <v>0.36000000000000015</v>
      </c>
      <c r="C42" s="55">
        <f t="shared" si="7"/>
        <v>-9.3589682367793472</v>
      </c>
      <c r="D42" s="55">
        <f t="shared" si="0"/>
        <v>3.5227423327509011</v>
      </c>
      <c r="E42" s="55">
        <f t="shared" si="8"/>
        <v>9.3589682367793472</v>
      </c>
      <c r="F42" s="47">
        <f t="shared" si="9"/>
        <v>0.36000000000000015</v>
      </c>
      <c r="G42" s="64">
        <f t="shared" si="10"/>
        <v>1.6219308578267051</v>
      </c>
      <c r="H42" s="34">
        <f t="shared" si="11"/>
        <v>7.3049874742509173</v>
      </c>
      <c r="I42" s="65">
        <f t="shared" si="12"/>
        <v>9.6648934116773759</v>
      </c>
      <c r="J42" s="55">
        <f t="shared" si="1"/>
        <v>1.8077783247357395</v>
      </c>
      <c r="K42" s="55">
        <f t="shared" si="2"/>
        <v>8.3816596360737332</v>
      </c>
      <c r="L42" s="55">
        <f t="shared" si="3"/>
        <v>11.909083790385063</v>
      </c>
      <c r="M42" s="55">
        <f t="shared" si="4"/>
        <v>0.86400000000000055</v>
      </c>
      <c r="N42" s="55">
        <f t="shared" si="5"/>
        <v>4.8000000000000007</v>
      </c>
      <c r="O42" s="55">
        <f t="shared" si="6"/>
        <v>6.6666666666666661</v>
      </c>
    </row>
    <row r="43" spans="1:15">
      <c r="A43" s="55">
        <v>-16</v>
      </c>
      <c r="B43" s="47">
        <f t="shared" si="13"/>
        <v>0.37000000000000016</v>
      </c>
      <c r="C43" s="55">
        <f t="shared" si="7"/>
        <v>-9.3232734560603436</v>
      </c>
      <c r="D43" s="55">
        <f t="shared" si="0"/>
        <v>3.6161543196496213</v>
      </c>
      <c r="E43" s="55">
        <f t="shared" si="8"/>
        <v>9.3232734560603436</v>
      </c>
      <c r="F43" s="47">
        <f t="shared" si="9"/>
        <v>0.37000000000000022</v>
      </c>
      <c r="G43" s="64">
        <f t="shared" si="10"/>
        <v>1.6954589479814872</v>
      </c>
      <c r="H43" s="34">
        <f t="shared" si="11"/>
        <v>7.4001328649596889</v>
      </c>
      <c r="I43" s="65">
        <f t="shared" si="12"/>
        <v>9.3662674697619046</v>
      </c>
      <c r="J43" s="55">
        <f t="shared" si="1"/>
        <v>1.8921837133286239</v>
      </c>
      <c r="K43" s="55">
        <f t="shared" si="2"/>
        <v>8.4987574956689329</v>
      </c>
      <c r="L43" s="55">
        <f t="shared" si="3"/>
        <v>11.512724121521826</v>
      </c>
      <c r="M43" s="55">
        <f t="shared" si="4"/>
        <v>0.90024885448413716</v>
      </c>
      <c r="N43" s="55">
        <f t="shared" si="5"/>
        <v>4.8662100242385771</v>
      </c>
      <c r="O43" s="55">
        <f t="shared" si="6"/>
        <v>6.5759594922142899</v>
      </c>
    </row>
    <row r="44" spans="1:15">
      <c r="A44" s="55">
        <v>-14</v>
      </c>
      <c r="B44" s="47">
        <f t="shared" si="13"/>
        <v>0.38000000000000017</v>
      </c>
      <c r="C44" s="55">
        <f t="shared" si="7"/>
        <v>-9.286646355765102</v>
      </c>
      <c r="D44" s="55">
        <f t="shared" si="0"/>
        <v>3.7092046941298285</v>
      </c>
      <c r="E44" s="55">
        <f t="shared" si="8"/>
        <v>9.286646355765102</v>
      </c>
      <c r="F44" s="47">
        <f t="shared" si="9"/>
        <v>0.38000000000000012</v>
      </c>
      <c r="G44" s="64">
        <f t="shared" si="10"/>
        <v>1.7699237663414871</v>
      </c>
      <c r="H44" s="34">
        <f t="shared" si="11"/>
        <v>7.4923534091412565</v>
      </c>
      <c r="I44" s="65">
        <f t="shared" si="12"/>
        <v>9.079818495303563</v>
      </c>
      <c r="J44" s="55">
        <f t="shared" si="1"/>
        <v>1.9777404842581445</v>
      </c>
      <c r="K44" s="55">
        <f t="shared" si="2"/>
        <v>8.6119580891376479</v>
      </c>
      <c r="L44" s="55">
        <f t="shared" si="3"/>
        <v>11.129556146483784</v>
      </c>
      <c r="M44" s="55">
        <f t="shared" si="4"/>
        <v>0.93699092845128507</v>
      </c>
      <c r="N44" s="55">
        <f t="shared" si="5"/>
        <v>4.9315312023751821</v>
      </c>
      <c r="O44" s="55">
        <f t="shared" si="6"/>
        <v>6.4888568452305</v>
      </c>
    </row>
    <row r="45" spans="1:15">
      <c r="A45" s="55">
        <v>-12</v>
      </c>
      <c r="B45" s="47">
        <f t="shared" si="13"/>
        <v>0.39000000000000018</v>
      </c>
      <c r="C45" s="55">
        <f t="shared" si="7"/>
        <v>-9.2490905985731295</v>
      </c>
      <c r="D45" s="55">
        <f t="shared" si="0"/>
        <v>3.8018841512316159</v>
      </c>
      <c r="E45" s="55">
        <f t="shared" si="8"/>
        <v>9.2490905985731295</v>
      </c>
      <c r="F45" s="47">
        <f t="shared" si="9"/>
        <v>0.39000000000000018</v>
      </c>
      <c r="G45" s="64">
        <f t="shared" si="10"/>
        <v>1.8452966628904444</v>
      </c>
      <c r="H45" s="34">
        <f t="shared" si="11"/>
        <v>7.5817677726807835</v>
      </c>
      <c r="I45" s="65">
        <f t="shared" si="12"/>
        <v>8.8049320920647247</v>
      </c>
      <c r="J45" s="55">
        <f t="shared" si="1"/>
        <v>2.0644103170682766</v>
      </c>
      <c r="K45" s="55">
        <f t="shared" si="2"/>
        <v>8.721391125795769</v>
      </c>
      <c r="L45" s="55">
        <f t="shared" si="3"/>
        <v>10.759140817608806</v>
      </c>
      <c r="M45" s="55">
        <f t="shared" si="4"/>
        <v>0.97421968775015089</v>
      </c>
      <c r="N45" s="55">
        <f t="shared" si="5"/>
        <v>4.9959983987187195</v>
      </c>
      <c r="O45" s="55">
        <f t="shared" si="6"/>
        <v>6.4051261522034837</v>
      </c>
    </row>
    <row r="46" spans="1:15">
      <c r="A46" s="55">
        <v>-10</v>
      </c>
      <c r="B46" s="47">
        <f t="shared" si="13"/>
        <v>0.40000000000000019</v>
      </c>
      <c r="C46" s="55">
        <f t="shared" si="7"/>
        <v>-9.2106099400288493</v>
      </c>
      <c r="D46" s="55">
        <f t="shared" si="0"/>
        <v>3.8941834230865071</v>
      </c>
      <c r="E46" s="55">
        <f t="shared" si="8"/>
        <v>9.2106099400288493</v>
      </c>
      <c r="F46" s="47">
        <f t="shared" si="9"/>
        <v>0.40000000000000024</v>
      </c>
      <c r="G46" s="64">
        <f t="shared" si="10"/>
        <v>1.921550144176023</v>
      </c>
      <c r="H46" s="34">
        <f t="shared" si="11"/>
        <v>7.6684886638512797</v>
      </c>
      <c r="I46" s="65">
        <f t="shared" si="12"/>
        <v>8.5410306912384897</v>
      </c>
      <c r="J46" s="55">
        <f t="shared" si="1"/>
        <v>2.1521561666893758</v>
      </c>
      <c r="K46" s="55">
        <f t="shared" si="2"/>
        <v>8.8271819979569432</v>
      </c>
      <c r="L46" s="55">
        <f t="shared" si="3"/>
        <v>10.401053699675909</v>
      </c>
      <c r="M46" s="55">
        <f t="shared" si="4"/>
        <v>1.011928851253882</v>
      </c>
      <c r="N46" s="55">
        <f t="shared" si="5"/>
        <v>5.0596442562694079</v>
      </c>
      <c r="O46" s="55">
        <f t="shared" si="6"/>
        <v>6.3245553203367573</v>
      </c>
    </row>
    <row r="47" spans="1:15">
      <c r="A47" s="55">
        <v>-8</v>
      </c>
      <c r="B47" s="47">
        <f t="shared" si="13"/>
        <v>0.4100000000000002</v>
      </c>
      <c r="C47" s="55">
        <f t="shared" si="7"/>
        <v>-9.1712082281660496</v>
      </c>
      <c r="D47" s="55">
        <f t="shared" si="0"/>
        <v>3.9860932798442308</v>
      </c>
      <c r="E47" s="55">
        <f t="shared" si="8"/>
        <v>9.1712082281660496</v>
      </c>
      <c r="F47" s="47">
        <f t="shared" si="9"/>
        <v>0.4100000000000002</v>
      </c>
      <c r="G47" s="64">
        <f t="shared" si="10"/>
        <v>1.9986578155316908</v>
      </c>
      <c r="H47" s="34">
        <f t="shared" si="11"/>
        <v>7.7526231886643719</v>
      </c>
      <c r="I47" s="65">
        <f t="shared" si="12"/>
        <v>8.2875710015855386</v>
      </c>
      <c r="J47" s="55">
        <f t="shared" si="1"/>
        <v>2.2409422209906018</v>
      </c>
      <c r="K47" s="55">
        <f t="shared" si="2"/>
        <v>8.9294519246115946</v>
      </c>
      <c r="L47" s="55">
        <f t="shared" si="3"/>
        <v>10.054884483572089</v>
      </c>
      <c r="M47" s="55">
        <f t="shared" si="4"/>
        <v>1.050112374938988</v>
      </c>
      <c r="N47" s="55">
        <f t="shared" si="5"/>
        <v>5.1224993899462801</v>
      </c>
      <c r="O47" s="55">
        <f t="shared" si="6"/>
        <v>6.2469504755442413</v>
      </c>
    </row>
    <row r="48" spans="1:15">
      <c r="A48" s="55">
        <v>-6</v>
      </c>
      <c r="B48" s="47">
        <f t="shared" si="13"/>
        <v>0.42000000000000021</v>
      </c>
      <c r="C48" s="55">
        <f t="shared" si="7"/>
        <v>-9.1308894031230814</v>
      </c>
      <c r="D48" s="55">
        <f t="shared" si="0"/>
        <v>4.0776045305957034</v>
      </c>
      <c r="E48" s="55">
        <f t="shared" si="8"/>
        <v>9.1308894031230814</v>
      </c>
      <c r="F48" s="47">
        <f t="shared" si="9"/>
        <v>0.42000000000000015</v>
      </c>
      <c r="G48" s="64">
        <f t="shared" si="10"/>
        <v>2.0765943267280216</v>
      </c>
      <c r="H48" s="34">
        <f t="shared" si="11"/>
        <v>7.834273181736644</v>
      </c>
      <c r="I48" s="65">
        <f t="shared" si="12"/>
        <v>8.0440416593605555</v>
      </c>
      <c r="J48" s="55">
        <f t="shared" si="1"/>
        <v>2.330733859745092</v>
      </c>
      <c r="K48" s="55">
        <f t="shared" si="2"/>
        <v>9.0283180903240137</v>
      </c>
      <c r="L48" s="55">
        <f t="shared" si="3"/>
        <v>9.7202365161453788</v>
      </c>
      <c r="M48" s="55">
        <f t="shared" si="4"/>
        <v>1.0887644373325214</v>
      </c>
      <c r="N48" s="55">
        <f t="shared" si="5"/>
        <v>5.1845925587262895</v>
      </c>
      <c r="O48" s="55">
        <f t="shared" si="6"/>
        <v>6.1721339984836749</v>
      </c>
    </row>
    <row r="49" spans="1:15">
      <c r="A49" s="55">
        <v>-4</v>
      </c>
      <c r="B49" s="47">
        <f t="shared" si="13"/>
        <v>0.43000000000000022</v>
      </c>
      <c r="C49" s="55">
        <f t="shared" si="7"/>
        <v>-9.0896574967488508</v>
      </c>
      <c r="D49" s="55">
        <f t="shared" si="0"/>
        <v>4.1687080242921102</v>
      </c>
      <c r="E49" s="55">
        <f t="shared" si="8"/>
        <v>9.0896574967488508</v>
      </c>
      <c r="F49" s="47">
        <f t="shared" si="9"/>
        <v>0.43000000000000016</v>
      </c>
      <c r="G49" s="64">
        <f t="shared" si="10"/>
        <v>2.1553353208182586</v>
      </c>
      <c r="H49" s="34">
        <f t="shared" si="11"/>
        <v>7.9135355145808122</v>
      </c>
      <c r="I49" s="65">
        <f t="shared" si="12"/>
        <v>7.8099610605883276</v>
      </c>
      <c r="J49" s="55">
        <f t="shared" si="1"/>
        <v>2.4214976149608534</v>
      </c>
      <c r="K49" s="55">
        <f t="shared" si="2"/>
        <v>9.123893779506643</v>
      </c>
      <c r="L49" s="55">
        <f t="shared" si="3"/>
        <v>9.3967263457053747</v>
      </c>
      <c r="M49" s="55">
        <f t="shared" si="4"/>
        <v>1.127879426179945</v>
      </c>
      <c r="N49" s="55">
        <f t="shared" si="5"/>
        <v>5.2459508194416022</v>
      </c>
      <c r="O49" s="55">
        <f t="shared" si="6"/>
        <v>6.0999428133041844</v>
      </c>
    </row>
    <row r="50" spans="1:15">
      <c r="A50" s="55">
        <v>-2</v>
      </c>
      <c r="B50" s="47">
        <f t="shared" si="13"/>
        <v>0.44000000000000022</v>
      </c>
      <c r="C50" s="55">
        <f t="shared" si="7"/>
        <v>-9.047516632199633</v>
      </c>
      <c r="D50" s="55">
        <f t="shared" si="0"/>
        <v>4.2593946506599973</v>
      </c>
      <c r="E50" s="55">
        <f t="shared" si="8"/>
        <v>9.047516632199633</v>
      </c>
      <c r="F50" s="47">
        <f t="shared" si="9"/>
        <v>0.44000000000000028</v>
      </c>
      <c r="G50" s="64">
        <f t="shared" si="10"/>
        <v>2.2348573859612508</v>
      </c>
      <c r="H50" s="34">
        <f t="shared" si="11"/>
        <v>7.9905023830650812</v>
      </c>
      <c r="I50" s="65">
        <f t="shared" si="12"/>
        <v>7.5848753599250864</v>
      </c>
      <c r="J50" s="55">
        <f t="shared" si="1"/>
        <v>2.5132011325319414</v>
      </c>
      <c r="K50" s="55">
        <f t="shared" si="2"/>
        <v>9.2162885062254425</v>
      </c>
      <c r="L50" s="55">
        <f t="shared" si="3"/>
        <v>9.0839832826504949</v>
      </c>
      <c r="M50" s="55">
        <f t="shared" si="4"/>
        <v>1.1674519262051015</v>
      </c>
      <c r="N50" s="55">
        <f t="shared" si="5"/>
        <v>5.3065996645686413</v>
      </c>
      <c r="O50" s="55">
        <f t="shared" si="6"/>
        <v>6.0302268915552704</v>
      </c>
    </row>
    <row r="51" spans="1:15">
      <c r="A51" s="55">
        <v>0</v>
      </c>
      <c r="B51" s="47">
        <f t="shared" si="13"/>
        <v>0.45000000000000023</v>
      </c>
      <c r="C51" s="55">
        <f t="shared" si="7"/>
        <v>-9.0044710235267686</v>
      </c>
      <c r="D51" s="55">
        <f t="shared" si="0"/>
        <v>4.349655341112304</v>
      </c>
      <c r="E51" s="55">
        <f t="shared" si="8"/>
        <v>9.0044710235267686</v>
      </c>
      <c r="F51" s="47">
        <f t="shared" si="9"/>
        <v>0.45000000000000029</v>
      </c>
      <c r="G51" s="64">
        <f t="shared" si="10"/>
        <v>2.3151380100215126</v>
      </c>
      <c r="H51" s="34">
        <f t="shared" si="11"/>
        <v>8.0652615756339969</v>
      </c>
      <c r="I51" s="65">
        <f t="shared" si="12"/>
        <v>7.3683566218402188</v>
      </c>
      <c r="J51" s="55">
        <f t="shared" si="1"/>
        <v>2.6058131351659521</v>
      </c>
      <c r="K51" s="55">
        <f t="shared" si="2"/>
        <v>9.3056081396850505</v>
      </c>
      <c r="L51" s="55">
        <f t="shared" si="3"/>
        <v>8.7816489747184683</v>
      </c>
      <c r="M51" s="55">
        <f t="shared" si="4"/>
        <v>1.2074767078498874</v>
      </c>
      <c r="N51" s="55">
        <f t="shared" si="5"/>
        <v>5.3665631459994962</v>
      </c>
      <c r="O51" s="55">
        <f t="shared" si="6"/>
        <v>5.9628479399994383</v>
      </c>
    </row>
    <row r="52" spans="1:15">
      <c r="A52" s="55">
        <v>1</v>
      </c>
      <c r="B52" s="47">
        <f t="shared" si="13"/>
        <v>0.46000000000000024</v>
      </c>
      <c r="C52" s="55">
        <f t="shared" si="7"/>
        <v>-8.960524975255252</v>
      </c>
      <c r="D52" s="55">
        <f t="shared" si="0"/>
        <v>4.4394810696551996</v>
      </c>
      <c r="E52" s="55">
        <f t="shared" si="8"/>
        <v>8.960524975255252</v>
      </c>
      <c r="F52" s="47">
        <f t="shared" si="9"/>
        <v>0.46000000000000019</v>
      </c>
      <c r="G52" s="64">
        <f t="shared" si="10"/>
        <v>2.3961555377614356</v>
      </c>
      <c r="H52" s="34">
        <f t="shared" si="11"/>
        <v>8.1378967237483888</v>
      </c>
      <c r="I52" s="65">
        <f t="shared" si="12"/>
        <v>7.1600011111981763</v>
      </c>
      <c r="J52" s="55">
        <f t="shared" si="1"/>
        <v>2.6993033865453766</v>
      </c>
      <c r="K52" s="55">
        <f t="shared" si="2"/>
        <v>9.3919550255375235</v>
      </c>
      <c r="L52" s="55">
        <f t="shared" si="3"/>
        <v>8.4893769963734371</v>
      </c>
      <c r="M52" s="55">
        <f t="shared" si="4"/>
        <v>1.2479487168950503</v>
      </c>
      <c r="N52" s="55">
        <f t="shared" si="5"/>
        <v>5.4258639865002163</v>
      </c>
      <c r="O52" s="55">
        <f t="shared" si="6"/>
        <v>5.8976782461958832</v>
      </c>
    </row>
    <row r="53" spans="1:15">
      <c r="A53" s="55">
        <v>2</v>
      </c>
      <c r="B53" s="47">
        <f t="shared" si="13"/>
        <v>0.47000000000000025</v>
      </c>
      <c r="C53" s="55">
        <f t="shared" si="7"/>
        <v>-8.9156828819532876</v>
      </c>
      <c r="D53" s="55">
        <f t="shared" si="0"/>
        <v>4.5288628537906845</v>
      </c>
      <c r="E53" s="55">
        <f t="shared" si="8"/>
        <v>8.9156828819532876</v>
      </c>
      <c r="F53" s="47">
        <f t="shared" si="9"/>
        <v>0.47000000000000025</v>
      </c>
      <c r="G53" s="64">
        <f t="shared" si="10"/>
        <v>2.4778891304545945</v>
      </c>
      <c r="H53" s="34">
        <f t="shared" si="11"/>
        <v>8.2084875358788363</v>
      </c>
      <c r="I53" s="65">
        <f t="shared" si="12"/>
        <v>6.9594277115265468</v>
      </c>
      <c r="J53" s="55">
        <f t="shared" si="1"/>
        <v>2.7936426566817434</v>
      </c>
      <c r="K53" s="55">
        <f t="shared" si="2"/>
        <v>9.4754281031536749</v>
      </c>
      <c r="L53" s="55">
        <f t="shared" si="3"/>
        <v>8.2068324518590678</v>
      </c>
      <c r="M53" s="55">
        <f t="shared" si="4"/>
        <v>1.2888630648753974</v>
      </c>
      <c r="N53" s="55">
        <f t="shared" si="5"/>
        <v>5.4845236803208364</v>
      </c>
      <c r="O53" s="55">
        <f t="shared" si="6"/>
        <v>5.8345996599157814</v>
      </c>
    </row>
    <row r="54" spans="1:15">
      <c r="A54" s="55">
        <v>3</v>
      </c>
      <c r="B54" s="47">
        <f t="shared" si="13"/>
        <v>0.48000000000000026</v>
      </c>
      <c r="C54" s="55">
        <f t="shared" si="7"/>
        <v>-8.8699492277928407</v>
      </c>
      <c r="D54" s="55">
        <f t="shared" si="0"/>
        <v>4.6177917554148316</v>
      </c>
      <c r="E54" s="55">
        <f t="shared" si="8"/>
        <v>8.8699492277928407</v>
      </c>
      <c r="F54" s="47">
        <f t="shared" si="9"/>
        <v>0.48000000000000026</v>
      </c>
      <c r="G54" s="64">
        <f t="shared" si="10"/>
        <v>2.5603187277618997</v>
      </c>
      <c r="H54" s="34">
        <f t="shared" si="11"/>
        <v>8.2771100162755378</v>
      </c>
      <c r="I54" s="65">
        <f t="shared" si="12"/>
        <v>6.7662764603398795</v>
      </c>
      <c r="J54" s="55">
        <f t="shared" si="1"/>
        <v>2.8888026884228419</v>
      </c>
      <c r="K54" s="55">
        <f t="shared" si="2"/>
        <v>9.5561230189913644</v>
      </c>
      <c r="L54" s="55">
        <f t="shared" si="3"/>
        <v>7.9336915914629769</v>
      </c>
      <c r="M54" s="55">
        <f t="shared" si="4"/>
        <v>1.3302150202128988</v>
      </c>
      <c r="N54" s="55">
        <f t="shared" si="5"/>
        <v>5.5425625842204091</v>
      </c>
      <c r="O54" s="55">
        <f t="shared" si="6"/>
        <v>5.7735026918962555</v>
      </c>
    </row>
    <row r="55" spans="1:15">
      <c r="A55" s="55">
        <v>4</v>
      </c>
      <c r="B55" s="47">
        <f t="shared" si="13"/>
        <v>0.49000000000000027</v>
      </c>
      <c r="C55" s="55">
        <f t="shared" si="7"/>
        <v>-8.8233285861012138</v>
      </c>
      <c r="D55" s="55">
        <f t="shared" si="0"/>
        <v>4.706258881711582</v>
      </c>
      <c r="E55" s="55">
        <f t="shared" si="8"/>
        <v>8.8233285861012138</v>
      </c>
      <c r="F55" s="47">
        <f t="shared" si="9"/>
        <v>0.49000000000000027</v>
      </c>
      <c r="G55" s="64">
        <f t="shared" si="10"/>
        <v>2.6434250117240419</v>
      </c>
      <c r="H55" s="34">
        <f t="shared" si="11"/>
        <v>8.3438366696360813</v>
      </c>
      <c r="I55" s="65">
        <f t="shared" si="12"/>
        <v>6.5802071918632192</v>
      </c>
      <c r="J55" s="55">
        <f t="shared" si="1"/>
        <v>2.9847561650746601</v>
      </c>
      <c r="K55" s="55">
        <f t="shared" si="2"/>
        <v>9.6341322361906609</v>
      </c>
      <c r="L55" s="55">
        <f t="shared" si="3"/>
        <v>7.6696414405526134</v>
      </c>
      <c r="M55" s="55">
        <f t="shared" si="4"/>
        <v>1.372000000000001</v>
      </c>
      <c r="N55" s="55">
        <f t="shared" si="5"/>
        <v>5.6000000000000014</v>
      </c>
      <c r="O55" s="55">
        <f t="shared" si="6"/>
        <v>5.7142857142857126</v>
      </c>
    </row>
    <row r="56" spans="1:15">
      <c r="A56" s="55">
        <v>5</v>
      </c>
      <c r="B56" s="47">
        <f t="shared" si="13"/>
        <v>0.50000000000000022</v>
      </c>
      <c r="C56" s="55">
        <f t="shared" si="7"/>
        <v>-8.7758256189037258</v>
      </c>
      <c r="D56" s="55">
        <f t="shared" si="0"/>
        <v>4.7942553860420318</v>
      </c>
      <c r="E56" s="55">
        <f t="shared" si="8"/>
        <v>8.7758256189037258</v>
      </c>
      <c r="F56" s="47">
        <f t="shared" si="9"/>
        <v>0.50000000000000033</v>
      </c>
      <c r="G56" s="64">
        <f t="shared" si="10"/>
        <v>2.7271893727344292</v>
      </c>
      <c r="H56" s="34">
        <f t="shared" si="11"/>
        <v>8.4087366927005345</v>
      </c>
      <c r="I56" s="65">
        <f t="shared" si="12"/>
        <v>6.400898278376304</v>
      </c>
      <c r="J56" s="55">
        <f t="shared" si="1"/>
        <v>3.0814766791009318</v>
      </c>
      <c r="K56" s="55">
        <f t="shared" si="2"/>
        <v>9.7095451405214241</v>
      </c>
      <c r="L56" s="55">
        <f t="shared" si="3"/>
        <v>7.4143794409576893</v>
      </c>
      <c r="M56" s="55">
        <f t="shared" si="4"/>
        <v>1.414213562373096</v>
      </c>
      <c r="N56" s="55">
        <f t="shared" si="5"/>
        <v>5.6568542494923815</v>
      </c>
      <c r="O56" s="55">
        <f t="shared" si="6"/>
        <v>5.6568542494923788</v>
      </c>
    </row>
    <row r="57" spans="1:15">
      <c r="A57" s="55">
        <v>6</v>
      </c>
      <c r="B57" s="47">
        <f t="shared" si="13"/>
        <v>0.51000000000000023</v>
      </c>
      <c r="C57" s="55">
        <f t="shared" si="7"/>
        <v>-8.7274450764575118</v>
      </c>
      <c r="D57" s="55">
        <f t="shared" si="0"/>
        <v>4.8817724688290767</v>
      </c>
      <c r="E57" s="55">
        <f t="shared" si="8"/>
        <v>8.7274450764575118</v>
      </c>
      <c r="F57" s="47">
        <f t="shared" si="9"/>
        <v>0.51000000000000023</v>
      </c>
      <c r="G57" s="64">
        <f t="shared" si="10"/>
        <v>2.8115938773666822</v>
      </c>
      <c r="H57" s="34">
        <f t="shared" si="11"/>
        <v>8.4718761537194709</v>
      </c>
      <c r="I57" s="65">
        <f t="shared" si="12"/>
        <v>6.2280454621894297</v>
      </c>
      <c r="J57" s="55">
        <f t="shared" si="1"/>
        <v>3.1789387018644346</v>
      </c>
      <c r="K57" s="55">
        <f t="shared" si="2"/>
        <v>9.7824481428047534</v>
      </c>
      <c r="L57" s="55">
        <f t="shared" si="3"/>
        <v>7.1676131042881082</v>
      </c>
      <c r="M57" s="55">
        <f t="shared" si="4"/>
        <v>1.4568513994227423</v>
      </c>
      <c r="N57" s="55">
        <f t="shared" si="5"/>
        <v>5.7131427428342816</v>
      </c>
      <c r="O57" s="55">
        <f t="shared" si="6"/>
        <v>5.6011203361120376</v>
      </c>
    </row>
    <row r="58" spans="1:15">
      <c r="A58" s="55">
        <v>7</v>
      </c>
      <c r="B58" s="47">
        <f t="shared" si="13"/>
        <v>0.52000000000000024</v>
      </c>
      <c r="C58" s="55">
        <f t="shared" si="7"/>
        <v>-8.6781917967764972</v>
      </c>
      <c r="D58" s="55">
        <f t="shared" si="0"/>
        <v>4.9688013784373695</v>
      </c>
      <c r="E58" s="55">
        <f t="shared" si="8"/>
        <v>8.6781917967764972</v>
      </c>
      <c r="F58" s="47">
        <f t="shared" si="9"/>
        <v>0.52000000000000024</v>
      </c>
      <c r="G58" s="64">
        <f t="shared" si="10"/>
        <v>2.8966212379398351</v>
      </c>
      <c r="H58" s="34">
        <f t="shared" si="11"/>
        <v>8.53331816066434</v>
      </c>
      <c r="I58" s="65">
        <f t="shared" si="12"/>
        <v>6.0613607709748489</v>
      </c>
      <c r="J58" s="55">
        <f t="shared" si="1"/>
        <v>3.2771175543753559</v>
      </c>
      <c r="K58" s="55">
        <f t="shared" si="2"/>
        <v>9.8529247779256064</v>
      </c>
      <c r="L58" s="55">
        <f t="shared" si="3"/>
        <v>6.9290596767902599</v>
      </c>
      <c r="M58" s="55">
        <f t="shared" si="4"/>
        <v>1.4999093305930207</v>
      </c>
      <c r="N58" s="55">
        <f t="shared" si="5"/>
        <v>5.7688820407423842</v>
      </c>
      <c r="O58" s="55">
        <f t="shared" si="6"/>
        <v>5.5470019622522901</v>
      </c>
    </row>
    <row r="59" spans="1:15">
      <c r="A59" s="55">
        <v>8</v>
      </c>
      <c r="B59" s="47">
        <f t="shared" si="13"/>
        <v>0.53000000000000025</v>
      </c>
      <c r="C59" s="55">
        <f t="shared" si="7"/>
        <v>-8.6280707051476089</v>
      </c>
      <c r="D59" s="55">
        <f t="shared" si="0"/>
        <v>5.0553334120484719</v>
      </c>
      <c r="E59" s="55">
        <f t="shared" si="8"/>
        <v>8.6280707051476089</v>
      </c>
      <c r="F59" s="47">
        <f t="shared" si="9"/>
        <v>0.53000000000000025</v>
      </c>
      <c r="G59" s="64">
        <f t="shared" si="10"/>
        <v>2.9822547837126963</v>
      </c>
      <c r="H59" s="34">
        <f t="shared" si="11"/>
        <v>8.5931230189800125</v>
      </c>
      <c r="I59" s="65">
        <f t="shared" si="12"/>
        <v>5.9005715098206215</v>
      </c>
      <c r="J59" s="55">
        <f t="shared" si="1"/>
        <v>3.3759893790132174</v>
      </c>
      <c r="K59" s="55">
        <f t="shared" si="2"/>
        <v>9.9210558005500857</v>
      </c>
      <c r="L59" s="55">
        <f t="shared" si="3"/>
        <v>6.6984458153575641</v>
      </c>
      <c r="M59" s="55">
        <f t="shared" si="4"/>
        <v>1.543383296527471</v>
      </c>
      <c r="N59" s="55">
        <f t="shared" si="5"/>
        <v>5.8240879114244164</v>
      </c>
      <c r="O59" s="55">
        <f t="shared" si="6"/>
        <v>5.4944225579475594</v>
      </c>
    </row>
    <row r="60" spans="1:15">
      <c r="A60" s="55">
        <v>9</v>
      </c>
      <c r="B60" s="47">
        <f t="shared" si="13"/>
        <v>0.54000000000000026</v>
      </c>
      <c r="C60" s="55">
        <f t="shared" si="7"/>
        <v>-8.5770868136382408</v>
      </c>
      <c r="D60" s="55">
        <f t="shared" si="0"/>
        <v>5.1413599165311332</v>
      </c>
      <c r="E60" s="55">
        <f t="shared" si="8"/>
        <v>8.5770868136382408</v>
      </c>
      <c r="F60" s="47">
        <f t="shared" si="9"/>
        <v>0.54000000000000026</v>
      </c>
      <c r="G60" s="64">
        <f t="shared" si="10"/>
        <v>3.0684784336065589</v>
      </c>
      <c r="H60" s="34">
        <f t="shared" si="11"/>
        <v>8.6513483796160635</v>
      </c>
      <c r="I60" s="65">
        <f t="shared" si="12"/>
        <v>5.745419323955403</v>
      </c>
      <c r="J60" s="55">
        <f t="shared" si="1"/>
        <v>3.475531112189953</v>
      </c>
      <c r="K60" s="55">
        <f t="shared" si="2"/>
        <v>9.9869192776570372</v>
      </c>
      <c r="L60" s="55">
        <f t="shared" si="3"/>
        <v>6.4755072743241211</v>
      </c>
      <c r="M60" s="55">
        <f t="shared" si="4"/>
        <v>1.5872693533235007</v>
      </c>
      <c r="N60" s="55">
        <f t="shared" si="5"/>
        <v>5.8787753826796285</v>
      </c>
      <c r="O60" s="55">
        <f t="shared" si="6"/>
        <v>5.4433105395181727</v>
      </c>
    </row>
    <row r="61" spans="1:15">
      <c r="A61" s="55">
        <v>10</v>
      </c>
      <c r="B61" s="47">
        <f t="shared" si="13"/>
        <v>0.55000000000000027</v>
      </c>
      <c r="C61" s="55">
        <f t="shared" si="7"/>
        <v>-8.5252452205950551</v>
      </c>
      <c r="D61" s="55">
        <f t="shared" si="0"/>
        <v>5.2268722893065949</v>
      </c>
      <c r="E61" s="55">
        <f t="shared" si="8"/>
        <v>8.5252452205950551</v>
      </c>
      <c r="F61" s="47">
        <f t="shared" si="9"/>
        <v>0.55000000000000027</v>
      </c>
      <c r="G61" s="64">
        <f t="shared" si="10"/>
        <v>3.1552766703624515</v>
      </c>
      <c r="H61" s="34">
        <f t="shared" si="11"/>
        <v>8.7080493780153958</v>
      </c>
      <c r="I61" s="65">
        <f t="shared" si="12"/>
        <v>5.5956593266181986</v>
      </c>
      <c r="J61" s="55">
        <f t="shared" si="1"/>
        <v>3.5757204579228241</v>
      </c>
      <c r="K61" s="55">
        <f t="shared" si="2"/>
        <v>10.050590677990009</v>
      </c>
      <c r="L61" s="55">
        <f t="shared" si="3"/>
        <v>6.2599886026824949</v>
      </c>
      <c r="M61" s="55">
        <f t="shared" si="4"/>
        <v>1.6315636671610469</v>
      </c>
      <c r="N61" s="55">
        <f t="shared" si="5"/>
        <v>5.9329587896765315</v>
      </c>
      <c r="O61" s="55">
        <f t="shared" si="6"/>
        <v>5.3935988997059354</v>
      </c>
    </row>
    <row r="62" spans="1:15">
      <c r="A62" s="55">
        <v>11</v>
      </c>
      <c r="B62" s="47">
        <f t="shared" si="13"/>
        <v>0.56000000000000028</v>
      </c>
      <c r="C62" s="55">
        <f t="shared" si="7"/>
        <v>-8.4725511101341606</v>
      </c>
      <c r="D62" s="55">
        <f t="shared" si="0"/>
        <v>5.3118619792088362</v>
      </c>
      <c r="E62" s="55">
        <f t="shared" si="8"/>
        <v>8.4725511101341606</v>
      </c>
      <c r="F62" s="47">
        <f t="shared" si="9"/>
        <v>0.56000000000000028</v>
      </c>
      <c r="G62" s="64">
        <f t="shared" si="10"/>
        <v>3.2426345160456975</v>
      </c>
      <c r="H62" s="34">
        <f t="shared" si="11"/>
        <v>8.7632787646860884</v>
      </c>
      <c r="I62" s="65">
        <f t="shared" si="12"/>
        <v>5.4510592870232273</v>
      </c>
      <c r="J62" s="55">
        <f t="shared" si="1"/>
        <v>3.6765358622868765</v>
      </c>
      <c r="K62" s="55">
        <f t="shared" si="2"/>
        <v>10.112142958532051</v>
      </c>
      <c r="L62" s="55">
        <f t="shared" si="3"/>
        <v>6.0516428513787632</v>
      </c>
      <c r="M62" s="55">
        <f t="shared" si="4"/>
        <v>1.676262509274727</v>
      </c>
      <c r="N62" s="55">
        <f t="shared" si="5"/>
        <v>5.9866518188383075</v>
      </c>
      <c r="O62" s="55">
        <f t="shared" si="6"/>
        <v>5.3452248382484866</v>
      </c>
    </row>
    <row r="63" spans="1:15">
      <c r="A63" s="55">
        <v>12</v>
      </c>
      <c r="B63" s="47">
        <f t="shared" si="13"/>
        <v>0.57000000000000028</v>
      </c>
      <c r="C63" s="55">
        <f t="shared" si="7"/>
        <v>-8.4190097516226849</v>
      </c>
      <c r="D63" s="55">
        <f t="shared" si="0"/>
        <v>5.396320487339695</v>
      </c>
      <c r="E63" s="55">
        <f t="shared" si="8"/>
        <v>8.4190097516226849</v>
      </c>
      <c r="F63" s="47">
        <f t="shared" si="9"/>
        <v>0.57000000000000017</v>
      </c>
      <c r="G63" s="64">
        <f t="shared" si="10"/>
        <v>3.3305375088165374</v>
      </c>
      <c r="H63" s="34">
        <f t="shared" si="11"/>
        <v>8.8170870279339386</v>
      </c>
      <c r="I63" s="65">
        <f t="shared" si="12"/>
        <v>5.3113988738011573</v>
      </c>
      <c r="J63" s="55">
        <f t="shared" si="1"/>
        <v>3.7779564887176744</v>
      </c>
      <c r="K63" s="55">
        <f t="shared" si="2"/>
        <v>10.17164664810246</v>
      </c>
      <c r="L63" s="55">
        <f t="shared" si="3"/>
        <v>5.850231290349388</v>
      </c>
      <c r="M63" s="55">
        <f t="shared" si="4"/>
        <v>1.7213622512417321</v>
      </c>
      <c r="N63" s="55">
        <f t="shared" si="5"/>
        <v>6.0398675482166011</v>
      </c>
      <c r="O63" s="55">
        <f t="shared" si="6"/>
        <v>5.2981294282601743</v>
      </c>
    </row>
    <row r="64" spans="1:15">
      <c r="A64" s="55">
        <v>13</v>
      </c>
      <c r="B64" s="47">
        <f t="shared" si="13"/>
        <v>0.58000000000000029</v>
      </c>
      <c r="C64" s="55">
        <f t="shared" si="7"/>
        <v>-8.3646264991518677</v>
      </c>
      <c r="D64" s="55">
        <f t="shared" si="0"/>
        <v>5.4802393679187382</v>
      </c>
      <c r="E64" s="55">
        <f t="shared" si="8"/>
        <v>8.3646264991518677</v>
      </c>
      <c r="F64" s="47">
        <f t="shared" si="9"/>
        <v>0.5800000000000004</v>
      </c>
      <c r="G64" s="64">
        <f t="shared" si="10"/>
        <v>3.4189716808911124</v>
      </c>
      <c r="H64" s="34">
        <f t="shared" si="11"/>
        <v>8.8695225092890375</v>
      </c>
      <c r="I64" s="65">
        <f t="shared" si="12"/>
        <v>5.1764689496891103</v>
      </c>
      <c r="J64" s="55">
        <f t="shared" si="1"/>
        <v>3.8799621941360214</v>
      </c>
      <c r="K64" s="55">
        <f t="shared" si="2"/>
        <v>10.229169928171229</v>
      </c>
      <c r="L64" s="55">
        <f t="shared" si="3"/>
        <v>5.6555231349757271</v>
      </c>
      <c r="M64" s="55">
        <f t="shared" si="4"/>
        <v>1.7668593605604281</v>
      </c>
      <c r="N64" s="55">
        <f t="shared" si="5"/>
        <v>6.092618484691128</v>
      </c>
      <c r="O64" s="55">
        <f t="shared" si="6"/>
        <v>5.2522573143889009</v>
      </c>
    </row>
    <row r="65" spans="1:15">
      <c r="A65" s="55">
        <v>14</v>
      </c>
      <c r="B65" s="47">
        <f t="shared" si="13"/>
        <v>0.5900000000000003</v>
      </c>
      <c r="C65" s="55">
        <f t="shared" si="7"/>
        <v>-8.3094067910016332</v>
      </c>
      <c r="D65" s="55">
        <f t="shared" si="0"/>
        <v>5.56361022912784</v>
      </c>
      <c r="E65" s="55">
        <f t="shared" si="8"/>
        <v>8.3094067910016332</v>
      </c>
      <c r="F65" s="47">
        <f t="shared" si="9"/>
        <v>0.5900000000000003</v>
      </c>
      <c r="G65" s="64">
        <f t="shared" si="10"/>
        <v>3.5079235376222573</v>
      </c>
      <c r="H65" s="34">
        <f t="shared" si="11"/>
        <v>8.9206315121192041</v>
      </c>
      <c r="I65" s="65">
        <f t="shared" si="12"/>
        <v>5.0460709135967701</v>
      </c>
      <c r="J65" s="55">
        <f t="shared" si="1"/>
        <v>3.982533505867289</v>
      </c>
      <c r="K65" s="55">
        <f t="shared" si="2"/>
        <v>10.284778710983847</v>
      </c>
      <c r="L65" s="55">
        <f t="shared" si="3"/>
        <v>5.4672952816426967</v>
      </c>
      <c r="M65" s="55">
        <f t="shared" si="4"/>
        <v>1.8127503964969929</v>
      </c>
      <c r="N65" s="55">
        <f t="shared" si="5"/>
        <v>6.1449165982948877</v>
      </c>
      <c r="O65" s="55">
        <f t="shared" si="6"/>
        <v>5.2075564392329534</v>
      </c>
    </row>
    <row r="66" spans="1:15">
      <c r="A66" s="55">
        <v>15</v>
      </c>
      <c r="B66" s="47">
        <f t="shared" si="13"/>
        <v>0.60000000000000031</v>
      </c>
      <c r="C66" s="55">
        <f t="shared" si="7"/>
        <v>-8.2533561490967813</v>
      </c>
      <c r="D66" s="55">
        <f t="shared" si="0"/>
        <v>5.6464247339503562</v>
      </c>
      <c r="E66" s="55">
        <f t="shared" si="8"/>
        <v>8.2533561490967813</v>
      </c>
      <c r="F66" s="47">
        <f t="shared" si="9"/>
        <v>0.60000000000000031</v>
      </c>
      <c r="G66" s="64">
        <f t="shared" si="10"/>
        <v>3.5973800376342782</v>
      </c>
      <c r="H66" s="34">
        <f t="shared" si="11"/>
        <v>8.9704584038860595</v>
      </c>
      <c r="I66" s="65">
        <f t="shared" si="12"/>
        <v>4.9200160864983866</v>
      </c>
      <c r="J66" s="55">
        <f t="shared" si="1"/>
        <v>4.0856515993289308</v>
      </c>
      <c r="K66" s="55">
        <f t="shared" si="2"/>
        <v>10.338536715085908</v>
      </c>
      <c r="L66" s="55">
        <f t="shared" si="3"/>
        <v>5.2853320520986218</v>
      </c>
      <c r="M66" s="55">
        <f t="shared" si="4"/>
        <v>1.8590320061795615</v>
      </c>
      <c r="N66" s="55">
        <f t="shared" si="5"/>
        <v>6.196773353931869</v>
      </c>
      <c r="O66" s="55">
        <f t="shared" si="6"/>
        <v>5.1639777949432206</v>
      </c>
    </row>
    <row r="67" spans="1:15">
      <c r="A67" s="55">
        <v>16</v>
      </c>
      <c r="B67" s="47">
        <f t="shared" si="13"/>
        <v>0.61000000000000032</v>
      </c>
      <c r="C67" s="55">
        <f t="shared" si="7"/>
        <v>-8.1964801784547934</v>
      </c>
      <c r="D67" s="55">
        <f t="shared" si="0"/>
        <v>5.7286746010048155</v>
      </c>
      <c r="E67" s="55">
        <f t="shared" si="8"/>
        <v>8.1964801784547934</v>
      </c>
      <c r="F67" s="47">
        <f t="shared" si="9"/>
        <v>0.61000000000000032</v>
      </c>
      <c r="G67" s="64">
        <f t="shared" si="10"/>
        <v>3.687328573950265</v>
      </c>
      <c r="H67" s="34">
        <f t="shared" si="11"/>
        <v>9.0190457124654397</v>
      </c>
      <c r="I67" s="65">
        <f t="shared" si="12"/>
        <v>4.7981251378935843</v>
      </c>
      <c r="J67" s="55">
        <f t="shared" si="1"/>
        <v>4.1892982764605877</v>
      </c>
      <c r="K67" s="55">
        <f t="shared" si="2"/>
        <v>10.390505538334118</v>
      </c>
      <c r="L67" s="55">
        <f t="shared" si="3"/>
        <v>5.1094249463233314</v>
      </c>
      <c r="M67" s="55">
        <f t="shared" si="4"/>
        <v>1.9057009209212252</v>
      </c>
      <c r="N67" s="55">
        <f t="shared" si="5"/>
        <v>6.2481997407253251</v>
      </c>
      <c r="O67" s="55">
        <f t="shared" si="6"/>
        <v>5.1214751973158377</v>
      </c>
    </row>
    <row r="68" spans="1:15">
      <c r="A68" s="55">
        <v>17</v>
      </c>
      <c r="B68" s="47">
        <f t="shared" si="13"/>
        <v>0.62000000000000033</v>
      </c>
      <c r="C68" s="55">
        <f t="shared" si="7"/>
        <v>-8.138784566625338</v>
      </c>
      <c r="D68" s="55">
        <f t="shared" si="0"/>
        <v>5.8103516053730528</v>
      </c>
      <c r="E68" s="55">
        <f t="shared" si="8"/>
        <v>8.138784566625338</v>
      </c>
      <c r="F68" s="47">
        <f t="shared" si="9"/>
        <v>0.62000000000000022</v>
      </c>
      <c r="G68" s="64">
        <f t="shared" si="10"/>
        <v>3.7777569560545841</v>
      </c>
      <c r="H68" s="34">
        <f t="shared" si="11"/>
        <v>9.0664342169227226</v>
      </c>
      <c r="I68" s="65">
        <f t="shared" si="12"/>
        <v>4.6802275498467205</v>
      </c>
      <c r="J68" s="55">
        <f t="shared" si="1"/>
        <v>4.2934559448721075</v>
      </c>
      <c r="K68" s="55">
        <f t="shared" si="2"/>
        <v>10.440744728477346</v>
      </c>
      <c r="L68" s="55">
        <f t="shared" si="3"/>
        <v>4.93937240362132</v>
      </c>
      <c r="M68" s="55">
        <f t="shared" si="4"/>
        <v>1.9527539527549307</v>
      </c>
      <c r="N68" s="55">
        <f t="shared" si="5"/>
        <v>6.2992062992094509</v>
      </c>
      <c r="O68" s="55">
        <f t="shared" si="6"/>
        <v>5.0800050800076182</v>
      </c>
    </row>
    <row r="69" spans="1:15">
      <c r="A69" s="55">
        <v>18</v>
      </c>
      <c r="B69" s="47">
        <f t="shared" si="13"/>
        <v>0.63000000000000034</v>
      </c>
      <c r="C69" s="55">
        <f t="shared" si="7"/>
        <v>-8.0802750831215171</v>
      </c>
      <c r="D69" s="55">
        <f t="shared" si="0"/>
        <v>5.8914475794226986</v>
      </c>
      <c r="E69" s="55">
        <f t="shared" si="8"/>
        <v>8.0802750831215171</v>
      </c>
      <c r="F69" s="47">
        <f t="shared" si="9"/>
        <v>0.63000000000000034</v>
      </c>
      <c r="G69" s="64">
        <f t="shared" si="10"/>
        <v>3.8686533928369062</v>
      </c>
      <c r="H69" s="34">
        <f t="shared" si="11"/>
        <v>9.1126630331048943</v>
      </c>
      <c r="I69" s="65">
        <f t="shared" si="12"/>
        <v>4.566161115857339</v>
      </c>
      <c r="J69" s="55">
        <f t="shared" si="1"/>
        <v>4.398107597685545</v>
      </c>
      <c r="K69" s="55">
        <f t="shared" si="2"/>
        <v>10.489311851388566</v>
      </c>
      <c r="L69" s="55">
        <f t="shared" si="3"/>
        <v>4.7749795716662549</v>
      </c>
      <c r="M69" s="55">
        <f t="shared" si="4"/>
        <v>2.0001879911648319</v>
      </c>
      <c r="N69" s="55">
        <f t="shared" si="5"/>
        <v>6.3498031465550193</v>
      </c>
      <c r="O69" s="55">
        <f t="shared" si="6"/>
        <v>5.0395263067896945</v>
      </c>
    </row>
    <row r="70" spans="1:15">
      <c r="A70" s="55">
        <v>19</v>
      </c>
      <c r="B70" s="47">
        <f t="shared" si="13"/>
        <v>0.64000000000000035</v>
      </c>
      <c r="C70" s="55">
        <f t="shared" si="7"/>
        <v>-8.0209575788429248</v>
      </c>
      <c r="D70" s="55">
        <f t="shared" ref="D70:D133" si="14">SIN(B70)*$F$3</f>
        <v>5.9719544136239229</v>
      </c>
      <c r="E70" s="55">
        <f t="shared" si="8"/>
        <v>8.0209575788429248</v>
      </c>
      <c r="F70" s="47">
        <f t="shared" si="9"/>
        <v>0.64000000000000035</v>
      </c>
      <c r="G70" s="64">
        <f t="shared" si="10"/>
        <v>3.9600064763676484</v>
      </c>
      <c r="H70" s="34">
        <f t="shared" si="11"/>
        <v>9.1577696943848217</v>
      </c>
      <c r="I70" s="65">
        <f t="shared" si="12"/>
        <v>4.4557714720357309</v>
      </c>
      <c r="J70" s="55">
        <f t="shared" ref="J70:J133" si="15">$L$3*EXP(-$J$3*B70)+$M$3+$C$3*B70/$J$3</f>
        <v>4.5032367940480658</v>
      </c>
      <c r="K70" s="55">
        <f t="shared" ref="K70:K133" si="16">-$J$3*$L$3*EXP(-$J$3*B70)+$C$3/$J$3</f>
        <v>10.536262557025918</v>
      </c>
      <c r="L70" s="55">
        <f t="shared" ref="L70:L133" si="17">$J$3*$J$3*$L$3*EXP(-$J$3*B70)</f>
        <v>4.6160580832321569</v>
      </c>
      <c r="M70" s="55">
        <f t="shared" ref="M70:M133" si="18">$N$3*SQRT((B70+$O$3)*(B70+$O$3)*(B70+$O$3))/2</f>
        <v>2.0480000000000018</v>
      </c>
      <c r="N70" s="55">
        <f t="shared" ref="N70:N133" si="19">$N$3*SQRT(B70+$O$3)</f>
        <v>6.4000000000000021</v>
      </c>
      <c r="O70" s="55">
        <f t="shared" ref="O70:O133" si="20">$N$3/(2*SQRT(B70+$O$3))</f>
        <v>4.9999999999999982</v>
      </c>
    </row>
    <row r="71" spans="1:15">
      <c r="A71" s="55">
        <v>20</v>
      </c>
      <c r="B71" s="47">
        <f t="shared" si="13"/>
        <v>0.65000000000000036</v>
      </c>
      <c r="C71" s="55">
        <f t="shared" ref="C71:C134" si="21">-COS(B71)*$E$3</f>
        <v>-7.9608379854905564</v>
      </c>
      <c r="D71" s="55">
        <f t="shared" si="14"/>
        <v>6.0518640573603992</v>
      </c>
      <c r="E71" s="55">
        <f t="shared" ref="E71:E134" si="22">COS(B71)*$E$3</f>
        <v>7.9608379854905564</v>
      </c>
      <c r="F71" s="47">
        <f t="shared" ref="F71:F134" si="23">(-$G$3*G71+SQRT($G$3*G71*$G$3*G71+4*$H$3*G71))/(2*$H$3)</f>
        <v>0.65000000000000013</v>
      </c>
      <c r="G71" s="64">
        <f t="shared" ref="G71:G134" si="24">($H$3*B71*B71)/(1-$G$3*B71)</f>
        <v>4.0518051664579309</v>
      </c>
      <c r="H71" s="34">
        <f t="shared" ref="H71:H134" si="25">$H$3*B71*(2-$G$3*B71)/((1-$G$3*B71)*(1-$G$3*B71))</f>
        <v>9.2017902278691253</v>
      </c>
      <c r="I71" s="65">
        <f t="shared" ref="I71:I134" si="26">$H$3*2/((1-$G$3*B71)*(1-$G$3*B71)*(1-$G$3*B71))</f>
        <v>4.3489116582595146</v>
      </c>
      <c r="J71" s="55">
        <f t="shared" si="15"/>
        <v>4.6088276402934323</v>
      </c>
      <c r="K71" s="55">
        <f t="shared" si="16"/>
        <v>10.581650643198426</v>
      </c>
      <c r="L71" s="55">
        <f t="shared" si="17"/>
        <v>4.4624258403554604</v>
      </c>
      <c r="M71" s="55">
        <f t="shared" si="18"/>
        <v>2.0961870145576245</v>
      </c>
      <c r="N71" s="55">
        <f t="shared" si="19"/>
        <v>6.4498061986388411</v>
      </c>
      <c r="O71" s="55">
        <f t="shared" si="20"/>
        <v>4.9613893835683376</v>
      </c>
    </row>
    <row r="72" spans="1:15">
      <c r="A72" s="55">
        <v>21</v>
      </c>
      <c r="B72" s="47">
        <f t="shared" ref="B72:B135" si="27">B71+$B$4</f>
        <v>0.66000000000000036</v>
      </c>
      <c r="C72" s="55">
        <f t="shared" si="21"/>
        <v>-7.8999223149736491</v>
      </c>
      <c r="D72" s="55">
        <f t="shared" si="14"/>
        <v>6.1311685197343415</v>
      </c>
      <c r="E72" s="55">
        <f t="shared" si="22"/>
        <v>7.8999223149736491</v>
      </c>
      <c r="F72" s="47">
        <f t="shared" si="23"/>
        <v>0.66000000000000036</v>
      </c>
      <c r="G72" s="64">
        <f t="shared" si="24"/>
        <v>4.1440387759601451</v>
      </c>
      <c r="H72" s="34">
        <f t="shared" si="25"/>
        <v>9.244759226358445</v>
      </c>
      <c r="I72" s="65">
        <f t="shared" si="26"/>
        <v>4.2454417071714126</v>
      </c>
      <c r="J72" s="55">
        <f t="shared" si="15"/>
        <v>4.7148647717304604</v>
      </c>
      <c r="K72" s="55">
        <f t="shared" si="16"/>
        <v>10.625528117209466</v>
      </c>
      <c r="L72" s="55">
        <f t="shared" si="17"/>
        <v>4.3139068056805971</v>
      </c>
      <c r="M72" s="55">
        <f t="shared" si="18"/>
        <v>2.1447461388238951</v>
      </c>
      <c r="N72" s="55">
        <f t="shared" si="19"/>
        <v>6.4992307237087701</v>
      </c>
      <c r="O72" s="55">
        <f t="shared" si="20"/>
        <v>4.9236596391733078</v>
      </c>
    </row>
    <row r="73" spans="1:15">
      <c r="A73" s="55">
        <v>22</v>
      </c>
      <c r="B73" s="47">
        <f t="shared" si="27"/>
        <v>0.67000000000000037</v>
      </c>
      <c r="C73" s="55">
        <f t="shared" si="21"/>
        <v>-7.8382166588084896</v>
      </c>
      <c r="D73" s="55">
        <f t="shared" si="14"/>
        <v>6.2098598703655998</v>
      </c>
      <c r="E73" s="55">
        <f t="shared" si="22"/>
        <v>7.8382166588084896</v>
      </c>
      <c r="F73" s="47">
        <f t="shared" si="23"/>
        <v>0.67000000000000037</v>
      </c>
      <c r="G73" s="64">
        <f t="shared" si="24"/>
        <v>4.2366969567679993</v>
      </c>
      <c r="H73" s="34">
        <f t="shared" si="25"/>
        <v>9.2867099163286699</v>
      </c>
      <c r="I73" s="65">
        <f t="shared" si="26"/>
        <v>4.1452282590467897</v>
      </c>
      <c r="J73" s="55">
        <f t="shared" si="15"/>
        <v>4.8213333350376129</v>
      </c>
      <c r="K73" s="55">
        <f t="shared" si="16"/>
        <v>10.667945255448615</v>
      </c>
      <c r="L73" s="55">
        <f t="shared" si="17"/>
        <v>4.170330800750067</v>
      </c>
      <c r="M73" s="55">
        <f t="shared" si="18"/>
        <v>2.1936745428618183</v>
      </c>
      <c r="N73" s="55">
        <f t="shared" si="19"/>
        <v>6.5482822174979614</v>
      </c>
      <c r="O73" s="55">
        <f t="shared" si="20"/>
        <v>4.8867777742522076</v>
      </c>
    </row>
    <row r="74" spans="1:15">
      <c r="A74" s="55">
        <v>23</v>
      </c>
      <c r="B74" s="47">
        <f t="shared" si="27"/>
        <v>0.68000000000000038</v>
      </c>
      <c r="C74" s="55">
        <f t="shared" si="21"/>
        <v>-7.7757271875092773</v>
      </c>
      <c r="D74" s="55">
        <f t="shared" si="14"/>
        <v>6.2879302401846884</v>
      </c>
      <c r="E74" s="55">
        <f t="shared" si="22"/>
        <v>7.7757271875092773</v>
      </c>
      <c r="F74" s="47">
        <f t="shared" si="23"/>
        <v>0.68000000000000038</v>
      </c>
      <c r="G74" s="64">
        <f t="shared" si="24"/>
        <v>4.3297696864775457</v>
      </c>
      <c r="H74" s="34">
        <f t="shared" si="25"/>
        <v>9.3276742221825319</v>
      </c>
      <c r="I74" s="65">
        <f t="shared" si="26"/>
        <v>4.048144200713427</v>
      </c>
      <c r="J74" s="55">
        <f t="shared" si="15"/>
        <v>4.9282189712435169</v>
      </c>
      <c r="K74" s="55">
        <f t="shared" si="16"/>
        <v>10.708950661000134</v>
      </c>
      <c r="L74" s="55">
        <f t="shared" si="17"/>
        <v>4.0315333110078262</v>
      </c>
      <c r="M74" s="55">
        <f t="shared" si="18"/>
        <v>2.2429694603360093</v>
      </c>
      <c r="N74" s="55">
        <f t="shared" si="19"/>
        <v>6.5969690009882589</v>
      </c>
      <c r="O74" s="55">
        <f t="shared" si="20"/>
        <v>4.850712500726658</v>
      </c>
    </row>
    <row r="75" spans="1:15">
      <c r="A75" s="55">
        <v>24</v>
      </c>
      <c r="B75" s="47">
        <f t="shared" si="27"/>
        <v>0.69000000000000039</v>
      </c>
      <c r="C75" s="55">
        <f t="shared" si="21"/>
        <v>-7.7124601499710632</v>
      </c>
      <c r="D75" s="55">
        <f t="shared" si="14"/>
        <v>6.3653718222196822</v>
      </c>
      <c r="E75" s="55">
        <f t="shared" si="22"/>
        <v>7.7124601499710632</v>
      </c>
      <c r="F75" s="47">
        <f t="shared" si="23"/>
        <v>0.69000000000000039</v>
      </c>
      <c r="G75" s="64">
        <f t="shared" si="24"/>
        <v>4.4232472556730382</v>
      </c>
      <c r="H75" s="34">
        <f t="shared" si="25"/>
        <v>9.3676828270036392</v>
      </c>
      <c r="I75" s="65">
        <f t="shared" si="26"/>
        <v>3.9540683268467518</v>
      </c>
      <c r="J75" s="55">
        <f t="shared" si="15"/>
        <v>5.0355077992739536</v>
      </c>
      <c r="K75" s="55">
        <f t="shared" si="16"/>
        <v>10.748591319334146</v>
      </c>
      <c r="L75" s="55">
        <f t="shared" si="17"/>
        <v>3.8973552972925889</v>
      </c>
      <c r="M75" s="55">
        <f t="shared" si="18"/>
        <v>2.2926281861653908</v>
      </c>
      <c r="N75" s="55">
        <f t="shared" si="19"/>
        <v>6.6452990903344622</v>
      </c>
      <c r="O75" s="55">
        <f t="shared" si="20"/>
        <v>4.8154341234307667</v>
      </c>
    </row>
    <row r="76" spans="1:15">
      <c r="A76" s="55">
        <v>25</v>
      </c>
      <c r="B76" s="47">
        <f t="shared" si="27"/>
        <v>0.7000000000000004</v>
      </c>
      <c r="C76" s="55">
        <f t="shared" si="21"/>
        <v>-7.6484218728448816</v>
      </c>
      <c r="D76" s="55">
        <f t="shared" si="14"/>
        <v>6.4421768723769137</v>
      </c>
      <c r="E76" s="55">
        <f t="shared" si="22"/>
        <v>7.6484218728448816</v>
      </c>
      <c r="F76" s="47">
        <f t="shared" si="23"/>
        <v>0.70000000000000051</v>
      </c>
      <c r="G76" s="64">
        <f t="shared" si="24"/>
        <v>4.5171202558037562</v>
      </c>
      <c r="H76" s="34">
        <f t="shared" si="25"/>
        <v>9.4067652300288067</v>
      </c>
      <c r="I76" s="65">
        <f t="shared" si="26"/>
        <v>3.862885022092641</v>
      </c>
      <c r="J76" s="55">
        <f t="shared" si="15"/>
        <v>5.1431864000464023</v>
      </c>
      <c r="K76" s="55">
        <f t="shared" si="16"/>
        <v>10.786912652144268</v>
      </c>
      <c r="L76" s="55">
        <f t="shared" si="17"/>
        <v>3.767643013605035</v>
      </c>
      <c r="M76" s="55">
        <f t="shared" si="18"/>
        <v>2.3426480742954134</v>
      </c>
      <c r="N76" s="55">
        <f t="shared" si="19"/>
        <v>6.6932802122726063</v>
      </c>
      <c r="O76" s="55">
        <f t="shared" si="20"/>
        <v>4.7809144373375734</v>
      </c>
    </row>
    <row r="77" spans="1:15">
      <c r="A77" s="55">
        <v>26</v>
      </c>
      <c r="B77" s="47">
        <f t="shared" si="27"/>
        <v>0.71000000000000041</v>
      </c>
      <c r="C77" s="55">
        <f t="shared" si="21"/>
        <v>-7.5836187599050788</v>
      </c>
      <c r="D77" s="55">
        <f t="shared" si="14"/>
        <v>6.5183377102153699</v>
      </c>
      <c r="E77" s="55">
        <f t="shared" si="22"/>
        <v>7.5836187599050788</v>
      </c>
      <c r="F77" s="47">
        <f t="shared" si="23"/>
        <v>0.7100000000000003</v>
      </c>
      <c r="G77" s="64">
        <f t="shared" si="24"/>
        <v>4.6113795676199718</v>
      </c>
      <c r="H77" s="34">
        <f t="shared" si="25"/>
        <v>9.4449498010397601</v>
      </c>
      <c r="I77" s="65">
        <f t="shared" si="26"/>
        <v>3.774483962587984</v>
      </c>
      <c r="J77" s="55">
        <f t="shared" si="15"/>
        <v>5.2512418010939932</v>
      </c>
      <c r="K77" s="55">
        <f t="shared" si="16"/>
        <v>10.823958569393431</v>
      </c>
      <c r="L77" s="55">
        <f t="shared" si="17"/>
        <v>3.642247830940097</v>
      </c>
      <c r="M77" s="55">
        <f t="shared" si="18"/>
        <v>2.3930265355820879</v>
      </c>
      <c r="N77" s="55">
        <f t="shared" si="19"/>
        <v>6.740919818541089</v>
      </c>
      <c r="O77" s="55">
        <f t="shared" si="20"/>
        <v>4.7471266327754122</v>
      </c>
    </row>
    <row r="78" spans="1:15">
      <c r="A78" s="55">
        <v>27</v>
      </c>
      <c r="B78" s="47">
        <f t="shared" si="27"/>
        <v>0.72000000000000042</v>
      </c>
      <c r="C78" s="55">
        <f t="shared" si="21"/>
        <v>-7.5180572914089474</v>
      </c>
      <c r="D78" s="55">
        <f t="shared" si="14"/>
        <v>6.5938467197147341</v>
      </c>
      <c r="E78" s="55">
        <f t="shared" si="22"/>
        <v>7.5180572914089474</v>
      </c>
      <c r="F78" s="47">
        <f t="shared" si="23"/>
        <v>0.72000000000000031</v>
      </c>
      <c r="G78" s="64">
        <f t="shared" si="24"/>
        <v>4.7060163501382393</v>
      </c>
      <c r="H78" s="34">
        <f t="shared" si="25"/>
        <v>9.4822638318615144</v>
      </c>
      <c r="I78" s="65">
        <f t="shared" si="26"/>
        <v>3.6887598355574598</v>
      </c>
      <c r="J78" s="55">
        <f t="shared" si="15"/>
        <v>5.359661461701176</v>
      </c>
      <c r="K78" s="55">
        <f t="shared" si="16"/>
        <v>10.859771519627495</v>
      </c>
      <c r="L78" s="55">
        <f t="shared" si="17"/>
        <v>3.5210260669825035</v>
      </c>
      <c r="M78" s="55">
        <f t="shared" si="18"/>
        <v>2.4437610357807107</v>
      </c>
      <c r="N78" s="55">
        <f t="shared" si="19"/>
        <v>6.7882250993908579</v>
      </c>
      <c r="O78" s="55">
        <f t="shared" si="20"/>
        <v>4.7140452079103152</v>
      </c>
    </row>
    <row r="79" spans="1:15">
      <c r="A79" s="55">
        <v>28</v>
      </c>
      <c r="B79" s="47">
        <f t="shared" si="27"/>
        <v>0.73000000000000043</v>
      </c>
      <c r="C79" s="55">
        <f t="shared" si="21"/>
        <v>-7.4517440234487005</v>
      </c>
      <c r="D79" s="55">
        <f t="shared" si="14"/>
        <v>6.6686963500369822</v>
      </c>
      <c r="E79" s="55">
        <f t="shared" si="22"/>
        <v>7.4517440234487005</v>
      </c>
      <c r="F79" s="47">
        <f t="shared" si="23"/>
        <v>0.73000000000000054</v>
      </c>
      <c r="G79" s="64">
        <f t="shared" si="24"/>
        <v>4.8010220301079167</v>
      </c>
      <c r="H79" s="34">
        <f t="shared" si="25"/>
        <v>9.518733585141927</v>
      </c>
      <c r="I79" s="65">
        <f t="shared" si="26"/>
        <v>3.6056120757641947</v>
      </c>
      <c r="J79" s="55">
        <f t="shared" si="15"/>
        <v>5.468433258534116</v>
      </c>
      <c r="K79" s="55">
        <f t="shared" si="16"/>
        <v>10.894392538614316</v>
      </c>
      <c r="L79" s="55">
        <f t="shared" si="17"/>
        <v>3.4038388214704027</v>
      </c>
      <c r="M79" s="55">
        <f t="shared" si="18"/>
        <v>2.4948490936327214</v>
      </c>
      <c r="N79" s="55">
        <f t="shared" si="19"/>
        <v>6.8352029962540266</v>
      </c>
      <c r="O79" s="55">
        <f t="shared" si="20"/>
        <v>4.6816458878452218</v>
      </c>
    </row>
    <row r="80" spans="1:15">
      <c r="A80" s="55">
        <v>29</v>
      </c>
      <c r="B80" s="47">
        <f t="shared" si="27"/>
        <v>0.74000000000000044</v>
      </c>
      <c r="C80" s="55">
        <f t="shared" si="21"/>
        <v>-7.3846855872958761</v>
      </c>
      <c r="D80" s="55">
        <f t="shared" si="14"/>
        <v>6.7428791162814541</v>
      </c>
      <c r="E80" s="55">
        <f t="shared" si="22"/>
        <v>7.3846855872958761</v>
      </c>
      <c r="F80" s="47">
        <f t="shared" si="23"/>
        <v>0.74000000000000032</v>
      </c>
      <c r="G80" s="64">
        <f t="shared" si="24"/>
        <v>4.8963882919525723</v>
      </c>
      <c r="H80" s="34">
        <f t="shared" si="25"/>
        <v>9.5543843405752931</v>
      </c>
      <c r="I80" s="65">
        <f t="shared" si="26"/>
        <v>3.5249446176831958</v>
      </c>
      <c r="J80" s="55">
        <f t="shared" si="15"/>
        <v>5.5775454717493513</v>
      </c>
      <c r="K80" s="55">
        <f t="shared" si="16"/>
        <v>10.927861296364011</v>
      </c>
      <c r="L80" s="55">
        <f t="shared" si="17"/>
        <v>3.2905518170384509</v>
      </c>
      <c r="M80" s="55">
        <f t="shared" si="18"/>
        <v>2.5462882790446195</v>
      </c>
      <c r="N80" s="55">
        <f t="shared" si="19"/>
        <v>6.8818602136341038</v>
      </c>
      <c r="O80" s="55">
        <f t="shared" si="20"/>
        <v>4.6499055497527699</v>
      </c>
    </row>
    <row r="81" spans="1:15">
      <c r="A81" s="55">
        <v>30</v>
      </c>
      <c r="B81" s="47">
        <f t="shared" si="27"/>
        <v>0.75000000000000044</v>
      </c>
      <c r="C81" s="55">
        <f t="shared" si="21"/>
        <v>-7.3168886887382056</v>
      </c>
      <c r="D81" s="55">
        <f t="shared" si="14"/>
        <v>6.8163876002333446</v>
      </c>
      <c r="E81" s="55">
        <f t="shared" si="22"/>
        <v>7.3168886887382056</v>
      </c>
      <c r="F81" s="47">
        <f t="shared" si="23"/>
        <v>0.75000000000000056</v>
      </c>
      <c r="G81" s="64">
        <f t="shared" si="24"/>
        <v>4.9921070681615021</v>
      </c>
      <c r="H81" s="34">
        <f t="shared" si="25"/>
        <v>9.5892404387219052</v>
      </c>
      <c r="I81" s="65">
        <f t="shared" si="26"/>
        <v>3.4466656623501408</v>
      </c>
      <c r="J81" s="55">
        <f t="shared" si="15"/>
        <v>5.6869867715647633</v>
      </c>
      <c r="K81" s="55">
        <f t="shared" si="16"/>
        <v>10.960216142584288</v>
      </c>
      <c r="L81" s="55">
        <f t="shared" si="17"/>
        <v>3.1810352453579589</v>
      </c>
      <c r="M81" s="55">
        <f t="shared" si="18"/>
        <v>2.5980762113533182</v>
      </c>
      <c r="N81" s="55">
        <f t="shared" si="19"/>
        <v>6.9282032302755114</v>
      </c>
      <c r="O81" s="55">
        <f t="shared" si="20"/>
        <v>4.618802153517005</v>
      </c>
    </row>
    <row r="82" spans="1:15">
      <c r="A82" s="55">
        <v>31</v>
      </c>
      <c r="B82" s="47">
        <f t="shared" si="27"/>
        <v>0.76000000000000045</v>
      </c>
      <c r="C82" s="55">
        <f t="shared" si="21"/>
        <v>-7.2483601074090487</v>
      </c>
      <c r="D82" s="55">
        <f t="shared" si="14"/>
        <v>6.8892144511055164</v>
      </c>
      <c r="E82" s="55">
        <f t="shared" si="22"/>
        <v>7.2483601074090487</v>
      </c>
      <c r="F82" s="47">
        <f t="shared" si="23"/>
        <v>0.76000000000000045</v>
      </c>
      <c r="G82" s="64">
        <f t="shared" si="24"/>
        <v>5.0881705301079911</v>
      </c>
      <c r="H82" s="34">
        <f t="shared" si="25"/>
        <v>9.6233253225653943</v>
      </c>
      <c r="I82" s="65">
        <f t="shared" si="26"/>
        <v>3.370687457915067</v>
      </c>
      <c r="J82" s="55">
        <f t="shared" si="15"/>
        <v>5.7967462052775103</v>
      </c>
      <c r="K82" s="55">
        <f t="shared" si="16"/>
        <v>10.991494150622913</v>
      </c>
      <c r="L82" s="55">
        <f t="shared" si="17"/>
        <v>3.075163618397847</v>
      </c>
      <c r="M82" s="55">
        <f t="shared" si="18"/>
        <v>2.6502105576727319</v>
      </c>
      <c r="N82" s="55">
        <f t="shared" si="19"/>
        <v>6.97423830966508</v>
      </c>
      <c r="O82" s="55">
        <f t="shared" si="20"/>
        <v>4.5883146774112342</v>
      </c>
    </row>
    <row r="83" spans="1:15">
      <c r="A83" s="55">
        <v>32</v>
      </c>
      <c r="B83" s="47">
        <f t="shared" si="27"/>
        <v>0.77000000000000046</v>
      </c>
      <c r="C83" s="55">
        <f t="shared" si="21"/>
        <v>-7.1791066961094305</v>
      </c>
      <c r="D83" s="55">
        <f t="shared" si="14"/>
        <v>6.9613523862735702</v>
      </c>
      <c r="E83" s="55">
        <f t="shared" si="22"/>
        <v>7.1791066961094305</v>
      </c>
      <c r="F83" s="47">
        <f t="shared" si="23"/>
        <v>0.77000000000000035</v>
      </c>
      <c r="G83" s="64">
        <f t="shared" si="24"/>
        <v>5.1845710792724145</v>
      </c>
      <c r="H83" s="34">
        <f t="shared" si="25"/>
        <v>9.656661576940337</v>
      </c>
      <c r="I83" s="65">
        <f t="shared" si="26"/>
        <v>3.2969260930012712</v>
      </c>
      <c r="J83" s="55">
        <f t="shared" si="15"/>
        <v>5.9068131847140251</v>
      </c>
      <c r="K83" s="55">
        <f t="shared" si="16"/>
        <v>11.02173115994769</v>
      </c>
      <c r="L83" s="55">
        <f t="shared" si="17"/>
        <v>2.9728156246359307</v>
      </c>
      <c r="M83" s="55">
        <f t="shared" si="18"/>
        <v>2.7026890313167762</v>
      </c>
      <c r="N83" s="55">
        <f t="shared" si="19"/>
        <v>7.0199715099136997</v>
      </c>
      <c r="O83" s="55">
        <f t="shared" si="20"/>
        <v>4.5584230583855163</v>
      </c>
    </row>
    <row r="84" spans="1:15">
      <c r="A84" s="55">
        <v>33</v>
      </c>
      <c r="B84" s="47">
        <f t="shared" si="27"/>
        <v>0.78000000000000047</v>
      </c>
      <c r="C84" s="55">
        <f t="shared" si="21"/>
        <v>-7.1091353801227708</v>
      </c>
      <c r="D84" s="55">
        <f t="shared" si="14"/>
        <v>7.032794192004105</v>
      </c>
      <c r="E84" s="55">
        <f t="shared" si="22"/>
        <v>7.1091353801227708</v>
      </c>
      <c r="F84" s="47">
        <f t="shared" si="23"/>
        <v>0.78000000000000036</v>
      </c>
      <c r="G84" s="64">
        <f t="shared" si="24"/>
        <v>5.2813013388494801</v>
      </c>
      <c r="H84" s="34">
        <f t="shared" si="25"/>
        <v>9.6892709659540124</v>
      </c>
      <c r="I84" s="65">
        <f t="shared" si="26"/>
        <v>3.2253013020349495</v>
      </c>
      <c r="J84" s="55">
        <f t="shared" si="15"/>
        <v>6.0171774740977035</v>
      </c>
      <c r="K84" s="55">
        <f t="shared" si="16"/>
        <v>11.050961817212615</v>
      </c>
      <c r="L84" s="55">
        <f t="shared" si="17"/>
        <v>2.8738739900558241</v>
      </c>
      <c r="M84" s="55">
        <f t="shared" si="18"/>
        <v>2.7555093902942907</v>
      </c>
      <c r="N84" s="55">
        <f t="shared" si="19"/>
        <v>7.0654086930622793</v>
      </c>
      <c r="O84" s="55">
        <f t="shared" si="20"/>
        <v>4.5291081365783823</v>
      </c>
    </row>
    <row r="85" spans="1:15">
      <c r="A85" s="55">
        <v>34</v>
      </c>
      <c r="B85" s="47">
        <f t="shared" si="27"/>
        <v>0.79000000000000048</v>
      </c>
      <c r="C85" s="55">
        <f t="shared" si="21"/>
        <v>-7.0384531565223574</v>
      </c>
      <c r="D85" s="55">
        <f t="shared" si="14"/>
        <v>7.1035327241760813</v>
      </c>
      <c r="E85" s="55">
        <f t="shared" si="22"/>
        <v>7.0384531565223574</v>
      </c>
      <c r="F85" s="47">
        <f t="shared" si="23"/>
        <v>0.79000000000000048</v>
      </c>
      <c r="G85" s="64">
        <f t="shared" si="24"/>
        <v>5.3783541457201354</v>
      </c>
      <c r="H85" s="34">
        <f t="shared" si="25"/>
        <v>9.7211744685180257</v>
      </c>
      <c r="I85" s="65">
        <f t="shared" si="26"/>
        <v>3.1557362817709778</v>
      </c>
      <c r="J85" s="55">
        <f t="shared" si="15"/>
        <v>6.1278291783203871</v>
      </c>
      <c r="K85" s="55">
        <f t="shared" si="16"/>
        <v>11.079219615957264</v>
      </c>
      <c r="L85" s="55">
        <f t="shared" si="17"/>
        <v>2.7782253437701323</v>
      </c>
      <c r="M85" s="55">
        <f t="shared" si="18"/>
        <v>2.8086694358717286</v>
      </c>
      <c r="N85" s="55">
        <f t="shared" si="19"/>
        <v>7.1105555338524731</v>
      </c>
      <c r="O85" s="55">
        <f t="shared" si="20"/>
        <v>4.500351603704094</v>
      </c>
    </row>
    <row r="86" spans="1:15">
      <c r="A86" s="55">
        <v>35</v>
      </c>
      <c r="B86" s="47">
        <f t="shared" si="27"/>
        <v>0.80000000000000049</v>
      </c>
      <c r="C86" s="55">
        <f t="shared" si="21"/>
        <v>-6.9670670934716501</v>
      </c>
      <c r="D86" s="55">
        <f t="shared" si="14"/>
        <v>7.1735609089952312</v>
      </c>
      <c r="E86" s="55">
        <f t="shared" si="22"/>
        <v>6.9670670934716501</v>
      </c>
      <c r="F86" s="47">
        <f t="shared" si="23"/>
        <v>0.80000000000000049</v>
      </c>
      <c r="G86" s="64">
        <f t="shared" si="24"/>
        <v>5.4757225427698053</v>
      </c>
      <c r="H86" s="34">
        <f t="shared" si="25"/>
        <v>9.7523923120981681</v>
      </c>
      <c r="I86" s="65">
        <f t="shared" si="26"/>
        <v>3.0881575182956404</v>
      </c>
      <c r="J86" s="55">
        <f t="shared" si="15"/>
        <v>6.2387587316041815</v>
      </c>
      <c r="K86" s="55">
        <f t="shared" si="16"/>
        <v>11.106536934984884</v>
      </c>
      <c r="L86" s="55">
        <f t="shared" si="17"/>
        <v>2.6857600881160217</v>
      </c>
      <c r="M86" s="55">
        <f t="shared" si="18"/>
        <v>2.8621670111997335</v>
      </c>
      <c r="N86" s="55">
        <f t="shared" si="19"/>
        <v>7.1554175279993295</v>
      </c>
      <c r="O86" s="55">
        <f t="shared" si="20"/>
        <v>4.4721359549995778</v>
      </c>
    </row>
    <row r="87" spans="1:15">
      <c r="A87" s="55">
        <v>36</v>
      </c>
      <c r="B87" s="47">
        <f t="shared" si="27"/>
        <v>0.8100000000000005</v>
      </c>
      <c r="C87" s="55">
        <f t="shared" si="21"/>
        <v>-6.8949843295174666</v>
      </c>
      <c r="D87" s="55">
        <f t="shared" si="14"/>
        <v>7.2428717437014285</v>
      </c>
      <c r="E87" s="55">
        <f t="shared" si="22"/>
        <v>6.8949843295174666</v>
      </c>
      <c r="F87" s="47">
        <f t="shared" si="23"/>
        <v>0.81000000000000039</v>
      </c>
      <c r="G87" s="64">
        <f t="shared" si="24"/>
        <v>5.5733997715356409</v>
      </c>
      <c r="H87" s="34">
        <f t="shared" si="25"/>
        <v>9.7829440047838716</v>
      </c>
      <c r="I87" s="65">
        <f t="shared" si="26"/>
        <v>3.0224946238380093</v>
      </c>
      <c r="J87" s="55">
        <f t="shared" si="15"/>
        <v>6.3499568865406566</v>
      </c>
      <c r="K87" s="55">
        <f t="shared" si="16"/>
        <v>11.132945075463207</v>
      </c>
      <c r="L87" s="55">
        <f t="shared" si="17"/>
        <v>2.5963722730742602</v>
      </c>
      <c r="M87" s="55">
        <f t="shared" si="18"/>
        <v>2.9160000000000026</v>
      </c>
      <c r="N87" s="55">
        <f t="shared" si="19"/>
        <v>7.200000000000002</v>
      </c>
      <c r="O87" s="55">
        <f t="shared" si="20"/>
        <v>4.4444444444444429</v>
      </c>
    </row>
    <row r="88" spans="1:15">
      <c r="A88" s="55">
        <v>37</v>
      </c>
      <c r="B88" s="47">
        <f t="shared" si="27"/>
        <v>0.82000000000000051</v>
      </c>
      <c r="C88" s="55">
        <f t="shared" si="21"/>
        <v>-6.8222120728761313</v>
      </c>
      <c r="D88" s="55">
        <f t="shared" si="14"/>
        <v>7.3114582972689623</v>
      </c>
      <c r="E88" s="55">
        <f t="shared" si="22"/>
        <v>6.8222120728761313</v>
      </c>
      <c r="F88" s="47">
        <f t="shared" si="23"/>
        <v>0.82000000000000051</v>
      </c>
      <c r="G88" s="64">
        <f t="shared" si="24"/>
        <v>5.6713792651664621</v>
      </c>
      <c r="H88" s="34">
        <f t="shared" si="25"/>
        <v>9.8128483657722452</v>
      </c>
      <c r="I88" s="65">
        <f t="shared" si="26"/>
        <v>2.9586801827687528</v>
      </c>
      <c r="J88" s="55">
        <f t="shared" si="15"/>
        <v>6.4614147034948273</v>
      </c>
      <c r="K88" s="55">
        <f t="shared" si="16"/>
        <v>11.158474296790441</v>
      </c>
      <c r="L88" s="55">
        <f t="shared" si="17"/>
        <v>2.5099594748678808</v>
      </c>
      <c r="M88" s="55">
        <f t="shared" si="18"/>
        <v>2.9701663253090751</v>
      </c>
      <c r="N88" s="55">
        <f t="shared" si="19"/>
        <v>7.2443081105099356</v>
      </c>
      <c r="O88" s="55">
        <f t="shared" si="20"/>
        <v>4.4172610429938608</v>
      </c>
    </row>
    <row r="89" spans="1:15">
      <c r="A89" s="55">
        <v>38</v>
      </c>
      <c r="B89" s="47">
        <f t="shared" si="27"/>
        <v>0.83000000000000052</v>
      </c>
      <c r="C89" s="55">
        <f t="shared" si="21"/>
        <v>-6.7487576007126666</v>
      </c>
      <c r="D89" s="55">
        <f t="shared" si="14"/>
        <v>7.3793137110996305</v>
      </c>
      <c r="E89" s="55">
        <f t="shared" si="22"/>
        <v>6.7487576007126666</v>
      </c>
      <c r="F89" s="47">
        <f t="shared" si="23"/>
        <v>0.83000000000000074</v>
      </c>
      <c r="G89" s="64">
        <f t="shared" si="24"/>
        <v>5.7696546416799785</v>
      </c>
      <c r="H89" s="34">
        <f t="shared" si="25"/>
        <v>9.8421235543555561</v>
      </c>
      <c r="I89" s="65">
        <f t="shared" si="26"/>
        <v>2.8966496062085012</v>
      </c>
      <c r="J89" s="55">
        <f t="shared" si="15"/>
        <v>6.5731235403617934</v>
      </c>
      <c r="K89" s="55">
        <f t="shared" si="16"/>
        <v>11.183153851267589</v>
      </c>
      <c r="L89" s="55">
        <f t="shared" si="17"/>
        <v>2.4264226786013219</v>
      </c>
      <c r="M89" s="55">
        <f t="shared" si="18"/>
        <v>3.0246639482759101</v>
      </c>
      <c r="N89" s="55">
        <f t="shared" si="19"/>
        <v>7.2883468633154411</v>
      </c>
      <c r="O89" s="55">
        <f t="shared" si="20"/>
        <v>4.3905703995876131</v>
      </c>
    </row>
    <row r="90" spans="1:15">
      <c r="A90" s="55">
        <v>39</v>
      </c>
      <c r="B90" s="47">
        <f t="shared" si="27"/>
        <v>0.84000000000000052</v>
      </c>
      <c r="C90" s="55">
        <f t="shared" si="21"/>
        <v>-6.6746282584130778</v>
      </c>
      <c r="D90" s="55">
        <f t="shared" si="14"/>
        <v>7.4464311997085968</v>
      </c>
      <c r="E90" s="55">
        <f t="shared" si="22"/>
        <v>6.6746282584130778</v>
      </c>
      <c r="F90" s="47">
        <f t="shared" si="23"/>
        <v>0.84000000000000052</v>
      </c>
      <c r="G90" s="64">
        <f t="shared" si="24"/>
        <v>5.8682196975027558</v>
      </c>
      <c r="H90" s="34">
        <f t="shared" si="25"/>
        <v>9.8707870974956329</v>
      </c>
      <c r="I90" s="65">
        <f t="shared" si="26"/>
        <v>2.8363409947080869</v>
      </c>
      <c r="J90" s="55">
        <f t="shared" si="15"/>
        <v>6.6850750426643133</v>
      </c>
      <c r="K90" s="55">
        <f t="shared" si="16"/>
        <v>11.20701201761678</v>
      </c>
      <c r="L90" s="55">
        <f t="shared" si="17"/>
        <v>2.3456661648055972</v>
      </c>
      <c r="M90" s="55">
        <f t="shared" si="18"/>
        <v>3.0794908670103274</v>
      </c>
      <c r="N90" s="55">
        <f t="shared" si="19"/>
        <v>7.3321211119293466</v>
      </c>
      <c r="O90" s="55">
        <f t="shared" si="20"/>
        <v>4.3643578047198464</v>
      </c>
    </row>
    <row r="91" spans="1:15">
      <c r="A91" s="55">
        <v>40</v>
      </c>
      <c r="B91" s="47">
        <f t="shared" si="27"/>
        <v>0.85000000000000053</v>
      </c>
      <c r="C91" s="55">
        <f t="shared" si="21"/>
        <v>-6.5998314588498177</v>
      </c>
      <c r="D91" s="55">
        <f t="shared" si="14"/>
        <v>7.5128040514029308</v>
      </c>
      <c r="E91" s="55">
        <f t="shared" si="22"/>
        <v>6.5998314588498177</v>
      </c>
      <c r="F91" s="47">
        <f t="shared" si="23"/>
        <v>0.85000000000000031</v>
      </c>
      <c r="G91" s="64">
        <f t="shared" si="24"/>
        <v>5.9670684012792004</v>
      </c>
      <c r="H91" s="34">
        <f t="shared" si="25"/>
        <v>9.8988559160633294</v>
      </c>
      <c r="I91" s="65">
        <f t="shared" si="26"/>
        <v>2.7776950084999701</v>
      </c>
      <c r="J91" s="55">
        <f t="shared" si="15"/>
        <v>6.7972611339799363</v>
      </c>
      <c r="K91" s="55">
        <f t="shared" si="16"/>
        <v>11.230076133384056</v>
      </c>
      <c r="L91" s="55">
        <f t="shared" si="17"/>
        <v>2.2675973997594827</v>
      </c>
      <c r="M91" s="55">
        <f t="shared" si="18"/>
        <v>3.1346451154795845</v>
      </c>
      <c r="N91" s="55">
        <f t="shared" si="19"/>
        <v>7.3756355658343118</v>
      </c>
      <c r="O91" s="55">
        <f t="shared" si="20"/>
        <v>4.3386091563731224</v>
      </c>
    </row>
    <row r="92" spans="1:15">
      <c r="A92" s="55">
        <v>41</v>
      </c>
      <c r="B92" s="47">
        <f t="shared" si="27"/>
        <v>0.86000000000000054</v>
      </c>
      <c r="C92" s="55">
        <f t="shared" si="21"/>
        <v>-6.5243746816405146</v>
      </c>
      <c r="D92" s="55">
        <f t="shared" si="14"/>
        <v>7.5784256289527727</v>
      </c>
      <c r="E92" s="55">
        <f t="shared" si="22"/>
        <v>6.5243746816405146</v>
      </c>
      <c r="F92" s="47">
        <f t="shared" si="23"/>
        <v>0.86000000000000054</v>
      </c>
      <c r="G92" s="64">
        <f t="shared" si="24"/>
        <v>6.0661948879365513</v>
      </c>
      <c r="H92" s="34">
        <f t="shared" si="25"/>
        <v>9.9263463498163631</v>
      </c>
      <c r="I92" s="65">
        <f t="shared" si="26"/>
        <v>2.7206547448544285</v>
      </c>
      <c r="J92" s="55">
        <f t="shared" si="15"/>
        <v>6.9096740066867515</v>
      </c>
      <c r="K92" s="55">
        <f t="shared" si="16"/>
        <v>11.252372626263705</v>
      </c>
      <c r="L92" s="55">
        <f t="shared" si="17"/>
        <v>2.1921269294610495</v>
      </c>
      <c r="M92" s="55">
        <f t="shared" si="18"/>
        <v>3.1901247624505249</v>
      </c>
      <c r="N92" s="55">
        <f t="shared" si="19"/>
        <v>7.4188947963965655</v>
      </c>
      <c r="O92" s="55">
        <f t="shared" si="20"/>
        <v>4.3133109281375352</v>
      </c>
    </row>
    <row r="93" spans="1:15">
      <c r="A93" s="55">
        <v>42</v>
      </c>
      <c r="B93" s="47">
        <f t="shared" si="27"/>
        <v>0.87000000000000055</v>
      </c>
      <c r="C93" s="55">
        <f t="shared" si="21"/>
        <v>-6.4482654724000081</v>
      </c>
      <c r="D93" s="55">
        <f t="shared" si="14"/>
        <v>7.6432893702550544</v>
      </c>
      <c r="E93" s="55">
        <f t="shared" si="22"/>
        <v>6.4482654724000081</v>
      </c>
      <c r="F93" s="47">
        <f t="shared" si="23"/>
        <v>0.87000000000000055</v>
      </c>
      <c r="G93" s="64">
        <f t="shared" si="24"/>
        <v>6.1655934529936394</v>
      </c>
      <c r="H93" s="34">
        <f t="shared" si="25"/>
        <v>9.9532741811844474</v>
      </c>
      <c r="I93" s="65">
        <f t="shared" si="26"/>
        <v>2.6651656221058366</v>
      </c>
      <c r="J93" s="55">
        <f t="shared" si="15"/>
        <v>7.0223061130171303</v>
      </c>
      <c r="K93" s="55">
        <f t="shared" si="16"/>
        <v>11.273927044380079</v>
      </c>
      <c r="L93" s="55">
        <f t="shared" si="17"/>
        <v>2.1191682771280416</v>
      </c>
      <c r="M93" s="55">
        <f t="shared" si="18"/>
        <v>3.2459279104749106</v>
      </c>
      <c r="N93" s="55">
        <f t="shared" si="19"/>
        <v>7.4619032424710543</v>
      </c>
      <c r="O93" s="55">
        <f t="shared" si="20"/>
        <v>4.2884501393511778</v>
      </c>
    </row>
    <row r="94" spans="1:15">
      <c r="A94" s="55">
        <v>43</v>
      </c>
      <c r="B94" s="47">
        <f t="shared" si="27"/>
        <v>0.88000000000000056</v>
      </c>
      <c r="C94" s="55">
        <f t="shared" si="21"/>
        <v>-6.3715114419857972</v>
      </c>
      <c r="D94" s="55">
        <f t="shared" si="14"/>
        <v>7.7073887889896966</v>
      </c>
      <c r="E94" s="55">
        <f t="shared" si="22"/>
        <v>6.3715114419857972</v>
      </c>
      <c r="F94" s="47">
        <f t="shared" si="23"/>
        <v>0.88000000000000056</v>
      </c>
      <c r="G94" s="64">
        <f t="shared" si="24"/>
        <v>6.2652585471018147</v>
      </c>
      <c r="H94" s="34">
        <f t="shared" si="25"/>
        <v>9.9796546579263339</v>
      </c>
      <c r="I94" s="65">
        <f t="shared" si="26"/>
        <v>2.6111752699436965</v>
      </c>
      <c r="J94" s="55">
        <f t="shared" si="15"/>
        <v>7.1351501564092237</v>
      </c>
      <c r="K94" s="55">
        <f t="shared" si="16"/>
        <v>11.294764085561541</v>
      </c>
      <c r="L94" s="55">
        <f t="shared" si="17"/>
        <v>2.0486378441096682</v>
      </c>
      <c r="M94" s="55">
        <f t="shared" si="18"/>
        <v>3.3020526949156976</v>
      </c>
      <c r="N94" s="55">
        <f t="shared" si="19"/>
        <v>7.5046652157174893</v>
      </c>
      <c r="O94" s="55">
        <f t="shared" si="20"/>
        <v>4.264014327112208</v>
      </c>
    </row>
    <row r="95" spans="1:15">
      <c r="A95" s="55">
        <v>44</v>
      </c>
      <c r="B95" s="47">
        <f t="shared" si="27"/>
        <v>0.89000000000000057</v>
      </c>
      <c r="C95" s="55">
        <f t="shared" si="21"/>
        <v>-6.2941202657369644</v>
      </c>
      <c r="D95" s="55">
        <f t="shared" si="14"/>
        <v>7.770717475268242</v>
      </c>
      <c r="E95" s="55">
        <f t="shared" si="22"/>
        <v>6.2941202657369644</v>
      </c>
      <c r="F95" s="47">
        <f t="shared" si="23"/>
        <v>0.89000000000000068</v>
      </c>
      <c r="G95" s="64">
        <f t="shared" si="24"/>
        <v>6.3651847708070468</v>
      </c>
      <c r="H95" s="34">
        <f t="shared" si="25"/>
        <v>10.005502514719502</v>
      </c>
      <c r="I95" s="65">
        <f t="shared" si="26"/>
        <v>2.5586334255902385</v>
      </c>
      <c r="J95" s="55">
        <f t="shared" si="15"/>
        <v>7.2481990831462983</v>
      </c>
      <c r="K95" s="55">
        <f t="shared" si="16"/>
        <v>11.314907625640137</v>
      </c>
      <c r="L95" s="55">
        <f t="shared" si="17"/>
        <v>1.9804548140962612</v>
      </c>
      <c r="M95" s="55">
        <f t="shared" si="18"/>
        <v>3.3584972830121544</v>
      </c>
      <c r="N95" s="55">
        <f t="shared" si="19"/>
        <v>7.5471849056452855</v>
      </c>
      <c r="O95" s="55">
        <f t="shared" si="20"/>
        <v>4.2399915200254386</v>
      </c>
    </row>
    <row r="96" spans="1:15">
      <c r="A96" s="55">
        <v>45</v>
      </c>
      <c r="B96" s="47">
        <f t="shared" si="27"/>
        <v>0.90000000000000058</v>
      </c>
      <c r="C96" s="55">
        <f t="shared" si="21"/>
        <v>-6.2160996827066404</v>
      </c>
      <c r="D96" s="55">
        <f t="shared" si="14"/>
        <v>7.8332690962748375</v>
      </c>
      <c r="E96" s="55">
        <f t="shared" si="22"/>
        <v>6.2160996827066404</v>
      </c>
      <c r="F96" s="47">
        <f t="shared" si="23"/>
        <v>0.90000000000000058</v>
      </c>
      <c r="G96" s="64">
        <f t="shared" si="24"/>
        <v>6.4653668695228248</v>
      </c>
      <c r="H96" s="34">
        <f t="shared" si="25"/>
        <v>10.030831993739548</v>
      </c>
      <c r="I96" s="65">
        <f t="shared" si="26"/>
        <v>2.5074918355116398</v>
      </c>
      <c r="J96" s="55">
        <f t="shared" si="15"/>
        <v>7.3614460742743395</v>
      </c>
      <c r="K96" s="55">
        <f t="shared" si="16"/>
        <v>11.334380745809373</v>
      </c>
      <c r="L96" s="55">
        <f t="shared" si="17"/>
        <v>1.9145410605170341</v>
      </c>
      <c r="M96" s="55">
        <f t="shared" si="18"/>
        <v>3.4152598729818529</v>
      </c>
      <c r="N96" s="55">
        <f t="shared" si="19"/>
        <v>7.5894663844041128</v>
      </c>
      <c r="O96" s="55">
        <f t="shared" si="20"/>
        <v>4.2163702135578376</v>
      </c>
    </row>
    <row r="97" spans="1:15">
      <c r="A97" s="55">
        <v>46</v>
      </c>
      <c r="B97" s="47">
        <f t="shared" si="27"/>
        <v>0.91000000000000059</v>
      </c>
      <c r="C97" s="55">
        <f t="shared" si="21"/>
        <v>-6.1374574948881113</v>
      </c>
      <c r="D97" s="55">
        <f t="shared" si="14"/>
        <v>7.8950373968995082</v>
      </c>
      <c r="E97" s="55">
        <f t="shared" si="22"/>
        <v>6.1374574948881113</v>
      </c>
      <c r="F97" s="47">
        <f t="shared" si="23"/>
        <v>0.91000000000000036</v>
      </c>
      <c r="G97" s="64">
        <f t="shared" si="24"/>
        <v>6.5657997287040324</v>
      </c>
      <c r="H97" s="34">
        <f t="shared" si="25"/>
        <v>10.055656864283021</v>
      </c>
      <c r="I97" s="65">
        <f t="shared" si="26"/>
        <v>2.4577041623332687</v>
      </c>
      <c r="J97" s="55">
        <f t="shared" si="15"/>
        <v>7.4748845377886326</v>
      </c>
      <c r="K97" s="55">
        <f t="shared" si="16"/>
        <v>11.353205759071491</v>
      </c>
      <c r="L97" s="55">
        <f t="shared" si="17"/>
        <v>1.8508210570198489</v>
      </c>
      <c r="M97" s="55">
        <f t="shared" si="18"/>
        <v>3.4723386931576856</v>
      </c>
      <c r="N97" s="55">
        <f t="shared" si="19"/>
        <v>7.6315136113355679</v>
      </c>
      <c r="O97" s="55">
        <f t="shared" si="20"/>
        <v>4.1931393468876719</v>
      </c>
    </row>
    <row r="98" spans="1:15">
      <c r="A98" s="55">
        <v>47</v>
      </c>
      <c r="B98" s="47">
        <f t="shared" si="27"/>
        <v>0.9200000000000006</v>
      </c>
      <c r="C98" s="55">
        <f t="shared" si="21"/>
        <v>-6.0582015664346232</v>
      </c>
      <c r="D98" s="55">
        <f t="shared" si="14"/>
        <v>7.9560162003636634</v>
      </c>
      <c r="E98" s="55">
        <f t="shared" si="22"/>
        <v>6.0582015664346232</v>
      </c>
      <c r="F98" s="47">
        <f t="shared" si="23"/>
        <v>0.92000000000000071</v>
      </c>
      <c r="G98" s="64">
        <f t="shared" si="24"/>
        <v>6.6664783692124781</v>
      </c>
      <c r="H98" s="34">
        <f t="shared" si="25"/>
        <v>10.079990441484101</v>
      </c>
      <c r="I98" s="65">
        <f t="shared" si="26"/>
        <v>2.4092258966509998</v>
      </c>
      <c r="J98" s="55">
        <f t="shared" si="15"/>
        <v>7.5885081010804285</v>
      </c>
      <c r="K98" s="55">
        <f t="shared" si="16"/>
        <v>11.371404235804498</v>
      </c>
      <c r="L98" s="55">
        <f t="shared" si="17"/>
        <v>1.789221790930398</v>
      </c>
      <c r="M98" s="55">
        <f t="shared" si="18"/>
        <v>3.5297320011581648</v>
      </c>
      <c r="N98" s="55">
        <f t="shared" si="19"/>
        <v>7.6733304373003541</v>
      </c>
      <c r="O98" s="55">
        <f t="shared" si="20"/>
        <v>4.1702882811414934</v>
      </c>
    </row>
    <row r="99" spans="1:15">
      <c r="A99" s="55">
        <v>48</v>
      </c>
      <c r="B99" s="47">
        <f t="shared" si="27"/>
        <v>0.9300000000000006</v>
      </c>
      <c r="C99" s="55">
        <f t="shared" si="21"/>
        <v>-5.9783398228729778</v>
      </c>
      <c r="D99" s="55">
        <f t="shared" si="14"/>
        <v>8.0161994088377746</v>
      </c>
      <c r="E99" s="55">
        <f t="shared" si="22"/>
        <v>5.9783398228729778</v>
      </c>
      <c r="F99" s="47">
        <f t="shared" si="23"/>
        <v>0.93000000000000049</v>
      </c>
      <c r="G99" s="64">
        <f t="shared" si="24"/>
        <v>6.7673979428652489</v>
      </c>
      <c r="H99" s="34">
        <f t="shared" si="25"/>
        <v>10.103845604172687</v>
      </c>
      <c r="I99" s="65">
        <f t="shared" si="26"/>
        <v>2.3620142734507863</v>
      </c>
      <c r="J99" s="55">
        <f t="shared" si="15"/>
        <v>7.7023106036349613</v>
      </c>
      <c r="K99" s="55">
        <f t="shared" si="16"/>
        <v>11.388997028478288</v>
      </c>
      <c r="L99" s="55">
        <f t="shared" si="17"/>
        <v>1.729672679591655</v>
      </c>
      <c r="M99" s="55">
        <f t="shared" si="18"/>
        <v>3.5874380830893826</v>
      </c>
      <c r="N99" s="55">
        <f t="shared" si="19"/>
        <v>7.7149206087943663</v>
      </c>
      <c r="O99" s="55">
        <f t="shared" si="20"/>
        <v>4.1478067789216997</v>
      </c>
    </row>
    <row r="100" spans="1:15">
      <c r="A100" s="55">
        <v>49</v>
      </c>
      <c r="B100" s="47">
        <f t="shared" si="27"/>
        <v>0.94000000000000061</v>
      </c>
      <c r="C100" s="55">
        <f t="shared" si="21"/>
        <v>-5.8978802503109771</v>
      </c>
      <c r="D100" s="55">
        <f t="shared" si="14"/>
        <v>8.0755810040511466</v>
      </c>
      <c r="E100" s="55">
        <f t="shared" si="22"/>
        <v>5.8978802503109771</v>
      </c>
      <c r="F100" s="47">
        <f t="shared" si="23"/>
        <v>0.94000000000000039</v>
      </c>
      <c r="G100" s="64">
        <f t="shared" si="24"/>
        <v>6.868553728157555</v>
      </c>
      <c r="H100" s="34">
        <f t="shared" si="25"/>
        <v>10.127234811918559</v>
      </c>
      <c r="I100" s="65">
        <f t="shared" si="26"/>
        <v>2.3160281928673552</v>
      </c>
      <c r="J100" s="55">
        <f t="shared" si="15"/>
        <v>7.8162860899725164</v>
      </c>
      <c r="K100" s="55">
        <f t="shared" si="16"/>
        <v>11.406004295548152</v>
      </c>
      <c r="L100" s="55">
        <f t="shared" si="17"/>
        <v>1.6721054894877236</v>
      </c>
      <c r="M100" s="55">
        <f t="shared" si="18"/>
        <v>3.6454552527770829</v>
      </c>
      <c r="N100" s="55">
        <f t="shared" si="19"/>
        <v>7.7562877718661287</v>
      </c>
      <c r="O100" s="55">
        <f t="shared" si="20"/>
        <v>4.1256849850351722</v>
      </c>
    </row>
    <row r="101" spans="1:15">
      <c r="A101" s="55">
        <v>50</v>
      </c>
      <c r="B101" s="47">
        <f t="shared" si="27"/>
        <v>0.95000000000000062</v>
      </c>
      <c r="C101" s="55">
        <f t="shared" si="21"/>
        <v>-5.8168308946388301</v>
      </c>
      <c r="D101" s="55">
        <f t="shared" si="14"/>
        <v>8.1341550478937403</v>
      </c>
      <c r="E101" s="55">
        <f t="shared" si="22"/>
        <v>5.8168308946388301</v>
      </c>
      <c r="F101" s="47">
        <f t="shared" si="23"/>
        <v>0.95000000000000073</v>
      </c>
      <c r="G101" s="64">
        <f t="shared" si="24"/>
        <v>6.9699411261521256</v>
      </c>
      <c r="H101" s="34">
        <f t="shared" si="25"/>
        <v>10.150170121303828</v>
      </c>
      <c r="I101" s="65">
        <f t="shared" si="26"/>
        <v>2.2712281450302361</v>
      </c>
      <c r="J101" s="55">
        <f t="shared" si="15"/>
        <v>7.9304288028244301</v>
      </c>
      <c r="K101" s="55">
        <f t="shared" si="16"/>
        <v>11.422445524553064</v>
      </c>
      <c r="L101" s="55">
        <f t="shared" si="17"/>
        <v>1.6164542580594217</v>
      </c>
      <c r="M101" s="55">
        <f t="shared" si="18"/>
        <v>3.7037818510274101</v>
      </c>
      <c r="N101" s="55">
        <f t="shared" si="19"/>
        <v>7.7974354758471733</v>
      </c>
      <c r="O101" s="55">
        <f t="shared" si="20"/>
        <v>4.103913408340615</v>
      </c>
    </row>
    <row r="102" spans="1:15">
      <c r="A102" s="55">
        <v>51</v>
      </c>
      <c r="B102" s="47">
        <f t="shared" si="27"/>
        <v>0.96000000000000063</v>
      </c>
      <c r="C102" s="55">
        <f t="shared" si="21"/>
        <v>-5.7351998607245616</v>
      </c>
      <c r="D102" s="55">
        <f t="shared" si="14"/>
        <v>8.1919156830099862</v>
      </c>
      <c r="E102" s="55">
        <f t="shared" si="22"/>
        <v>5.7351998607245616</v>
      </c>
      <c r="F102" s="47">
        <f t="shared" si="23"/>
        <v>0.96000000000000074</v>
      </c>
      <c r="G102" s="64">
        <f t="shared" si="24"/>
        <v>7.0715556565276065</v>
      </c>
      <c r="H102" s="34">
        <f t="shared" si="25"/>
        <v>10.172663201463216</v>
      </c>
      <c r="I102" s="65">
        <f t="shared" si="26"/>
        <v>2.227576138761433</v>
      </c>
      <c r="J102" s="55">
        <f t="shared" si="15"/>
        <v>8.0447331765361962</v>
      </c>
      <c r="K102" s="55">
        <f t="shared" si="16"/>
        <v>11.438339554445198</v>
      </c>
      <c r="L102" s="55">
        <f t="shared" si="17"/>
        <v>1.5626552181220021</v>
      </c>
      <c r="M102" s="55">
        <f t="shared" si="18"/>
        <v>3.7624162449149652</v>
      </c>
      <c r="N102" s="55">
        <f t="shared" si="19"/>
        <v>7.8383671769061722</v>
      </c>
      <c r="O102" s="55">
        <f t="shared" si="20"/>
        <v>4.0824829046386286</v>
      </c>
    </row>
    <row r="103" spans="1:15">
      <c r="A103" s="55">
        <v>52</v>
      </c>
      <c r="B103" s="47">
        <f t="shared" si="27"/>
        <v>0.97000000000000064</v>
      </c>
      <c r="C103" s="55">
        <f t="shared" si="21"/>
        <v>-5.6529953116035383</v>
      </c>
      <c r="D103" s="55">
        <f t="shared" si="14"/>
        <v>8.2488571333845044</v>
      </c>
      <c r="E103" s="55">
        <f t="shared" si="22"/>
        <v>5.6529953116035383</v>
      </c>
      <c r="F103" s="47">
        <f t="shared" si="23"/>
        <v>0.97000000000000075</v>
      </c>
      <c r="G103" s="64">
        <f t="shared" si="24"/>
        <v>7.1733929537788965</v>
      </c>
      <c r="H103" s="34">
        <f t="shared" si="25"/>
        <v>10.194725348929717</v>
      </c>
      <c r="I103" s="65">
        <f t="shared" si="26"/>
        <v>2.1850356339041261</v>
      </c>
      <c r="J103" s="55">
        <f t="shared" si="15"/>
        <v>8.159193830690139</v>
      </c>
      <c r="K103" s="55">
        <f t="shared" si="16"/>
        <v>11.453704597176284</v>
      </c>
      <c r="L103" s="55">
        <f t="shared" si="17"/>
        <v>1.5106467247984177</v>
      </c>
      <c r="M103" s="55">
        <f t="shared" si="18"/>
        <v>3.8213568270968925</v>
      </c>
      <c r="N103" s="55">
        <f t="shared" si="19"/>
        <v>7.8790862414368865</v>
      </c>
      <c r="O103" s="55">
        <f t="shared" si="20"/>
        <v>4.0613846605344746</v>
      </c>
    </row>
    <row r="104" spans="1:15">
      <c r="A104" s="55">
        <v>53</v>
      </c>
      <c r="B104" s="47">
        <f t="shared" si="27"/>
        <v>0.98000000000000065</v>
      </c>
      <c r="C104" s="55">
        <f t="shared" si="21"/>
        <v>-5.5702254676621674</v>
      </c>
      <c r="D104" s="55">
        <f t="shared" si="14"/>
        <v>8.3049737049197088</v>
      </c>
      <c r="E104" s="55">
        <f t="shared" si="22"/>
        <v>5.5702254676621674</v>
      </c>
      <c r="F104" s="47">
        <f t="shared" si="23"/>
        <v>0.98000000000000076</v>
      </c>
      <c r="G104" s="64">
        <f t="shared" si="24"/>
        <v>7.2754487635625908</v>
      </c>
      <c r="H104" s="34">
        <f t="shared" si="25"/>
        <v>10.216367501820793</v>
      </c>
      <c r="I104" s="65">
        <f t="shared" si="26"/>
        <v>2.1435714770756755</v>
      </c>
      <c r="J104" s="55">
        <f t="shared" si="15"/>
        <v>8.2738055639403463</v>
      </c>
      <c r="K104" s="55">
        <f t="shared" si="16"/>
        <v>11.468558258565519</v>
      </c>
      <c r="L104" s="55">
        <f t="shared" si="17"/>
        <v>1.460369184884402</v>
      </c>
      <c r="M104" s="55">
        <f t="shared" si="18"/>
        <v>3.8806020151517764</v>
      </c>
      <c r="N104" s="55">
        <f t="shared" si="19"/>
        <v>7.9195959492893353</v>
      </c>
      <c r="O104" s="55">
        <f t="shared" si="20"/>
        <v>4.0406101782088415</v>
      </c>
    </row>
    <row r="105" spans="1:15">
      <c r="A105" s="55">
        <v>54</v>
      </c>
      <c r="B105" s="47">
        <f t="shared" si="27"/>
        <v>0.99000000000000066</v>
      </c>
      <c r="C105" s="55">
        <f t="shared" si="21"/>
        <v>-5.4868986058158695</v>
      </c>
      <c r="D105" s="55">
        <f t="shared" si="14"/>
        <v>8.3602597860052086</v>
      </c>
      <c r="E105" s="55">
        <f t="shared" si="22"/>
        <v>5.4868986058158695</v>
      </c>
      <c r="F105" s="47">
        <f t="shared" si="23"/>
        <v>0.99000000000000088</v>
      </c>
      <c r="G105" s="64">
        <f t="shared" si="24"/>
        <v>7.377718939181138</v>
      </c>
      <c r="H105" s="34">
        <f t="shared" si="25"/>
        <v>10.237600253398416</v>
      </c>
      <c r="I105" s="65">
        <f t="shared" si="26"/>
        <v>2.1031498406512159</v>
      </c>
      <c r="J105" s="55">
        <f t="shared" si="15"/>
        <v>8.3885633480527737</v>
      </c>
      <c r="K105" s="55">
        <f t="shared" si="16"/>
        <v>11.482917558472939</v>
      </c>
      <c r="L105" s="55">
        <f t="shared" si="17"/>
        <v>1.411764988564431</v>
      </c>
      <c r="M105" s="55">
        <f t="shared" si="18"/>
        <v>3.940150250942219</v>
      </c>
      <c r="N105" s="55">
        <f t="shared" si="19"/>
        <v>7.9598994968529624</v>
      </c>
      <c r="O105" s="55">
        <f t="shared" si="20"/>
        <v>4.0201512610368466</v>
      </c>
    </row>
    <row r="106" spans="1:15">
      <c r="A106" s="55">
        <v>55</v>
      </c>
      <c r="B106" s="47">
        <f t="shared" si="27"/>
        <v>1.0000000000000007</v>
      </c>
      <c r="C106" s="55">
        <f t="shared" si="21"/>
        <v>-5.4030230586813923</v>
      </c>
      <c r="D106" s="55">
        <f t="shared" si="14"/>
        <v>8.414709848078969</v>
      </c>
      <c r="E106" s="55">
        <f t="shared" si="22"/>
        <v>5.4030230586813923</v>
      </c>
      <c r="F106" s="47">
        <f t="shared" si="23"/>
        <v>1.0000000000000007</v>
      </c>
      <c r="G106" s="64">
        <f t="shared" si="24"/>
        <v>7.4801994381995796</v>
      </c>
      <c r="H106" s="34">
        <f t="shared" si="25"/>
        <v>10.258433865034339</v>
      </c>
      <c r="I106" s="65">
        <f t="shared" si="26"/>
        <v>2.0637381647962312</v>
      </c>
      <c r="J106" s="55">
        <f t="shared" si="15"/>
        <v>8.5034623221437116</v>
      </c>
      <c r="K106" s="55">
        <f t="shared" si="16"/>
        <v>11.496798950301404</v>
      </c>
      <c r="L106" s="55">
        <f t="shared" si="17"/>
        <v>1.3647784434003201</v>
      </c>
      <c r="M106" s="55">
        <f t="shared" si="18"/>
        <v>4.0000000000000036</v>
      </c>
      <c r="N106" s="55">
        <f t="shared" si="19"/>
        <v>8.0000000000000036</v>
      </c>
      <c r="O106" s="55">
        <f t="shared" si="20"/>
        <v>3.9999999999999982</v>
      </c>
    </row>
    <row r="107" spans="1:15">
      <c r="A107" s="55">
        <v>56</v>
      </c>
      <c r="B107" s="47">
        <f t="shared" si="27"/>
        <v>1.0100000000000007</v>
      </c>
      <c r="C107" s="55">
        <f t="shared" si="21"/>
        <v>-5.3186072137435492</v>
      </c>
      <c r="D107" s="55">
        <f t="shared" si="14"/>
        <v>8.4683184461801559</v>
      </c>
      <c r="E107" s="55">
        <f t="shared" si="22"/>
        <v>5.3186072137435492</v>
      </c>
      <c r="F107" s="47">
        <f t="shared" si="23"/>
        <v>1.0100000000000007</v>
      </c>
      <c r="G107" s="64">
        <f t="shared" si="24"/>
        <v>7.5828863191891305</v>
      </c>
      <c r="H107" s="34">
        <f t="shared" si="25"/>
        <v>10.278878278610236</v>
      </c>
      <c r="I107" s="65">
        <f t="shared" si="26"/>
        <v>2.0253051023777959</v>
      </c>
      <c r="J107" s="55">
        <f t="shared" si="15"/>
        <v>8.6184977871100106</v>
      </c>
      <c r="K107" s="55">
        <f t="shared" si="16"/>
        <v>11.510218339849478</v>
      </c>
      <c r="L107" s="55">
        <f t="shared" si="17"/>
        <v>1.3193557105168239</v>
      </c>
      <c r="M107" s="55">
        <f t="shared" si="18"/>
        <v>4.0601497509328439</v>
      </c>
      <c r="N107" s="55">
        <f t="shared" si="19"/>
        <v>8.0399004968967152</v>
      </c>
      <c r="O107" s="55">
        <f t="shared" si="20"/>
        <v>3.9801487608399553</v>
      </c>
    </row>
    <row r="108" spans="1:15">
      <c r="A108" s="55">
        <v>57</v>
      </c>
      <c r="B108" s="47">
        <f t="shared" si="27"/>
        <v>1.0200000000000007</v>
      </c>
      <c r="C108" s="55">
        <f t="shared" si="21"/>
        <v>-5.23365951251649</v>
      </c>
      <c r="D108" s="55">
        <f t="shared" si="14"/>
        <v>8.5210802194936335</v>
      </c>
      <c r="E108" s="55">
        <f t="shared" si="22"/>
        <v>5.23365951251649</v>
      </c>
      <c r="F108" s="47">
        <f t="shared" si="23"/>
        <v>1.0200000000000007</v>
      </c>
      <c r="G108" s="64">
        <f t="shared" si="24"/>
        <v>7.6857757385920129</v>
      </c>
      <c r="H108" s="34">
        <f t="shared" si="25"/>
        <v>10.298943128380655</v>
      </c>
      <c r="I108" s="65">
        <f t="shared" si="26"/>
        <v>1.9878204665946182</v>
      </c>
      <c r="J108" s="55">
        <f t="shared" si="15"/>
        <v>8.7336652002446851</v>
      </c>
      <c r="K108" s="55">
        <f t="shared" si="16"/>
        <v>11.523191103536888</v>
      </c>
      <c r="L108" s="55">
        <f t="shared" si="17"/>
        <v>1.2754447429111146</v>
      </c>
      <c r="M108" s="55">
        <f t="shared" si="18"/>
        <v>4.1205980148517316</v>
      </c>
      <c r="N108" s="55">
        <f t="shared" si="19"/>
        <v>8.0796039506896644</v>
      </c>
      <c r="O108" s="55">
        <f t="shared" si="20"/>
        <v>3.9605901719066963</v>
      </c>
    </row>
    <row r="109" spans="1:15">
      <c r="A109" s="55">
        <v>58</v>
      </c>
      <c r="B109" s="47">
        <f t="shared" si="27"/>
        <v>1.0300000000000007</v>
      </c>
      <c r="C109" s="55">
        <f t="shared" si="21"/>
        <v>-5.148188449699548</v>
      </c>
      <c r="D109" s="55">
        <f t="shared" si="14"/>
        <v>8.5729898918860368</v>
      </c>
      <c r="E109" s="55">
        <f t="shared" si="22"/>
        <v>5.148188449699548</v>
      </c>
      <c r="F109" s="47">
        <f t="shared" si="23"/>
        <v>1.0300000000000007</v>
      </c>
      <c r="G109" s="64">
        <f t="shared" si="24"/>
        <v>7.7888639477023629</v>
      </c>
      <c r="H109" s="34">
        <f t="shared" si="25"/>
        <v>10.318637752325246</v>
      </c>
      <c r="I109" s="65">
        <f t="shared" si="26"/>
        <v>1.9512551811758783</v>
      </c>
      <c r="J109" s="55">
        <f t="shared" si="15"/>
        <v>8.8489601700317078</v>
      </c>
      <c r="K109" s="55">
        <f t="shared" si="16"/>
        <v>11.535732106023362</v>
      </c>
      <c r="L109" s="55">
        <f t="shared" si="17"/>
        <v>1.2329952258154537</v>
      </c>
      <c r="M109" s="55">
        <f t="shared" si="18"/>
        <v>4.1813433248179983</v>
      </c>
      <c r="N109" s="55">
        <f t="shared" si="19"/>
        <v>8.1191132520737774</v>
      </c>
      <c r="O109" s="55">
        <f t="shared" si="20"/>
        <v>3.9413171126571718</v>
      </c>
    </row>
    <row r="110" spans="1:15">
      <c r="A110" s="55">
        <v>59</v>
      </c>
      <c r="B110" s="47">
        <f t="shared" si="27"/>
        <v>1.0400000000000007</v>
      </c>
      <c r="C110" s="55">
        <f t="shared" si="21"/>
        <v>-5.0622025723277773</v>
      </c>
      <c r="D110" s="55">
        <f t="shared" si="14"/>
        <v>8.6240422724333872</v>
      </c>
      <c r="E110" s="55">
        <f t="shared" si="22"/>
        <v>5.0622025723277773</v>
      </c>
      <c r="F110" s="47">
        <f t="shared" si="23"/>
        <v>1.0400000000000007</v>
      </c>
      <c r="G110" s="64">
        <f t="shared" si="24"/>
        <v>7.8921472897582179</v>
      </c>
      <c r="H110" s="34">
        <f t="shared" si="25"/>
        <v>10.337971203015249</v>
      </c>
      <c r="I110" s="65">
        <f t="shared" si="26"/>
        <v>1.9155812330079747</v>
      </c>
      <c r="J110" s="55">
        <f t="shared" si="15"/>
        <v>8.9643784511140581</v>
      </c>
      <c r="K110" s="55">
        <f t="shared" si="16"/>
        <v>11.547855717241099</v>
      </c>
      <c r="L110" s="55">
        <f t="shared" si="17"/>
        <v>1.1919585190447168</v>
      </c>
      <c r="M110" s="55">
        <f t="shared" si="18"/>
        <v>4.2423842353092009</v>
      </c>
      <c r="N110" s="55">
        <f t="shared" si="19"/>
        <v>8.158431221748458</v>
      </c>
      <c r="O110" s="55">
        <f t="shared" si="20"/>
        <v>3.9223227027636796</v>
      </c>
    </row>
    <row r="111" spans="1:15">
      <c r="A111" s="55">
        <v>60</v>
      </c>
      <c r="B111" s="47">
        <f t="shared" si="27"/>
        <v>1.0500000000000007</v>
      </c>
      <c r="C111" s="55">
        <f t="shared" si="21"/>
        <v>-4.9757104789172635</v>
      </c>
      <c r="D111" s="55">
        <f t="shared" si="14"/>
        <v>8.6742322559401721</v>
      </c>
      <c r="E111" s="55">
        <f t="shared" si="22"/>
        <v>4.9757104789172635</v>
      </c>
      <c r="F111" s="47">
        <f t="shared" si="23"/>
        <v>1.0500000000000007</v>
      </c>
      <c r="G111" s="64">
        <f t="shared" si="24"/>
        <v>7.99562219713982</v>
      </c>
      <c r="H111" s="34">
        <f t="shared" si="25"/>
        <v>10.356952258017802</v>
      </c>
      <c r="I111" s="65">
        <f t="shared" si="26"/>
        <v>1.880771627056816</v>
      </c>
      <c r="J111" s="55">
        <f t="shared" si="15"/>
        <v>9.0799159394292346</v>
      </c>
      <c r="K111" s="55">
        <f t="shared" si="16"/>
        <v>11.559575828860357</v>
      </c>
      <c r="L111" s="55">
        <f t="shared" si="17"/>
        <v>1.1522876012627199</v>
      </c>
      <c r="M111" s="55">
        <f t="shared" si="18"/>
        <v>4.3037193217030358</v>
      </c>
      <c r="N111" s="55">
        <f t="shared" si="19"/>
        <v>8.1975606127676812</v>
      </c>
      <c r="O111" s="55">
        <f t="shared" si="20"/>
        <v>3.9036002917941315</v>
      </c>
    </row>
    <row r="112" spans="1:15">
      <c r="A112" s="55">
        <v>61</v>
      </c>
      <c r="B112" s="47">
        <f t="shared" si="27"/>
        <v>1.0600000000000007</v>
      </c>
      <c r="C112" s="55">
        <f t="shared" si="21"/>
        <v>-4.8887208186052691</v>
      </c>
      <c r="D112" s="55">
        <f t="shared" si="14"/>
        <v>8.7235548234498665</v>
      </c>
      <c r="E112" s="55">
        <f t="shared" si="22"/>
        <v>4.8887208186052691</v>
      </c>
      <c r="F112" s="47">
        <f t="shared" si="23"/>
        <v>1.0600000000000007</v>
      </c>
      <c r="G112" s="64">
        <f t="shared" si="24"/>
        <v>8.099285188669759</v>
      </c>
      <c r="H112" s="34">
        <f t="shared" si="25"/>
        <v>10.375589429860449</v>
      </c>
      <c r="I112" s="65">
        <f t="shared" si="26"/>
        <v>1.8468003434612741</v>
      </c>
      <c r="J112" s="55">
        <f t="shared" si="15"/>
        <v>9.1955686675066772</v>
      </c>
      <c r="K112" s="55">
        <f t="shared" si="16"/>
        <v>11.570905870207021</v>
      </c>
      <c r="L112" s="55">
        <f t="shared" si="17"/>
        <v>1.1139370161034778</v>
      </c>
      <c r="M112" s="55">
        <f t="shared" si="18"/>
        <v>4.3653471797784924</v>
      </c>
      <c r="N112" s="55">
        <f t="shared" si="19"/>
        <v>8.2365041127896035</v>
      </c>
      <c r="O112" s="55">
        <f t="shared" si="20"/>
        <v>3.8851434494290551</v>
      </c>
    </row>
    <row r="113" spans="1:15">
      <c r="A113" s="55">
        <v>62</v>
      </c>
      <c r="B113" s="47">
        <f t="shared" si="27"/>
        <v>1.0700000000000007</v>
      </c>
      <c r="C113" s="55">
        <f t="shared" si="21"/>
        <v>-4.8012422902853347</v>
      </c>
      <c r="D113" s="55">
        <f t="shared" si="14"/>
        <v>8.7720050427468195</v>
      </c>
      <c r="E113" s="55">
        <f t="shared" si="22"/>
        <v>4.8012422902853347</v>
      </c>
      <c r="F113" s="47">
        <f t="shared" si="23"/>
        <v>1.0700000000000005</v>
      </c>
      <c r="G113" s="64">
        <f t="shared" si="24"/>
        <v>8.2031328670106411</v>
      </c>
      <c r="H113" s="34">
        <f t="shared" si="25"/>
        <v>10.393890975576944</v>
      </c>
      <c r="I113" s="65">
        <f t="shared" si="26"/>
        <v>1.813642296680871</v>
      </c>
      <c r="J113" s="55">
        <f t="shared" si="15"/>
        <v>9.3113327999216988</v>
      </c>
      <c r="K113" s="55">
        <f t="shared" si="16"/>
        <v>11.581858823650416</v>
      </c>
      <c r="L113" s="55">
        <f t="shared" si="17"/>
        <v>1.0768628200856663</v>
      </c>
      <c r="M113" s="55">
        <f t="shared" si="18"/>
        <v>4.4272664252335252</v>
      </c>
      <c r="N113" s="55">
        <f t="shared" si="19"/>
        <v>8.2752643462308839</v>
      </c>
      <c r="O113" s="55">
        <f t="shared" si="20"/>
        <v>3.8669459561826529</v>
      </c>
    </row>
    <row r="114" spans="1:15">
      <c r="A114" s="55">
        <v>63</v>
      </c>
      <c r="B114" s="47">
        <f t="shared" si="27"/>
        <v>1.0800000000000007</v>
      </c>
      <c r="C114" s="55">
        <f t="shared" si="21"/>
        <v>-4.7132836417373936</v>
      </c>
      <c r="D114" s="55">
        <f t="shared" si="14"/>
        <v>8.8195780688494789</v>
      </c>
      <c r="E114" s="55">
        <f t="shared" si="22"/>
        <v>4.7132836417373936</v>
      </c>
      <c r="F114" s="47">
        <f t="shared" si="23"/>
        <v>1.0800000000000007</v>
      </c>
      <c r="G114" s="64">
        <f t="shared" si="24"/>
        <v>8.3071619161562271</v>
      </c>
      <c r="H114" s="34">
        <f t="shared" si="25"/>
        <v>10.411864905854342</v>
      </c>
      <c r="I114" s="65">
        <f t="shared" si="26"/>
        <v>1.7812732965876987</v>
      </c>
      <c r="J114" s="55">
        <f t="shared" si="15"/>
        <v>9.4272046289007072</v>
      </c>
      <c r="K114" s="55">
        <f t="shared" si="16"/>
        <v>11.59244723947897</v>
      </c>
      <c r="L114" s="55">
        <f t="shared" si="17"/>
        <v>1.0410225322605955</v>
      </c>
      <c r="M114" s="55">
        <f t="shared" si="18"/>
        <v>4.4894756932185347</v>
      </c>
      <c r="N114" s="55">
        <f t="shared" si="19"/>
        <v>8.3138438763306137</v>
      </c>
      <c r="O114" s="55">
        <f t="shared" si="20"/>
        <v>3.8490017945975037</v>
      </c>
    </row>
    <row r="115" spans="1:15">
      <c r="A115" s="55">
        <v>64</v>
      </c>
      <c r="B115" s="47">
        <f t="shared" si="27"/>
        <v>1.0900000000000007</v>
      </c>
      <c r="C115" s="55">
        <f t="shared" si="21"/>
        <v>-4.6248536687530022</v>
      </c>
      <c r="D115" s="55">
        <f t="shared" si="14"/>
        <v>8.8662691444948756</v>
      </c>
      <c r="E115" s="55">
        <f t="shared" si="22"/>
        <v>4.6248536687530022</v>
      </c>
      <c r="F115" s="47">
        <f t="shared" si="23"/>
        <v>1.0900000000000007</v>
      </c>
      <c r="G115" s="64">
        <f t="shared" si="24"/>
        <v>8.4113690990120844</v>
      </c>
      <c r="H115" s="34">
        <f t="shared" si="25"/>
        <v>10.429518993800292</v>
      </c>
      <c r="I115" s="65">
        <f t="shared" si="26"/>
        <v>1.7496700113990959</v>
      </c>
      <c r="J115" s="55">
        <f t="shared" si="15"/>
        <v>9.5431805700727157</v>
      </c>
      <c r="K115" s="55">
        <f t="shared" si="16"/>
        <v>11.602683250280784</v>
      </c>
      <c r="L115" s="55">
        <f t="shared" si="17"/>
        <v>1.006375085536011</v>
      </c>
      <c r="M115" s="55">
        <f t="shared" si="18"/>
        <v>4.5519736378850046</v>
      </c>
      <c r="N115" s="55">
        <f t="shared" si="19"/>
        <v>8.3522452071284423</v>
      </c>
      <c r="O115" s="55">
        <f t="shared" si="20"/>
        <v>3.8313051408846044</v>
      </c>
    </row>
    <row r="116" spans="1:15">
      <c r="A116" s="55">
        <v>65</v>
      </c>
      <c r="B116" s="47">
        <f t="shared" si="27"/>
        <v>1.1000000000000008</v>
      </c>
      <c r="C116" s="55">
        <f t="shared" si="21"/>
        <v>-4.5359612142557673</v>
      </c>
      <c r="D116" s="55">
        <f t="shared" si="14"/>
        <v>8.9120736006143559</v>
      </c>
      <c r="E116" s="55">
        <f t="shared" si="22"/>
        <v>4.5359612142557673</v>
      </c>
      <c r="F116" s="47">
        <f t="shared" si="23"/>
        <v>1.1000000000000008</v>
      </c>
      <c r="G116" s="64">
        <f t="shared" si="24"/>
        <v>8.5157512550621366</v>
      </c>
      <c r="H116" s="34">
        <f t="shared" si="25"/>
        <v>10.446860783348452</v>
      </c>
      <c r="I116" s="65">
        <f t="shared" si="26"/>
        <v>1.7188099323536961</v>
      </c>
      <c r="J116" s="55">
        <f t="shared" si="15"/>
        <v>9.6592571583622338</v>
      </c>
      <c r="K116" s="55">
        <f t="shared" si="16"/>
        <v>11.612578584845593</v>
      </c>
      <c r="L116" s="55">
        <f t="shared" si="17"/>
        <v>0.97288077961994102</v>
      </c>
      <c r="M116" s="55">
        <f t="shared" si="18"/>
        <v>4.6147589319486721</v>
      </c>
      <c r="N116" s="55">
        <f t="shared" si="19"/>
        <v>8.3904707853612148</v>
      </c>
      <c r="O116" s="55">
        <f t="shared" si="20"/>
        <v>3.8138503569823681</v>
      </c>
    </row>
    <row r="117" spans="1:15">
      <c r="A117" s="55">
        <v>66</v>
      </c>
      <c r="B117" s="47">
        <f t="shared" si="27"/>
        <v>1.1100000000000008</v>
      </c>
      <c r="C117" s="55">
        <f t="shared" si="21"/>
        <v>-4.446615167417062</v>
      </c>
      <c r="D117" s="55">
        <f t="shared" si="14"/>
        <v>8.95698685680048</v>
      </c>
      <c r="E117" s="55">
        <f t="shared" si="22"/>
        <v>4.446615167417062</v>
      </c>
      <c r="F117" s="47">
        <f t="shared" si="23"/>
        <v>1.1100000000000008</v>
      </c>
      <c r="G117" s="64">
        <f t="shared" si="24"/>
        <v>8.6203052981174988</v>
      </c>
      <c r="H117" s="34">
        <f t="shared" si="25"/>
        <v>10.463897597319013</v>
      </c>
      <c r="I117" s="65">
        <f t="shared" si="26"/>
        <v>1.6886713400391293</v>
      </c>
      <c r="J117" s="55">
        <f t="shared" si="15"/>
        <v>9.7754310440188643</v>
      </c>
      <c r="K117" s="55">
        <f t="shared" si="16"/>
        <v>11.622144581604031</v>
      </c>
      <c r="L117" s="55">
        <f t="shared" si="17"/>
        <v>0.94050123553067189</v>
      </c>
      <c r="M117" s="55">
        <f t="shared" si="18"/>
        <v>4.6778302662666214</v>
      </c>
      <c r="N117" s="55">
        <f t="shared" si="19"/>
        <v>8.4285230022821942</v>
      </c>
      <c r="O117" s="55">
        <f t="shared" si="20"/>
        <v>3.7966319830099944</v>
      </c>
    </row>
    <row r="118" spans="1:15">
      <c r="A118" s="55">
        <v>67</v>
      </c>
      <c r="B118" s="47">
        <f t="shared" si="27"/>
        <v>1.1200000000000008</v>
      </c>
      <c r="C118" s="55">
        <f t="shared" si="21"/>
        <v>-4.3568244627671149</v>
      </c>
      <c r="D118" s="55">
        <f t="shared" si="14"/>
        <v>9.0010044217650531</v>
      </c>
      <c r="E118" s="55">
        <f t="shared" si="22"/>
        <v>4.3568244627671149</v>
      </c>
      <c r="F118" s="47">
        <f t="shared" si="23"/>
        <v>1.1200000000000008</v>
      </c>
      <c r="G118" s="64">
        <f t="shared" si="24"/>
        <v>8.7250282141442685</v>
      </c>
      <c r="H118" s="34">
        <f t="shared" si="25"/>
        <v>10.480636545150386</v>
      </c>
      <c r="I118" s="65">
        <f t="shared" si="26"/>
        <v>1.6592332722850085</v>
      </c>
      <c r="J118" s="55">
        <f t="shared" si="15"/>
        <v>9.8916989887790336</v>
      </c>
      <c r="K118" s="55">
        <f t="shared" si="16"/>
        <v>11.631392201619621</v>
      </c>
      <c r="L118" s="55">
        <f t="shared" si="17"/>
        <v>0.90919935162073018</v>
      </c>
      <c r="M118" s="55">
        <f t="shared" si="18"/>
        <v>4.7411863494277515</v>
      </c>
      <c r="N118" s="55">
        <f t="shared" si="19"/>
        <v>8.4664041954066924</v>
      </c>
      <c r="O118" s="55">
        <f t="shared" si="20"/>
        <v>3.7796447300922713</v>
      </c>
    </row>
    <row r="119" spans="1:15">
      <c r="A119" s="55">
        <v>68</v>
      </c>
      <c r="B119" s="47">
        <f t="shared" si="27"/>
        <v>1.1300000000000008</v>
      </c>
      <c r="C119" s="55">
        <f t="shared" si="21"/>
        <v>-4.2665980793015663</v>
      </c>
      <c r="D119" s="55">
        <f t="shared" si="14"/>
        <v>9.0441218937882635</v>
      </c>
      <c r="E119" s="55">
        <f t="shared" si="22"/>
        <v>4.2665980793015663</v>
      </c>
      <c r="F119" s="47">
        <f t="shared" si="23"/>
        <v>1.1300000000000008</v>
      </c>
      <c r="G119" s="64">
        <f t="shared" si="24"/>
        <v>8.8299170591670482</v>
      </c>
      <c r="H119" s="34">
        <f t="shared" si="25"/>
        <v>10.497084530317272</v>
      </c>
      <c r="I119" s="65">
        <f t="shared" si="26"/>
        <v>1.6304754935398105</v>
      </c>
      <c r="J119" s="55">
        <f t="shared" si="15"/>
        <v>10.00805786215548</v>
      </c>
      <c r="K119" s="55">
        <f t="shared" si="16"/>
        <v>11.640332041148341</v>
      </c>
      <c r="L119" s="55">
        <f t="shared" si="17"/>
        <v>0.87893926106447662</v>
      </c>
      <c r="M119" s="55">
        <f t="shared" si="18"/>
        <v>4.8048259073560668</v>
      </c>
      <c r="N119" s="55">
        <f t="shared" si="19"/>
        <v>8.5041166501877221</v>
      </c>
      <c r="O119" s="55">
        <f t="shared" si="20"/>
        <v>3.7628834735343881</v>
      </c>
    </row>
    <row r="120" spans="1:15">
      <c r="A120" s="55">
        <v>69</v>
      </c>
      <c r="B120" s="47">
        <f t="shared" si="27"/>
        <v>1.1400000000000008</v>
      </c>
      <c r="C120" s="55">
        <f t="shared" si="21"/>
        <v>-4.1759450395835742</v>
      </c>
      <c r="D120" s="55">
        <f t="shared" si="14"/>
        <v>9.0863349611588369</v>
      </c>
      <c r="E120" s="55">
        <f t="shared" si="22"/>
        <v>4.1759450395835742</v>
      </c>
      <c r="F120" s="47">
        <f t="shared" si="23"/>
        <v>1.1400000000000008</v>
      </c>
      <c r="G120" s="64">
        <f t="shared" si="24"/>
        <v>8.9349689572451609</v>
      </c>
      <c r="H120" s="34">
        <f t="shared" si="25"/>
        <v>10.513248257449671</v>
      </c>
      <c r="I120" s="65">
        <f t="shared" si="26"/>
        <v>1.6023784656549511</v>
      </c>
      <c r="J120" s="55">
        <f t="shared" si="15"/>
        <v>10.124504637850221</v>
      </c>
      <c r="K120" s="55">
        <f t="shared" si="16"/>
        <v>11.648974343780214</v>
      </c>
      <c r="L120" s="55">
        <f t="shared" si="17"/>
        <v>0.84968629076060809</v>
      </c>
      <c r="M120" s="55">
        <f t="shared" si="18"/>
        <v>4.8687476829262826</v>
      </c>
      <c r="N120" s="55">
        <f t="shared" si="19"/>
        <v>8.5416626016250525</v>
      </c>
      <c r="O120" s="55">
        <f t="shared" si="20"/>
        <v>3.7463432463267745</v>
      </c>
    </row>
    <row r="121" spans="1:15">
      <c r="A121" s="55">
        <v>70</v>
      </c>
      <c r="B121" s="47">
        <f t="shared" si="27"/>
        <v>1.1500000000000008</v>
      </c>
      <c r="C121" s="55">
        <f t="shared" si="21"/>
        <v>-4.0848744088415661</v>
      </c>
      <c r="D121" s="55">
        <f t="shared" si="14"/>
        <v>9.1276394026052152</v>
      </c>
      <c r="E121" s="55">
        <f t="shared" si="22"/>
        <v>4.0848744088415661</v>
      </c>
      <c r="F121" s="47">
        <f t="shared" si="23"/>
        <v>1.150000000000001</v>
      </c>
      <c r="G121" s="64">
        <f t="shared" si="24"/>
        <v>9.0401810985185946</v>
      </c>
      <c r="H121" s="34">
        <f t="shared" si="25"/>
        <v>10.5291342391664</v>
      </c>
      <c r="I121" s="65">
        <f t="shared" si="26"/>
        <v>1.5749233200037132</v>
      </c>
      <c r="J121" s="55">
        <f t="shared" si="15"/>
        <v>10.241036390286917</v>
      </c>
      <c r="K121" s="55">
        <f t="shared" si="16"/>
        <v>11.657329012176769</v>
      </c>
      <c r="L121" s="55">
        <f t="shared" si="17"/>
        <v>0.82140692160246886</v>
      </c>
      <c r="M121" s="55">
        <f t="shared" si="18"/>
        <v>4.9329504355912652</v>
      </c>
      <c r="N121" s="55">
        <f t="shared" si="19"/>
        <v>8.5790442358108905</v>
      </c>
      <c r="O121" s="55">
        <f t="shared" si="20"/>
        <v>3.7300192329612534</v>
      </c>
    </row>
    <row r="122" spans="1:15">
      <c r="A122" s="55">
        <v>71</v>
      </c>
      <c r="B122" s="47">
        <f t="shared" si="27"/>
        <v>1.1600000000000008</v>
      </c>
      <c r="C122" s="55">
        <f t="shared" si="21"/>
        <v>-3.9933952940627244</v>
      </c>
      <c r="D122" s="55">
        <f t="shared" si="14"/>
        <v>9.1680310877176723</v>
      </c>
      <c r="E122" s="55">
        <f t="shared" si="22"/>
        <v>3.9933952940627244</v>
      </c>
      <c r="F122" s="47">
        <f t="shared" si="23"/>
        <v>1.160000000000001</v>
      </c>
      <c r="G122" s="64">
        <f t="shared" si="24"/>
        <v>9.1455507373209048</v>
      </c>
      <c r="H122" s="34">
        <f t="shared" si="25"/>
        <v>10.544748802636201</v>
      </c>
      <c r="I122" s="65">
        <f t="shared" si="26"/>
        <v>1.5480918308668059</v>
      </c>
      <c r="J122" s="55">
        <f t="shared" si="15"/>
        <v>10.357650291258636</v>
      </c>
      <c r="K122" s="55">
        <f t="shared" si="16"/>
        <v>11.665405619417871</v>
      </c>
      <c r="L122" s="55">
        <f t="shared" si="17"/>
        <v>0.79406875007065203</v>
      </c>
      <c r="M122" s="55">
        <f t="shared" si="18"/>
        <v>4.9974329410208256</v>
      </c>
      <c r="N122" s="55">
        <f t="shared" si="19"/>
        <v>8.6162636914152095</v>
      </c>
      <c r="O122" s="55">
        <f t="shared" si="20"/>
        <v>3.7139067635410359</v>
      </c>
    </row>
    <row r="123" spans="1:15">
      <c r="A123" s="55">
        <v>72</v>
      </c>
      <c r="B123" s="47">
        <f t="shared" si="27"/>
        <v>1.1700000000000008</v>
      </c>
      <c r="C123" s="55">
        <f t="shared" si="21"/>
        <v>-3.9015168430822946</v>
      </c>
      <c r="D123" s="55">
        <f t="shared" si="14"/>
        <v>9.2075059773613592</v>
      </c>
      <c r="E123" s="55">
        <f t="shared" si="22"/>
        <v>3.9015168430822946</v>
      </c>
      <c r="F123" s="47">
        <f t="shared" si="23"/>
        <v>1.1700000000000006</v>
      </c>
      <c r="G123" s="64">
        <f t="shared" si="24"/>
        <v>9.2510751903564561</v>
      </c>
      <c r="H123" s="34">
        <f t="shared" si="25"/>
        <v>10.560098095878804</v>
      </c>
      <c r="I123" s="65">
        <f t="shared" si="26"/>
        <v>1.5218663900201983</v>
      </c>
      <c r="J123" s="55">
        <f t="shared" si="15"/>
        <v>10.474343606687199</v>
      </c>
      <c r="K123" s="55">
        <f t="shared" si="16"/>
        <v>11.673213419970907</v>
      </c>
      <c r="L123" s="55">
        <f t="shared" si="17"/>
        <v>0.76764045110387891</v>
      </c>
      <c r="M123" s="55">
        <f t="shared" si="18"/>
        <v>5.0621939907514468</v>
      </c>
      <c r="N123" s="55">
        <f t="shared" si="19"/>
        <v>8.6533230611135767</v>
      </c>
      <c r="O123" s="55">
        <f t="shared" si="20"/>
        <v>3.6980013081681933</v>
      </c>
    </row>
    <row r="124" spans="1:15">
      <c r="A124" s="55">
        <v>73</v>
      </c>
      <c r="B124" s="47">
        <f t="shared" si="27"/>
        <v>1.1800000000000008</v>
      </c>
      <c r="C124" s="55">
        <f t="shared" si="21"/>
        <v>-3.8092482436688102</v>
      </c>
      <c r="D124" s="55">
        <f t="shared" si="14"/>
        <v>9.2460601240802056</v>
      </c>
      <c r="E124" s="55">
        <f t="shared" si="22"/>
        <v>3.8092482436688102</v>
      </c>
      <c r="F124" s="47">
        <f t="shared" si="23"/>
        <v>1.180000000000001</v>
      </c>
      <c r="G124" s="64">
        <f t="shared" si="24"/>
        <v>9.3567518349393861</v>
      </c>
      <c r="H124" s="34">
        <f t="shared" si="25"/>
        <v>10.575188093817584</v>
      </c>
      <c r="I124" s="65">
        <f t="shared" si="26"/>
        <v>1.4962299824644543</v>
      </c>
      <c r="J124" s="55">
        <f t="shared" si="15"/>
        <v>10.591113693490371</v>
      </c>
      <c r="K124" s="55">
        <f t="shared" si="16"/>
        <v>11.680761360294873</v>
      </c>
      <c r="L124" s="55">
        <f t="shared" si="17"/>
        <v>0.7420917422056168</v>
      </c>
      <c r="M124" s="55">
        <f t="shared" si="18"/>
        <v>5.1272323918465075</v>
      </c>
      <c r="N124" s="55">
        <f t="shared" si="19"/>
        <v>8.6902243929601752</v>
      </c>
      <c r="O124" s="55">
        <f t="shared" si="20"/>
        <v>3.6822984715932923</v>
      </c>
    </row>
    <row r="125" spans="1:15">
      <c r="A125" s="55">
        <v>74</v>
      </c>
      <c r="B125" s="47">
        <f t="shared" si="27"/>
        <v>1.1900000000000008</v>
      </c>
      <c r="C125" s="55">
        <f t="shared" si="21"/>
        <v>-3.7165987226053216</v>
      </c>
      <c r="D125" s="55">
        <f t="shared" si="14"/>
        <v>9.2836896724916702</v>
      </c>
      <c r="E125" s="55">
        <f t="shared" si="22"/>
        <v>3.7165987226053216</v>
      </c>
      <c r="F125" s="47">
        <f t="shared" si="23"/>
        <v>1.1900000000000008</v>
      </c>
      <c r="G125" s="64">
        <f t="shared" si="24"/>
        <v>9.4625781072919004</v>
      </c>
      <c r="H125" s="34">
        <f t="shared" si="25"/>
        <v>10.590024604094996</v>
      </c>
      <c r="I125" s="65">
        <f t="shared" si="26"/>
        <v>1.4711661632382143</v>
      </c>
      <c r="J125" s="55">
        <f t="shared" si="15"/>
        <v>10.707957996553318</v>
      </c>
      <c r="K125" s="55">
        <f t="shared" si="16"/>
        <v>11.68805808909157</v>
      </c>
      <c r="L125" s="55">
        <f t="shared" si="17"/>
        <v>0.7173933487453038</v>
      </c>
      <c r="M125" s="55">
        <f t="shared" si="18"/>
        <v>5.1925469665666055</v>
      </c>
      <c r="N125" s="55">
        <f t="shared" si="19"/>
        <v>8.7269696917085753</v>
      </c>
      <c r="O125" s="55">
        <f t="shared" si="20"/>
        <v>3.6667939881128437</v>
      </c>
    </row>
    <row r="126" spans="1:15">
      <c r="A126" s="55">
        <v>75</v>
      </c>
      <c r="B126" s="47">
        <f t="shared" si="27"/>
        <v>1.2000000000000008</v>
      </c>
      <c r="C126" s="55">
        <f t="shared" si="21"/>
        <v>-3.6235775447667278</v>
      </c>
      <c r="D126" s="55">
        <f t="shared" si="14"/>
        <v>9.3203908596722655</v>
      </c>
      <c r="E126" s="55">
        <f t="shared" si="22"/>
        <v>3.6235775447667278</v>
      </c>
      <c r="F126" s="47">
        <f t="shared" si="23"/>
        <v>1.2000000000000011</v>
      </c>
      <c r="G126" s="64">
        <f t="shared" si="24"/>
        <v>9.5685515008996145</v>
      </c>
      <c r="H126" s="34">
        <f t="shared" si="25"/>
        <v>10.604613272661334</v>
      </c>
      <c r="I126" s="65">
        <f t="shared" si="26"/>
        <v>1.4466590352616482</v>
      </c>
      <c r="J126" s="55">
        <f t="shared" si="15"/>
        <v>10.824874045800874</v>
      </c>
      <c r="K126" s="55">
        <f t="shared" si="16"/>
        <v>11.695111967215571</v>
      </c>
      <c r="L126" s="55">
        <f t="shared" si="17"/>
        <v>0.69351697041442473</v>
      </c>
      <c r="M126" s="55">
        <f t="shared" si="18"/>
        <v>5.2581365520496002</v>
      </c>
      <c r="N126" s="55">
        <f t="shared" si="19"/>
        <v>8.7635609200826607</v>
      </c>
      <c r="O126" s="55">
        <f t="shared" si="20"/>
        <v>3.6514837167011063</v>
      </c>
    </row>
    <row r="127" spans="1:15">
      <c r="A127" s="55">
        <v>76</v>
      </c>
      <c r="B127" s="47">
        <f t="shared" si="27"/>
        <v>1.2100000000000009</v>
      </c>
      <c r="C127" s="55">
        <f t="shared" si="21"/>
        <v>-3.5301940121932955</v>
      </c>
      <c r="D127" s="55">
        <f t="shared" si="14"/>
        <v>9.3561600155338613</v>
      </c>
      <c r="E127" s="55">
        <f t="shared" si="22"/>
        <v>3.5301940121932955</v>
      </c>
      <c r="F127" s="47">
        <f t="shared" si="23"/>
        <v>1.2100000000000011</v>
      </c>
      <c r="G127" s="64">
        <f t="shared" si="24"/>
        <v>9.6746695649216505</v>
      </c>
      <c r="H127" s="34">
        <f t="shared" si="25"/>
        <v>10.618959589146879</v>
      </c>
      <c r="I127" s="65">
        <f t="shared" si="26"/>
        <v>1.422693228158683</v>
      </c>
      <c r="J127" s="55">
        <f t="shared" si="15"/>
        <v>10.941859453367231</v>
      </c>
      <c r="K127" s="55">
        <f t="shared" si="16"/>
        <v>11.701931077254418</v>
      </c>
      <c r="L127" s="55">
        <f t="shared" si="17"/>
        <v>0.67043524879899441</v>
      </c>
      <c r="M127" s="55">
        <f t="shared" si="18"/>
        <v>5.3240000000000052</v>
      </c>
      <c r="N127" s="55">
        <f t="shared" si="19"/>
        <v>8.8000000000000025</v>
      </c>
      <c r="O127" s="55">
        <f t="shared" si="20"/>
        <v>3.6363636363636354</v>
      </c>
    </row>
    <row r="128" spans="1:15">
      <c r="A128" s="55">
        <v>77</v>
      </c>
      <c r="B128" s="47">
        <f t="shared" si="27"/>
        <v>1.2200000000000009</v>
      </c>
      <c r="C128" s="55">
        <f t="shared" si="21"/>
        <v>-3.4364574631604623</v>
      </c>
      <c r="D128" s="55">
        <f t="shared" si="14"/>
        <v>9.390993563190678</v>
      </c>
      <c r="E128" s="55">
        <f t="shared" si="22"/>
        <v>3.4364574631604623</v>
      </c>
      <c r="F128" s="47">
        <f t="shared" si="23"/>
        <v>1.2200000000000006</v>
      </c>
      <c r="G128" s="64">
        <f t="shared" si="24"/>
        <v>9.7809299026534386</v>
      </c>
      <c r="H128" s="34">
        <f t="shared" si="25"/>
        <v>10.633068892026914</v>
      </c>
      <c r="I128" s="65">
        <f t="shared" si="26"/>
        <v>1.3992538780096402</v>
      </c>
      <c r="J128" s="55">
        <f t="shared" si="15"/>
        <v>11.058911910859841</v>
      </c>
      <c r="K128" s="55">
        <f t="shared" si="16"/>
        <v>11.708523232789918</v>
      </c>
      <c r="L128" s="55">
        <f t="shared" si="17"/>
        <v>0.64812173603130718</v>
      </c>
      <c r="M128" s="55">
        <f t="shared" si="18"/>
        <v>5.3901361763873892</v>
      </c>
      <c r="N128" s="55">
        <f t="shared" si="19"/>
        <v>8.8362888137498121</v>
      </c>
      <c r="O128" s="55">
        <f t="shared" si="20"/>
        <v>3.6214298417007398</v>
      </c>
    </row>
    <row r="129" spans="1:15">
      <c r="A129" s="55">
        <v>78</v>
      </c>
      <c r="B129" s="47">
        <f t="shared" si="27"/>
        <v>1.2300000000000009</v>
      </c>
      <c r="C129" s="55">
        <f t="shared" si="21"/>
        <v>-3.3423772712450179</v>
      </c>
      <c r="D129" s="55">
        <f t="shared" si="14"/>
        <v>9.4248880193169775</v>
      </c>
      <c r="E129" s="55">
        <f t="shared" si="22"/>
        <v>3.3423772712450179</v>
      </c>
      <c r="F129" s="47">
        <f t="shared" si="23"/>
        <v>1.2300000000000009</v>
      </c>
      <c r="G129" s="64">
        <f t="shared" si="24"/>
        <v>9.8873301700401708</v>
      </c>
      <c r="H129" s="34">
        <f t="shared" si="25"/>
        <v>10.646946373588779</v>
      </c>
      <c r="I129" s="65">
        <f t="shared" si="26"/>
        <v>1.3763266079885434</v>
      </c>
      <c r="J129" s="55">
        <f t="shared" si="15"/>
        <v>11.176029186714377</v>
      </c>
      <c r="K129" s="55">
        <f t="shared" si="16"/>
        <v>11.714895987351245</v>
      </c>
      <c r="L129" s="55">
        <f t="shared" si="17"/>
        <v>0.6265508644850144</v>
      </c>
      <c r="M129" s="55">
        <f t="shared" si="18"/>
        <v>5.4565439611534394</v>
      </c>
      <c r="N129" s="55">
        <f t="shared" si="19"/>
        <v>8.8724292051275366</v>
      </c>
      <c r="O129" s="55">
        <f t="shared" si="20"/>
        <v>3.606678538669728</v>
      </c>
    </row>
    <row r="130" spans="1:15">
      <c r="A130" s="55">
        <v>79</v>
      </c>
      <c r="B130" s="47">
        <f t="shared" si="27"/>
        <v>1.2400000000000009</v>
      </c>
      <c r="C130" s="55">
        <f t="shared" si="21"/>
        <v>-3.2479628443877537</v>
      </c>
      <c r="D130" s="55">
        <f t="shared" si="14"/>
        <v>9.4578399944953926</v>
      </c>
      <c r="E130" s="55">
        <f t="shared" si="22"/>
        <v>3.2479628443877537</v>
      </c>
      <c r="F130" s="47">
        <f t="shared" si="23"/>
        <v>1.2400000000000009</v>
      </c>
      <c r="G130" s="64">
        <f t="shared" si="24"/>
        <v>9.9938680742389447</v>
      </c>
      <c r="H130" s="34">
        <f t="shared" si="25"/>
        <v>10.660597084709513</v>
      </c>
      <c r="I130" s="65">
        <f t="shared" si="26"/>
        <v>1.353897509841842</v>
      </c>
      <c r="J130" s="55">
        <f t="shared" si="15"/>
        <v>11.293209123637723</v>
      </c>
      <c r="K130" s="55">
        <f t="shared" si="16"/>
        <v>11.72105664307003</v>
      </c>
      <c r="L130" s="55">
        <f t="shared" si="17"/>
        <v>0.6056979174788174</v>
      </c>
      <c r="M130" s="55">
        <f t="shared" si="18"/>
        <v>5.5232222479273876</v>
      </c>
      <c r="N130" s="55">
        <f t="shared" si="19"/>
        <v>8.908422980528039</v>
      </c>
      <c r="O130" s="55">
        <f t="shared" si="20"/>
        <v>3.5921060405354965</v>
      </c>
    </row>
    <row r="131" spans="1:15">
      <c r="A131" s="55">
        <v>80</v>
      </c>
      <c r="B131" s="47">
        <f t="shared" si="27"/>
        <v>1.2500000000000009</v>
      </c>
      <c r="C131" s="55">
        <f t="shared" si="21"/>
        <v>-3.1532236239526785</v>
      </c>
      <c r="D131" s="55">
        <f t="shared" si="14"/>
        <v>9.4898461935558647</v>
      </c>
      <c r="E131" s="55">
        <f t="shared" si="22"/>
        <v>3.1532236239526785</v>
      </c>
      <c r="F131" s="47">
        <f t="shared" si="23"/>
        <v>1.2500000000000011</v>
      </c>
      <c r="G131" s="64">
        <f t="shared" si="24"/>
        <v>10.100541372227809</v>
      </c>
      <c r="H131" s="34">
        <f t="shared" si="25"/>
        <v>10.674025939452324</v>
      </c>
      <c r="I131" s="65">
        <f t="shared" si="26"/>
        <v>1.3319531261676556</v>
      </c>
      <c r="J131" s="55">
        <f t="shared" si="15"/>
        <v>11.410449636136075</v>
      </c>
      <c r="K131" s="55">
        <f t="shared" si="16"/>
        <v>11.727012259047415</v>
      </c>
      <c r="L131" s="55">
        <f t="shared" si="17"/>
        <v>0.58553900095520661</v>
      </c>
      <c r="M131" s="55">
        <f t="shared" si="18"/>
        <v>5.5901699437494798</v>
      </c>
      <c r="N131" s="55">
        <f t="shared" si="19"/>
        <v>8.9442719099991628</v>
      </c>
      <c r="O131" s="55">
        <f t="shared" si="20"/>
        <v>3.5777087639996621</v>
      </c>
    </row>
    <row r="132" spans="1:15">
      <c r="A132" s="55">
        <v>81</v>
      </c>
      <c r="B132" s="47">
        <f t="shared" si="27"/>
        <v>1.2600000000000009</v>
      </c>
      <c r="C132" s="55">
        <f t="shared" si="21"/>
        <v>-3.0581690837828845</v>
      </c>
      <c r="D132" s="55">
        <f t="shared" si="14"/>
        <v>9.5209034159051615</v>
      </c>
      <c r="E132" s="55">
        <f t="shared" si="22"/>
        <v>3.0581690837828845</v>
      </c>
      <c r="F132" s="47">
        <f t="shared" si="23"/>
        <v>1.2600000000000011</v>
      </c>
      <c r="G132" s="64">
        <f t="shared" si="24"/>
        <v>10.207347869459875</v>
      </c>
      <c r="H132" s="34">
        <f t="shared" si="25"/>
        <v>10.68723771948968</v>
      </c>
      <c r="I132" s="65">
        <f t="shared" si="26"/>
        <v>1.310480433456801</v>
      </c>
      <c r="J132" s="55">
        <f t="shared" si="15"/>
        <v>11.527748708125298</v>
      </c>
      <c r="K132" s="55">
        <f t="shared" si="16"/>
        <v>11.732769659442626</v>
      </c>
      <c r="L132" s="55">
        <f t="shared" si="17"/>
        <v>0.56605101610178821</v>
      </c>
      <c r="M132" s="55">
        <f t="shared" si="18"/>
        <v>5.6573859688022061</v>
      </c>
      <c r="N132" s="55">
        <f t="shared" si="19"/>
        <v>8.9799777282574631</v>
      </c>
      <c r="O132" s="55">
        <f t="shared" si="20"/>
        <v>3.5634832254989903</v>
      </c>
    </row>
    <row r="133" spans="1:15">
      <c r="A133" s="55">
        <v>82</v>
      </c>
      <c r="B133" s="47">
        <f t="shared" si="27"/>
        <v>1.2700000000000009</v>
      </c>
      <c r="C133" s="55">
        <f t="shared" si="21"/>
        <v>-2.9628087292531786</v>
      </c>
      <c r="D133" s="55">
        <f t="shared" si="14"/>
        <v>9.5510085558469253</v>
      </c>
      <c r="E133" s="55">
        <f t="shared" si="22"/>
        <v>2.9628087292531786</v>
      </c>
      <c r="F133" s="47">
        <f t="shared" si="23"/>
        <v>1.2700000000000007</v>
      </c>
      <c r="G133" s="64">
        <f t="shared" si="24"/>
        <v>10.314285418560827</v>
      </c>
      <c r="H133" s="34">
        <f t="shared" si="25"/>
        <v>10.700237078360496</v>
      </c>
      <c r="I133" s="65">
        <f t="shared" si="26"/>
        <v>1.2894668258589741</v>
      </c>
      <c r="J133" s="55">
        <f t="shared" si="15"/>
        <v>11.645104390620835</v>
      </c>
      <c r="K133" s="55">
        <f t="shared" si="16"/>
        <v>11.738335441292337</v>
      </c>
      <c r="L133" s="55">
        <f t="shared" si="17"/>
        <v>0.54721163288383268</v>
      </c>
      <c r="M133" s="55">
        <f t="shared" si="18"/>
        <v>5.724869256149006</v>
      </c>
      <c r="N133" s="55">
        <f t="shared" si="19"/>
        <v>9.0155421356677188</v>
      </c>
      <c r="O133" s="55">
        <f t="shared" si="20"/>
        <v>3.5494260376644537</v>
      </c>
    </row>
    <row r="134" spans="1:15">
      <c r="A134" s="55">
        <v>83</v>
      </c>
      <c r="B134" s="47">
        <f t="shared" si="27"/>
        <v>1.2800000000000009</v>
      </c>
      <c r="C134" s="55">
        <f t="shared" si="21"/>
        <v>-2.867152096319546</v>
      </c>
      <c r="D134" s="55">
        <f t="shared" ref="D134:D197" si="28">SIN(B134)*$F$3</f>
        <v>9.5801586028922525</v>
      </c>
      <c r="E134" s="55">
        <f t="shared" si="22"/>
        <v>2.867152096319546</v>
      </c>
      <c r="F134" s="47">
        <f t="shared" si="23"/>
        <v>1.2800000000000009</v>
      </c>
      <c r="G134" s="64">
        <f t="shared" si="24"/>
        <v>10.421351918068217</v>
      </c>
      <c r="H134" s="34">
        <f t="shared" si="25"/>
        <v>10.713028545568438</v>
      </c>
      <c r="I134" s="65">
        <f t="shared" si="26"/>
        <v>1.2689000996393884</v>
      </c>
      <c r="J134" s="55">
        <f t="shared" ref="J134:J197" si="29">$L$3*EXP(-$J$3*B134)+$M$3+$C$3*B134/$J$3</f>
        <v>11.762514799504485</v>
      </c>
      <c r="K134" s="55">
        <f t="shared" ref="K134:K197" si="30">-$J$3*$L$3*EXP(-$J$3*B134)+$C$3/$J$3</f>
        <v>11.743715982069791</v>
      </c>
      <c r="L134" s="55">
        <f t="shared" ref="L134:L197" si="31">$J$3*$J$3*$L$3*EXP(-$J$3*B134)</f>
        <v>0.52899926445771961</v>
      </c>
      <c r="M134" s="55">
        <f t="shared" ref="M134:M197" si="32">$N$3*SQRT((B134+$O$3)*(B134+$O$3)*(B134+$O$3))/2</f>
        <v>5.7926187514802034</v>
      </c>
      <c r="N134" s="55">
        <f t="shared" ref="N134:N197" si="33">$N$3*SQRT(B134+$O$3)</f>
        <v>9.0509667991878118</v>
      </c>
      <c r="O134" s="55">
        <f t="shared" ref="O134:O197" si="34">$N$3/(2*SQRT(B134+$O$3))</f>
        <v>3.5355339059327364</v>
      </c>
    </row>
    <row r="135" spans="1:15">
      <c r="A135" s="55">
        <v>84</v>
      </c>
      <c r="B135" s="47">
        <f t="shared" si="27"/>
        <v>1.2900000000000009</v>
      </c>
      <c r="C135" s="55">
        <f t="shared" ref="C135:C198" si="35">-COS(B135)*$E$3</f>
        <v>-2.7712087505655676</v>
      </c>
      <c r="D135" s="55">
        <f t="shared" si="28"/>
        <v>9.6083506420607296</v>
      </c>
      <c r="E135" s="55">
        <f t="shared" ref="E135:E198" si="36">COS(B135)*$E$3</f>
        <v>2.7712087505655676</v>
      </c>
      <c r="F135" s="47">
        <f t="shared" ref="F135:F198" si="37">(-$G$3*G135+SQRT($G$3*G135*$G$3*G135+4*$H$3*G135))/(2*$H$3)</f>
        <v>1.2900000000000011</v>
      </c>
      <c r="G135" s="64">
        <f t="shared" ref="G135:G198" si="38">($H$3*B135*B135)/(1-$G$3*B135)</f>
        <v>10.528545311210955</v>
      </c>
      <c r="H135" s="34">
        <f t="shared" ref="H135:H198" si="39">$H$3*B135*(2-$G$3*B135)/((1-$G$3*B135)*(1-$G$3*B135))</f>
        <v>10.725616530528095</v>
      </c>
      <c r="I135" s="65">
        <f t="shared" ref="I135:I198" si="40">$H$3*2/((1-$G$3*B135)*(1-$G$3*B135)*(1-$G$3*B135))</f>
        <v>1.2487684382929933</v>
      </c>
      <c r="J135" s="55">
        <f t="shared" si="29"/>
        <v>11.87997811336551</v>
      </c>
      <c r="K135" s="55">
        <f t="shared" si="30"/>
        <v>11.748917446992344</v>
      </c>
      <c r="L135" s="55">
        <f t="shared" si="31"/>
        <v>0.51139304243595129</v>
      </c>
      <c r="M135" s="55">
        <f t="shared" si="32"/>
        <v>5.860633412865889</v>
      </c>
      <c r="N135" s="55">
        <f t="shared" si="33"/>
        <v>9.0862533532804406</v>
      </c>
      <c r="O135" s="55">
        <f t="shared" si="34"/>
        <v>3.521803625302494</v>
      </c>
    </row>
    <row r="136" spans="1:15">
      <c r="A136" s="55">
        <v>85</v>
      </c>
      <c r="B136" s="47">
        <f t="shared" ref="B136:B199" si="41">B135+$B$4</f>
        <v>1.3000000000000009</v>
      </c>
      <c r="C136" s="55">
        <f t="shared" si="35"/>
        <v>-2.6749882862458652</v>
      </c>
      <c r="D136" s="55">
        <f t="shared" si="28"/>
        <v>9.6355818541719316</v>
      </c>
      <c r="E136" s="55">
        <f t="shared" si="36"/>
        <v>2.6749882862458652</v>
      </c>
      <c r="F136" s="47">
        <f t="shared" si="37"/>
        <v>1.3000000000000009</v>
      </c>
      <c r="G136" s="64">
        <f t="shared" si="38"/>
        <v>10.63586358472755</v>
      </c>
      <c r="H136" s="34">
        <f t="shared" si="39"/>
        <v>10.738005326365508</v>
      </c>
      <c r="I136" s="65">
        <f t="shared" si="40"/>
        <v>1.2290603982851613</v>
      </c>
      <c r="J136" s="55">
        <f t="shared" si="29"/>
        <v>11.997492571413606</v>
      </c>
      <c r="K136" s="55">
        <f t="shared" si="30"/>
        <v>11.753945796085787</v>
      </c>
      <c r="L136" s="55">
        <f t="shared" si="31"/>
        <v>0.49437279297540687</v>
      </c>
      <c r="M136" s="55">
        <f t="shared" si="32"/>
        <v>5.9289122105155236</v>
      </c>
      <c r="N136" s="55">
        <f t="shared" si="33"/>
        <v>9.121403400793108</v>
      </c>
      <c r="O136" s="55">
        <f t="shared" si="34"/>
        <v>3.5082320772281155</v>
      </c>
    </row>
    <row r="137" spans="1:15">
      <c r="A137" s="55">
        <v>86</v>
      </c>
      <c r="B137" s="47">
        <f t="shared" si="41"/>
        <v>1.3100000000000009</v>
      </c>
      <c r="C137" s="55">
        <f t="shared" si="35"/>
        <v>-2.5785003253266874</v>
      </c>
      <c r="D137" s="55">
        <f t="shared" si="28"/>
        <v>9.6618495161273437</v>
      </c>
      <c r="E137" s="55">
        <f t="shared" si="36"/>
        <v>2.5785003253266874</v>
      </c>
      <c r="F137" s="47">
        <f t="shared" si="37"/>
        <v>1.3100000000000012</v>
      </c>
      <c r="G137" s="64">
        <f t="shared" si="38"/>
        <v>10.743304767721639</v>
      </c>
      <c r="H137" s="34">
        <f t="shared" si="39"/>
        <v>10.750199113579047</v>
      </c>
      <c r="I137" s="65">
        <f t="shared" si="40"/>
        <v>1.209764895389321</v>
      </c>
      <c r="J137" s="55">
        <f t="shared" si="29"/>
        <v>12.11505647146131</v>
      </c>
      <c r="K137" s="55">
        <f t="shared" si="30"/>
        <v>11.758806791013564</v>
      </c>
      <c r="L137" s="55">
        <f t="shared" si="31"/>
        <v>0.47791901366142425</v>
      </c>
      <c r="M137" s="55">
        <f t="shared" si="32"/>
        <v>5.9974541265440351</v>
      </c>
      <c r="N137" s="55">
        <f t="shared" si="33"/>
        <v>9.1564185138076812</v>
      </c>
      <c r="O137" s="55">
        <f t="shared" si="34"/>
        <v>3.4948162266441503</v>
      </c>
    </row>
    <row r="138" spans="1:15">
      <c r="A138" s="55">
        <v>87</v>
      </c>
      <c r="B138" s="47">
        <f t="shared" si="41"/>
        <v>1.320000000000001</v>
      </c>
      <c r="C138" s="55">
        <f t="shared" si="35"/>
        <v>-2.4817545165237203</v>
      </c>
      <c r="D138" s="55">
        <f t="shared" si="28"/>
        <v>9.687151001182654</v>
      </c>
      <c r="E138" s="55">
        <f t="shared" si="36"/>
        <v>2.4817545165237203</v>
      </c>
      <c r="F138" s="47">
        <f t="shared" si="37"/>
        <v>1.3200000000000007</v>
      </c>
      <c r="G138" s="64">
        <f t="shared" si="38"/>
        <v>10.850866930553453</v>
      </c>
      <c r="H138" s="34">
        <f t="shared" si="39"/>
        <v>10.762201963566561</v>
      </c>
      <c r="I138" s="65">
        <f t="shared" si="40"/>
        <v>1.1908711915935741</v>
      </c>
      <c r="J138" s="55">
        <f t="shared" si="29"/>
        <v>12.232668167973596</v>
      </c>
      <c r="K138" s="55">
        <f t="shared" si="30"/>
        <v>11.763506001678685</v>
      </c>
      <c r="L138" s="55">
        <f t="shared" si="31"/>
        <v>0.46201285116123036</v>
      </c>
      <c r="M138" s="55">
        <f t="shared" si="32"/>
        <v>6.0662581547441654</v>
      </c>
      <c r="N138" s="55">
        <f t="shared" si="33"/>
        <v>9.191300234460849</v>
      </c>
      <c r="O138" s="55">
        <f t="shared" si="34"/>
        <v>3.4815531191139555</v>
      </c>
    </row>
    <row r="139" spans="1:15">
      <c r="A139" s="55">
        <v>88</v>
      </c>
      <c r="B139" s="47">
        <f t="shared" si="41"/>
        <v>1.330000000000001</v>
      </c>
      <c r="C139" s="55">
        <f t="shared" si="35"/>
        <v>-2.3847605343372229</v>
      </c>
      <c r="D139" s="55">
        <f t="shared" si="28"/>
        <v>9.7114837792104485</v>
      </c>
      <c r="E139" s="55">
        <f t="shared" si="36"/>
        <v>2.3847605343372229</v>
      </c>
      <c r="F139" s="47">
        <f t="shared" si="37"/>
        <v>1.3300000000000007</v>
      </c>
      <c r="G139" s="64">
        <f t="shared" si="38"/>
        <v>10.958548183765917</v>
      </c>
      <c r="H139" s="34">
        <f t="shared" si="39"/>
        <v>10.774017842024362</v>
      </c>
      <c r="I139" s="65">
        <f t="shared" si="40"/>
        <v>1.1723688825497851</v>
      </c>
      <c r="J139" s="55">
        <f t="shared" si="29"/>
        <v>12.350326070182335</v>
      </c>
      <c r="K139" s="55">
        <f t="shared" si="30"/>
        <v>11.768048812605931</v>
      </c>
      <c r="L139" s="55">
        <f t="shared" si="31"/>
        <v>0.44663607962111657</v>
      </c>
      <c r="M139" s="55">
        <f t="shared" si="32"/>
        <v>6.1353233003648695</v>
      </c>
      <c r="N139" s="55">
        <f t="shared" si="33"/>
        <v>9.2260500757366408</v>
      </c>
      <c r="O139" s="55">
        <f t="shared" si="34"/>
        <v>3.4684398780964782</v>
      </c>
    </row>
    <row r="140" spans="1:15">
      <c r="A140" s="55">
        <v>89</v>
      </c>
      <c r="B140" s="47">
        <f t="shared" si="41"/>
        <v>1.340000000000001</v>
      </c>
      <c r="C140" s="55">
        <f t="shared" si="35"/>
        <v>-2.287528078084585</v>
      </c>
      <c r="D140" s="55">
        <f t="shared" si="28"/>
        <v>9.7348454169531955</v>
      </c>
      <c r="E140" s="55">
        <f t="shared" si="36"/>
        <v>2.287528078084585</v>
      </c>
      <c r="F140" s="47">
        <f t="shared" si="37"/>
        <v>1.340000000000001</v>
      </c>
      <c r="G140" s="64">
        <f t="shared" si="38"/>
        <v>11.066346677044107</v>
      </c>
      <c r="H140" s="34">
        <f t="shared" si="39"/>
        <v>10.785650612223222</v>
      </c>
      <c r="I140" s="65">
        <f t="shared" si="40"/>
        <v>1.1542478855399712</v>
      </c>
      <c r="J140" s="55">
        <f t="shared" si="29"/>
        <v>12.468028640263556</v>
      </c>
      <c r="K140" s="55">
        <f t="shared" si="30"/>
        <v>11.772440429111633</v>
      </c>
      <c r="L140" s="55">
        <f t="shared" si="31"/>
        <v>0.43177107978259593</v>
      </c>
      <c r="M140" s="55">
        <f t="shared" si="32"/>
        <v>6.2046485798955668</v>
      </c>
      <c r="N140" s="55">
        <f t="shared" si="33"/>
        <v>9.2606695222321829</v>
      </c>
      <c r="O140" s="55">
        <f t="shared" si="34"/>
        <v>3.4554737023254396</v>
      </c>
    </row>
    <row r="141" spans="1:15">
      <c r="A141" s="55">
        <v>90</v>
      </c>
      <c r="B141" s="47">
        <f t="shared" si="41"/>
        <v>1.350000000000001</v>
      </c>
      <c r="C141" s="55">
        <f t="shared" si="35"/>
        <v>-2.1900668709304063</v>
      </c>
      <c r="D141" s="55">
        <f t="shared" si="28"/>
        <v>9.7572335782665931</v>
      </c>
      <c r="E141" s="55">
        <f t="shared" si="36"/>
        <v>2.1900668709304063</v>
      </c>
      <c r="F141" s="47">
        <f t="shared" si="37"/>
        <v>1.350000000000001</v>
      </c>
      <c r="G141" s="64">
        <f t="shared" si="38"/>
        <v>11.174260598206889</v>
      </c>
      <c r="H141" s="34">
        <f t="shared" si="39"/>
        <v>10.797104038166626</v>
      </c>
      <c r="I141" s="65">
        <f t="shared" si="40"/>
        <v>1.1364984279361512</v>
      </c>
      <c r="J141" s="55">
        <f t="shared" si="29"/>
        <v>12.585774391575347</v>
      </c>
      <c r="K141" s="55">
        <f t="shared" si="30"/>
        <v>11.776685883268103</v>
      </c>
      <c r="L141" s="55">
        <f t="shared" si="31"/>
        <v>0.41740081879362512</v>
      </c>
      <c r="M141" s="55">
        <f t="shared" si="32"/>
        <v>6.2742330208560224</v>
      </c>
      <c r="N141" s="55">
        <f t="shared" si="33"/>
        <v>9.2951600308978044</v>
      </c>
      <c r="O141" s="55">
        <f t="shared" si="34"/>
        <v>3.4426518632954801</v>
      </c>
    </row>
    <row r="142" spans="1:15">
      <c r="A142" s="55">
        <v>91</v>
      </c>
      <c r="B142" s="47">
        <f t="shared" si="41"/>
        <v>1.360000000000001</v>
      </c>
      <c r="C142" s="55">
        <f t="shared" si="35"/>
        <v>-2.092386658914184</v>
      </c>
      <c r="D142" s="55">
        <f t="shared" si="28"/>
        <v>9.7786460243531632</v>
      </c>
      <c r="E142" s="55">
        <f t="shared" si="36"/>
        <v>2.092386658914184</v>
      </c>
      <c r="F142" s="47">
        <f t="shared" si="37"/>
        <v>1.360000000000001</v>
      </c>
      <c r="G142" s="64">
        <f t="shared" si="38"/>
        <v>11.282288172229556</v>
      </c>
      <c r="H142" s="34">
        <f t="shared" si="39"/>
        <v>10.808381787635906</v>
      </c>
      <c r="I142" s="65">
        <f t="shared" si="40"/>
        <v>1.1191110361309839</v>
      </c>
      <c r="J142" s="55">
        <f t="shared" si="29"/>
        <v>12.703561886954391</v>
      </c>
      <c r="K142" s="55">
        <f t="shared" si="30"/>
        <v>11.780790039669579</v>
      </c>
      <c r="L142" s="55">
        <f t="shared" si="31"/>
        <v>0.40350883069174831</v>
      </c>
      <c r="M142" s="55">
        <f t="shared" si="32"/>
        <v>6.3440756615916936</v>
      </c>
      <c r="N142" s="55">
        <f t="shared" si="33"/>
        <v>9.3295230317524833</v>
      </c>
      <c r="O142" s="55">
        <f t="shared" si="34"/>
        <v>3.4299717028501759</v>
      </c>
    </row>
    <row r="143" spans="1:15">
      <c r="A143" s="55">
        <v>92</v>
      </c>
      <c r="B143" s="47">
        <f t="shared" si="41"/>
        <v>1.370000000000001</v>
      </c>
      <c r="C143" s="55">
        <f t="shared" si="35"/>
        <v>-1.9944972099757199</v>
      </c>
      <c r="D143" s="55">
        <f t="shared" si="28"/>
        <v>9.7990806139861437</v>
      </c>
      <c r="E143" s="55">
        <f t="shared" si="36"/>
        <v>1.9944972099757199</v>
      </c>
      <c r="F143" s="47">
        <f t="shared" si="37"/>
        <v>1.370000000000001</v>
      </c>
      <c r="G143" s="64">
        <f t="shared" si="38"/>
        <v>11.390427660296394</v>
      </c>
      <c r="H143" s="34">
        <f t="shared" si="39"/>
        <v>10.81948743512698</v>
      </c>
      <c r="I143" s="65">
        <f t="shared" si="40"/>
        <v>1.1020765249177138</v>
      </c>
      <c r="J143" s="55">
        <f t="shared" si="29"/>
        <v>12.821389737069243</v>
      </c>
      <c r="K143" s="55">
        <f t="shared" si="30"/>
        <v>11.784757601006238</v>
      </c>
      <c r="L143" s="55">
        <f t="shared" si="31"/>
        <v>0.39007919753680315</v>
      </c>
      <c r="M143" s="55">
        <f t="shared" si="32"/>
        <v>6.4141755510743614</v>
      </c>
      <c r="N143" s="55">
        <f t="shared" si="33"/>
        <v>9.3637599285757034</v>
      </c>
      <c r="O143" s="55">
        <f t="shared" si="34"/>
        <v>3.4174306308670426</v>
      </c>
    </row>
    <row r="144" spans="1:15">
      <c r="A144" s="55">
        <v>93</v>
      </c>
      <c r="B144" s="47">
        <f t="shared" si="41"/>
        <v>1.380000000000001</v>
      </c>
      <c r="C144" s="55">
        <f t="shared" si="35"/>
        <v>-1.8964083129783338</v>
      </c>
      <c r="D144" s="55">
        <f t="shared" si="28"/>
        <v>9.8185353037235998</v>
      </c>
      <c r="E144" s="55">
        <f t="shared" si="36"/>
        <v>1.8964083129783338</v>
      </c>
      <c r="F144" s="47">
        <f t="shared" si="37"/>
        <v>1.380000000000001</v>
      </c>
      <c r="G144" s="64">
        <f t="shared" si="38"/>
        <v>11.498677358882057</v>
      </c>
      <c r="H144" s="34">
        <f t="shared" si="39"/>
        <v>10.830424464683084</v>
      </c>
      <c r="I144" s="65">
        <f t="shared" si="40"/>
        <v>1.0853859872990055</v>
      </c>
      <c r="J144" s="55">
        <f t="shared" si="29"/>
        <v>12.939256598828358</v>
      </c>
      <c r="K144" s="55">
        <f t="shared" si="30"/>
        <v>11.788593113452716</v>
      </c>
      <c r="L144" s="55">
        <f t="shared" si="31"/>
        <v>0.3770965311715741</v>
      </c>
      <c r="M144" s="55">
        <f t="shared" si="32"/>
        <v>6.48453174870785</v>
      </c>
      <c r="N144" s="55">
        <f t="shared" si="33"/>
        <v>9.3978720995765883</v>
      </c>
      <c r="O144" s="55">
        <f t="shared" si="34"/>
        <v>3.4050261230349932</v>
      </c>
    </row>
    <row r="145" spans="1:15">
      <c r="A145" s="55">
        <v>94</v>
      </c>
      <c r="B145" s="47">
        <f t="shared" si="41"/>
        <v>1.390000000000001</v>
      </c>
      <c r="C145" s="55">
        <f t="shared" si="35"/>
        <v>-1.7981297767299846</v>
      </c>
      <c r="D145" s="55">
        <f t="shared" si="28"/>
        <v>9.8370081481127674</v>
      </c>
      <c r="E145" s="55">
        <f t="shared" si="36"/>
        <v>1.7981297767299846</v>
      </c>
      <c r="F145" s="47">
        <f t="shared" si="37"/>
        <v>1.390000000000001</v>
      </c>
      <c r="G145" s="64">
        <f t="shared" si="38"/>
        <v>11.607035598860802</v>
      </c>
      <c r="H145" s="34">
        <f t="shared" si="39"/>
        <v>10.841196272627602</v>
      </c>
      <c r="I145" s="65">
        <f t="shared" si="40"/>
        <v>1.0690307847052778</v>
      </c>
      <c r="J145" s="55">
        <f t="shared" si="29"/>
        <v>13.057161173841141</v>
      </c>
      <c r="K145" s="55">
        <f t="shared" si="30"/>
        <v>11.792300971877276</v>
      </c>
      <c r="L145" s="55">
        <f t="shared" si="31"/>
        <v>0.36454595558948671</v>
      </c>
      <c r="M145" s="55">
        <f t="shared" si="32"/>
        <v>6.5551433241386947</v>
      </c>
      <c r="N145" s="55">
        <f t="shared" si="33"/>
        <v>9.4318608980412808</v>
      </c>
      <c r="O145" s="55">
        <f t="shared" si="34"/>
        <v>3.3927557187198825</v>
      </c>
    </row>
    <row r="146" spans="1:15">
      <c r="A146" s="55">
        <v>95</v>
      </c>
      <c r="B146" s="47">
        <f t="shared" si="41"/>
        <v>1.400000000000001</v>
      </c>
      <c r="C146" s="55">
        <f t="shared" si="35"/>
        <v>-1.6996714290023993</v>
      </c>
      <c r="D146" s="55">
        <f t="shared" si="28"/>
        <v>9.8544972998846028</v>
      </c>
      <c r="E146" s="55">
        <f t="shared" si="36"/>
        <v>1.6996714290023993</v>
      </c>
      <c r="F146" s="47">
        <f t="shared" si="37"/>
        <v>1.4000000000000008</v>
      </c>
      <c r="G146" s="64">
        <f t="shared" si="38"/>
        <v>11.715500744642542</v>
      </c>
      <c r="H146" s="34">
        <f t="shared" si="39"/>
        <v>10.851806170201058</v>
      </c>
      <c r="I146" s="65">
        <f t="shared" si="40"/>
        <v>1.053002537604117</v>
      </c>
      <c r="J146" s="55">
        <f t="shared" si="29"/>
        <v>13.175102206930198</v>
      </c>
      <c r="K146" s="55">
        <f t="shared" si="30"/>
        <v>11.795885424877605</v>
      </c>
      <c r="L146" s="55">
        <f t="shared" si="31"/>
        <v>0.35241308988914288</v>
      </c>
      <c r="M146" s="55">
        <f t="shared" si="32"/>
        <v>6.6260093570715775</v>
      </c>
      <c r="N146" s="55">
        <f t="shared" si="33"/>
        <v>9.465727652959389</v>
      </c>
      <c r="O146" s="55">
        <f t="shared" si="34"/>
        <v>3.380617018914065</v>
      </c>
    </row>
    <row r="147" spans="1:15">
      <c r="A147" s="55">
        <v>96</v>
      </c>
      <c r="B147" s="47">
        <f t="shared" si="41"/>
        <v>1.410000000000001</v>
      </c>
      <c r="C147" s="55">
        <f t="shared" si="35"/>
        <v>-1.6010431155483018</v>
      </c>
      <c r="D147" s="55">
        <f t="shared" si="28"/>
        <v>9.8710010101385048</v>
      </c>
      <c r="E147" s="55">
        <f t="shared" si="36"/>
        <v>1.6010431155483018</v>
      </c>
      <c r="F147" s="47">
        <f t="shared" si="37"/>
        <v>1.410000000000001</v>
      </c>
      <c r="G147" s="64">
        <f t="shared" si="38"/>
        <v>11.824071193334827</v>
      </c>
      <c r="H147" s="34">
        <f t="shared" si="39"/>
        <v>10.862257386106139</v>
      </c>
      <c r="I147" s="65">
        <f t="shared" si="40"/>
        <v>1.0372931164832779</v>
      </c>
      <c r="J147" s="55">
        <f t="shared" si="29"/>
        <v>13.293078484693115</v>
      </c>
      <c r="K147" s="55">
        <f t="shared" si="30"/>
        <v>11.799350579649012</v>
      </c>
      <c r="L147" s="55">
        <f t="shared" si="31"/>
        <v>0.34068403179616824</v>
      </c>
      <c r="M147" s="55">
        <f t="shared" si="32"/>
        <v>6.6971289370893921</v>
      </c>
      <c r="N147" s="55">
        <f t="shared" si="33"/>
        <v>9.499473669630337</v>
      </c>
      <c r="O147" s="55">
        <f t="shared" si="34"/>
        <v>3.3686076842660748</v>
      </c>
    </row>
    <row r="148" spans="1:15">
      <c r="A148" s="55">
        <v>97</v>
      </c>
      <c r="B148" s="47">
        <f t="shared" si="41"/>
        <v>1.420000000000001</v>
      </c>
      <c r="C148" s="55">
        <f t="shared" si="35"/>
        <v>-1.5022546991168475</v>
      </c>
      <c r="D148" s="55">
        <f t="shared" si="28"/>
        <v>9.8865176285172005</v>
      </c>
      <c r="E148" s="55">
        <f t="shared" si="36"/>
        <v>1.5022546991168475</v>
      </c>
      <c r="F148" s="47">
        <f t="shared" si="37"/>
        <v>1.420000000000001</v>
      </c>
      <c r="G148" s="64">
        <f t="shared" si="38"/>
        <v>11.93274537392981</v>
      </c>
      <c r="H148" s="34">
        <f t="shared" si="39"/>
        <v>10.872553068964264</v>
      </c>
      <c r="I148" s="65">
        <f t="shared" si="40"/>
        <v>1.0218946331906165</v>
      </c>
      <c r="J148" s="55">
        <f t="shared" si="29"/>
        <v>13.411088834112093</v>
      </c>
      <c r="K148" s="55">
        <f t="shared" si="30"/>
        <v>11.802700406690603</v>
      </c>
      <c r="L148" s="55">
        <f t="shared" si="31"/>
        <v>0.32934534173348312</v>
      </c>
      <c r="M148" s="55">
        <f t="shared" si="32"/>
        <v>6.768501163477783</v>
      </c>
      <c r="N148" s="55">
        <f t="shared" si="33"/>
        <v>9.5331002302503922</v>
      </c>
      <c r="O148" s="55">
        <f t="shared" si="34"/>
        <v>3.3567254331867549</v>
      </c>
    </row>
    <row r="149" spans="1:15">
      <c r="A149" s="55">
        <v>98</v>
      </c>
      <c r="B149" s="47">
        <f t="shared" si="41"/>
        <v>1.430000000000001</v>
      </c>
      <c r="C149" s="55">
        <f t="shared" si="35"/>
        <v>-1.4033160584673563</v>
      </c>
      <c r="D149" s="55">
        <f t="shared" si="28"/>
        <v>9.9010456033717791</v>
      </c>
      <c r="E149" s="55">
        <f t="shared" si="36"/>
        <v>1.4033160584673563</v>
      </c>
      <c r="F149" s="47">
        <f t="shared" si="37"/>
        <v>1.430000000000001</v>
      </c>
      <c r="G149" s="64">
        <f t="shared" si="38"/>
        <v>12.041521746515373</v>
      </c>
      <c r="H149" s="34">
        <f t="shared" si="39"/>
        <v>10.882696289687338</v>
      </c>
      <c r="I149" s="65">
        <f t="shared" si="40"/>
        <v>1.0067994326151577</v>
      </c>
      <c r="J149" s="55">
        <f t="shared" si="29"/>
        <v>13.529132121209862</v>
      </c>
      <c r="K149" s="55">
        <f t="shared" si="30"/>
        <v>11.805938744354814</v>
      </c>
      <c r="L149" s="55">
        <f t="shared" si="31"/>
        <v>0.31838402742175348</v>
      </c>
      <c r="M149" s="55">
        <f t="shared" si="32"/>
        <v>6.8401251450540066</v>
      </c>
      <c r="N149" s="55">
        <f t="shared" si="33"/>
        <v>9.5666085944811226</v>
      </c>
      <c r="O149" s="55">
        <f t="shared" si="34"/>
        <v>3.3449680400283617</v>
      </c>
    </row>
    <row r="150" spans="1:15">
      <c r="A150" s="55">
        <v>99</v>
      </c>
      <c r="B150" s="47">
        <f t="shared" si="41"/>
        <v>1.4400000000000011</v>
      </c>
      <c r="C150" s="55">
        <f t="shared" si="35"/>
        <v>-1.3042370873814444</v>
      </c>
      <c r="D150" s="55">
        <f t="shared" si="28"/>
        <v>9.9145834819168659</v>
      </c>
      <c r="E150" s="55">
        <f t="shared" si="36"/>
        <v>1.3042370873814444</v>
      </c>
      <c r="F150" s="47">
        <f t="shared" si="37"/>
        <v>1.4400000000000011</v>
      </c>
      <c r="G150" s="64">
        <f t="shared" si="38"/>
        <v>12.150398801509548</v>
      </c>
      <c r="H150" s="34">
        <f t="shared" si="39"/>
        <v>10.892690043767933</v>
      </c>
      <c r="I150" s="65">
        <f t="shared" si="40"/>
        <v>0.99200008469423917</v>
      </c>
      <c r="J150" s="55">
        <f t="shared" si="29"/>
        <v>13.647207249750331</v>
      </c>
      <c r="K150" s="55">
        <f t="shared" si="30"/>
        <v>11.809069303245538</v>
      </c>
      <c r="L150" s="55">
        <f t="shared" si="31"/>
        <v>0.30778752899236861</v>
      </c>
      <c r="M150" s="55">
        <f t="shared" si="32"/>
        <v>6.912000000000007</v>
      </c>
      <c r="N150" s="55">
        <f t="shared" si="33"/>
        <v>9.6000000000000032</v>
      </c>
      <c r="O150" s="55">
        <f t="shared" si="34"/>
        <v>3.3333333333333321</v>
      </c>
    </row>
    <row r="151" spans="1:15">
      <c r="A151" s="55">
        <v>100</v>
      </c>
      <c r="B151" s="47">
        <f t="shared" si="41"/>
        <v>1.4500000000000011</v>
      </c>
      <c r="C151" s="55">
        <f t="shared" si="35"/>
        <v>-1.205027693673655</v>
      </c>
      <c r="D151" s="55">
        <f t="shared" si="28"/>
        <v>9.9271299103758857</v>
      </c>
      <c r="E151" s="55">
        <f t="shared" si="36"/>
        <v>1.205027693673655</v>
      </c>
      <c r="F151" s="47">
        <f t="shared" si="37"/>
        <v>1.4500000000000008</v>
      </c>
      <c r="G151" s="64">
        <f t="shared" si="38"/>
        <v>12.259375058917437</v>
      </c>
      <c r="H151" s="34">
        <f t="shared" si="39"/>
        <v>10.902537253491092</v>
      </c>
      <c r="I151" s="65">
        <f t="shared" si="40"/>
        <v>0.97748937673242764</v>
      </c>
      <c r="J151" s="55">
        <f t="shared" si="29"/>
        <v>13.76531315998248</v>
      </c>
      <c r="K151" s="55">
        <f t="shared" si="30"/>
        <v>11.812095670469876</v>
      </c>
      <c r="L151" s="55">
        <f t="shared" si="31"/>
        <v>0.2975437045958903</v>
      </c>
      <c r="M151" s="55">
        <f t="shared" si="32"/>
        <v>6.9841248556995392</v>
      </c>
      <c r="N151" s="55">
        <f t="shared" si="33"/>
        <v>9.6332756630338405</v>
      </c>
      <c r="O151" s="55">
        <f t="shared" si="34"/>
        <v>3.3218191941495974</v>
      </c>
    </row>
    <row r="152" spans="1:15">
      <c r="A152" s="55">
        <v>101</v>
      </c>
      <c r="B152" s="47">
        <f t="shared" si="41"/>
        <v>1.4600000000000011</v>
      </c>
      <c r="C152" s="55">
        <f t="shared" si="35"/>
        <v>-1.1056977982006848</v>
      </c>
      <c r="D152" s="55">
        <f t="shared" si="28"/>
        <v>9.9386836341164493</v>
      </c>
      <c r="E152" s="55">
        <f t="shared" si="36"/>
        <v>1.1056977982006848</v>
      </c>
      <c r="F152" s="47">
        <f t="shared" si="37"/>
        <v>1.4600000000000011</v>
      </c>
      <c r="G152" s="64">
        <f t="shared" si="38"/>
        <v>12.368449067609891</v>
      </c>
      <c r="H152" s="34">
        <f t="shared" si="39"/>
        <v>10.912240770070866</v>
      </c>
      <c r="I152" s="65">
        <f t="shared" si="40"/>
        <v>0.96326030601860035</v>
      </c>
      <c r="J152" s="55">
        <f t="shared" si="29"/>
        <v>13.883448827426063</v>
      </c>
      <c r="K152" s="55">
        <f t="shared" si="30"/>
        <v>11.815021313748357</v>
      </c>
      <c r="L152" s="55">
        <f t="shared" si="31"/>
        <v>0.28764081648948658</v>
      </c>
      <c r="M152" s="55">
        <f t="shared" si="32"/>
        <v>7.0564988485792384</v>
      </c>
      <c r="N152" s="55">
        <f t="shared" si="33"/>
        <v>9.6664367788756618</v>
      </c>
      <c r="O152" s="55">
        <f t="shared" si="34"/>
        <v>3.3104235544094704</v>
      </c>
    </row>
    <row r="153" spans="1:15">
      <c r="A153" s="55">
        <v>102</v>
      </c>
      <c r="B153" s="47">
        <f t="shared" si="41"/>
        <v>1.4700000000000011</v>
      </c>
      <c r="C153" s="55">
        <f t="shared" si="35"/>
        <v>-1.0062573338693062</v>
      </c>
      <c r="D153" s="55">
        <f t="shared" si="28"/>
        <v>9.9492434977758109</v>
      </c>
      <c r="E153" s="55">
        <f t="shared" si="36"/>
        <v>1.0062573338693062</v>
      </c>
      <c r="F153" s="47">
        <f t="shared" si="37"/>
        <v>1.4700000000000011</v>
      </c>
      <c r="G153" s="64">
        <f t="shared" si="38"/>
        <v>12.47761940462318</v>
      </c>
      <c r="H153" s="34">
        <f t="shared" si="39"/>
        <v>10.921803375714429</v>
      </c>
      <c r="I153" s="65">
        <f t="shared" si="40"/>
        <v>0.94930607272821932</v>
      </c>
      <c r="J153" s="55">
        <f t="shared" si="29"/>
        <v>14.001613261697715</v>
      </c>
      <c r="K153" s="55">
        <f t="shared" si="30"/>
        <v>11.817849585388391</v>
      </c>
      <c r="L153" s="55">
        <f t="shared" si="31"/>
        <v>0.27806751758740228</v>
      </c>
      <c r="M153" s="55">
        <f t="shared" si="32"/>
        <v>7.1291211239535066</v>
      </c>
      <c r="N153" s="55">
        <f t="shared" si="33"/>
        <v>9.6994845223857169</v>
      </c>
      <c r="O153" s="55">
        <f t="shared" si="34"/>
        <v>3.2991443953692885</v>
      </c>
    </row>
    <row r="154" spans="1:15">
      <c r="A154" s="55">
        <v>103</v>
      </c>
      <c r="B154" s="47">
        <f t="shared" si="41"/>
        <v>1.4800000000000011</v>
      </c>
      <c r="C154" s="55">
        <f t="shared" si="35"/>
        <v>-0.90671624464308564</v>
      </c>
      <c r="D154" s="55">
        <f t="shared" si="28"/>
        <v>9.9588084453764019</v>
      </c>
      <c r="E154" s="55">
        <f t="shared" si="36"/>
        <v>0.90671624464308564</v>
      </c>
      <c r="F154" s="47">
        <f t="shared" si="37"/>
        <v>1.4800000000000011</v>
      </c>
      <c r="G154" s="64">
        <f t="shared" si="38"/>
        <v>12.58688467447894</v>
      </c>
      <c r="H154" s="34">
        <f t="shared" si="39"/>
        <v>10.931227785616583</v>
      </c>
      <c r="I154" s="65">
        <f t="shared" si="40"/>
        <v>0.93562007309847528</v>
      </c>
      <c r="J154" s="55">
        <f t="shared" si="29"/>
        <v>14.119805505376137</v>
      </c>
      <c r="K154" s="55">
        <f t="shared" si="30"/>
        <v>11.820583726125458</v>
      </c>
      <c r="L154" s="55">
        <f t="shared" si="31"/>
        <v>0.26881283845905912</v>
      </c>
      <c r="M154" s="55">
        <f t="shared" si="32"/>
        <v>7.2019908358731</v>
      </c>
      <c r="N154" s="55">
        <f t="shared" si="33"/>
        <v>9.7324200484771559</v>
      </c>
      <c r="O154" s="55">
        <f t="shared" si="34"/>
        <v>3.2879797461071445</v>
      </c>
    </row>
    <row r="155" spans="1:15">
      <c r="A155" s="55">
        <v>104</v>
      </c>
      <c r="B155" s="47">
        <f t="shared" si="41"/>
        <v>1.4900000000000011</v>
      </c>
      <c r="C155" s="55">
        <f t="shared" si="35"/>
        <v>-0.8070844845479952</v>
      </c>
      <c r="D155" s="55">
        <f t="shared" si="28"/>
        <v>9.9673775204314357</v>
      </c>
      <c r="E155" s="55">
        <f t="shared" si="36"/>
        <v>0.8070844845479952</v>
      </c>
      <c r="F155" s="47">
        <f t="shared" si="37"/>
        <v>1.4900000000000011</v>
      </c>
      <c r="G155" s="64">
        <f t="shared" si="38"/>
        <v>12.696243508523763</v>
      </c>
      <c r="H155" s="34">
        <f t="shared" si="39"/>
        <v>10.940516649887366</v>
      </c>
      <c r="I155" s="65">
        <f t="shared" si="40"/>
        <v>0.92219589286455417</v>
      </c>
      <c r="J155" s="55">
        <f t="shared" si="29"/>
        <v>14.238024632905057</v>
      </c>
      <c r="K155" s="55">
        <f t="shared" si="30"/>
        <v>11.823226868836459</v>
      </c>
      <c r="L155" s="55">
        <f t="shared" si="31"/>
        <v>0.2598661747598886</v>
      </c>
      <c r="M155" s="55">
        <f t="shared" si="32"/>
        <v>7.2751071469772945</v>
      </c>
      <c r="N155" s="55">
        <f t="shared" si="33"/>
        <v>9.7652444925869659</v>
      </c>
      <c r="O155" s="55">
        <f t="shared" si="34"/>
        <v>3.2769276820761606</v>
      </c>
    </row>
    <row r="156" spans="1:15">
      <c r="A156" s="55">
        <v>105</v>
      </c>
      <c r="B156" s="47">
        <f t="shared" si="41"/>
        <v>1.5000000000000011</v>
      </c>
      <c r="C156" s="55">
        <f t="shared" si="35"/>
        <v>-0.70737201667701799</v>
      </c>
      <c r="D156" s="55">
        <f t="shared" si="28"/>
        <v>9.9749498660405465</v>
      </c>
      <c r="E156" s="55">
        <f t="shared" si="36"/>
        <v>0.70737201667701799</v>
      </c>
      <c r="F156" s="47">
        <f t="shared" si="37"/>
        <v>1.5000000000000011</v>
      </c>
      <c r="G156" s="64">
        <f t="shared" si="38"/>
        <v>12.8056945642877</v>
      </c>
      <c r="H156" s="34">
        <f t="shared" si="39"/>
        <v>10.949672555415248</v>
      </c>
      <c r="I156" s="65">
        <f t="shared" si="40"/>
        <v>0.90902730094583506</v>
      </c>
      <c r="J156" s="55">
        <f t="shared" si="29"/>
        <v>14.356269749532675</v>
      </c>
      <c r="K156" s="55">
        <f t="shared" si="30"/>
        <v>11.825782042129482</v>
      </c>
      <c r="L156" s="55">
        <f t="shared" si="31"/>
        <v>0.25121727508049041</v>
      </c>
      <c r="M156" s="55">
        <f t="shared" si="32"/>
        <v>7.3484692283495434</v>
      </c>
      <c r="N156" s="55">
        <f t="shared" si="33"/>
        <v>9.7979589711327169</v>
      </c>
      <c r="O156" s="55">
        <f t="shared" si="34"/>
        <v>3.2659863237109028</v>
      </c>
    </row>
    <row r="157" spans="1:15">
      <c r="A157" s="55">
        <v>106</v>
      </c>
      <c r="B157" s="47">
        <f t="shared" si="41"/>
        <v>1.5100000000000011</v>
      </c>
      <c r="C157" s="55">
        <f t="shared" si="35"/>
        <v>-0.60758881219384786</v>
      </c>
      <c r="D157" s="55">
        <f t="shared" si="28"/>
        <v>9.9815247249754826</v>
      </c>
      <c r="E157" s="55">
        <f t="shared" si="36"/>
        <v>0.60758881219384786</v>
      </c>
      <c r="F157" s="47">
        <f t="shared" si="37"/>
        <v>1.5100000000000011</v>
      </c>
      <c r="G157" s="64">
        <f t="shared" si="38"/>
        <v>12.915236524861115</v>
      </c>
      <c r="H157" s="34">
        <f t="shared" si="39"/>
        <v>10.958698027668406</v>
      </c>
      <c r="I157" s="65">
        <f t="shared" si="40"/>
        <v>0.89610824337137107</v>
      </c>
      <c r="J157" s="55">
        <f t="shared" si="29"/>
        <v>14.474539990286443</v>
      </c>
      <c r="K157" s="55">
        <f t="shared" si="30"/>
        <v>11.828252173814089</v>
      </c>
      <c r="L157" s="55">
        <f t="shared" si="31"/>
        <v>0.24285622920020025</v>
      </c>
      <c r="M157" s="55">
        <f t="shared" si="32"/>
        <v>7.4220762593764906</v>
      </c>
      <c r="N157" s="55">
        <f t="shared" si="33"/>
        <v>9.8305645819556098</v>
      </c>
      <c r="O157" s="55">
        <f t="shared" si="34"/>
        <v>3.2551538350846365</v>
      </c>
    </row>
    <row r="158" spans="1:15">
      <c r="A158" s="55">
        <v>107</v>
      </c>
      <c r="B158" s="47">
        <f t="shared" si="41"/>
        <v>1.5200000000000011</v>
      </c>
      <c r="C158" s="55">
        <f t="shared" si="35"/>
        <v>-0.50774484933578068</v>
      </c>
      <c r="D158" s="55">
        <f t="shared" si="28"/>
        <v>9.9871014397558309</v>
      </c>
      <c r="E158" s="55">
        <f t="shared" si="36"/>
        <v>0.50774484933578068</v>
      </c>
      <c r="F158" s="47">
        <f t="shared" si="37"/>
        <v>1.5200000000000011</v>
      </c>
      <c r="G158" s="64">
        <f t="shared" si="38"/>
        <v>13.024868098289229</v>
      </c>
      <c r="H158" s="34">
        <f t="shared" si="39"/>
        <v>10.967595532436398</v>
      </c>
      <c r="I158" s="65">
        <f t="shared" si="40"/>
        <v>0.88343283743449319</v>
      </c>
      <c r="J158" s="55">
        <f t="shared" si="29"/>
        <v>14.592834518981945</v>
      </c>
      <c r="K158" s="55">
        <f t="shared" si="30"/>
        <v>11.830640094256102</v>
      </c>
      <c r="L158" s="55">
        <f t="shared" si="31"/>
        <v>0.2347734567316011</v>
      </c>
      <c r="M158" s="55">
        <f t="shared" si="32"/>
        <v>7.4959274276102841</v>
      </c>
      <c r="N158" s="55">
        <f t="shared" si="33"/>
        <v>9.8630624047503659</v>
      </c>
      <c r="O158" s="55">
        <f t="shared" si="34"/>
        <v>3.2444284226152496</v>
      </c>
    </row>
    <row r="159" spans="1:15">
      <c r="A159" s="55">
        <v>108</v>
      </c>
      <c r="B159" s="47">
        <f t="shared" si="41"/>
        <v>1.5300000000000011</v>
      </c>
      <c r="C159" s="55">
        <f t="shared" si="35"/>
        <v>-0.40785011241589925</v>
      </c>
      <c r="D159" s="55">
        <f t="shared" si="28"/>
        <v>9.9916794527147594</v>
      </c>
      <c r="E159" s="55">
        <f t="shared" si="36"/>
        <v>0.40785011241589925</v>
      </c>
      <c r="F159" s="47">
        <f t="shared" si="37"/>
        <v>1.5300000000000011</v>
      </c>
      <c r="G159" s="64">
        <f t="shared" si="38"/>
        <v>13.134588016983805</v>
      </c>
      <c r="H159" s="34">
        <f t="shared" si="39"/>
        <v>10.976367477514524</v>
      </c>
      <c r="I159" s="65">
        <f t="shared" si="40"/>
        <v>0.87099536606686423</v>
      </c>
      <c r="J159" s="55">
        <f t="shared" si="29"/>
        <v>14.711152527264758</v>
      </c>
      <c r="K159" s="55">
        <f t="shared" si="30"/>
        <v>11.832948539620743</v>
      </c>
      <c r="L159" s="55">
        <f t="shared" si="31"/>
        <v>0.22695969614297004</v>
      </c>
      <c r="M159" s="55">
        <f t="shared" si="32"/>
        <v>7.5700219286340333</v>
      </c>
      <c r="N159" s="55">
        <f t="shared" si="33"/>
        <v>9.8954535014823897</v>
      </c>
      <c r="O159" s="55">
        <f t="shared" si="34"/>
        <v>3.2338083338177714</v>
      </c>
    </row>
    <row r="160" spans="1:15">
      <c r="A160" s="55">
        <v>109</v>
      </c>
      <c r="B160" s="47">
        <f t="shared" si="41"/>
        <v>1.5400000000000011</v>
      </c>
      <c r="C160" s="55">
        <f t="shared" si="35"/>
        <v>-0.30791459082465011</v>
      </c>
      <c r="D160" s="55">
        <f t="shared" si="28"/>
        <v>9.9952583060547902</v>
      </c>
      <c r="E160" s="55">
        <f t="shared" si="36"/>
        <v>0.30791459082465011</v>
      </c>
      <c r="F160" s="47">
        <f t="shared" si="37"/>
        <v>1.5400000000000011</v>
      </c>
      <c r="G160" s="64">
        <f t="shared" si="38"/>
        <v>13.244395037151408</v>
      </c>
      <c r="H160" s="34">
        <f t="shared" si="39"/>
        <v>10.985016214332928</v>
      </c>
      <c r="I160" s="65">
        <f t="shared" si="40"/>
        <v>0.85879027242275674</v>
      </c>
      <c r="J160" s="55">
        <f t="shared" si="29"/>
        <v>14.829493233684214</v>
      </c>
      <c r="K160" s="55">
        <f t="shared" si="30"/>
        <v>11.83518015500783</v>
      </c>
      <c r="L160" s="55">
        <f t="shared" si="31"/>
        <v>0.21940599414608292</v>
      </c>
      <c r="M160" s="55">
        <f t="shared" si="32"/>
        <v>7.6443589659303761</v>
      </c>
      <c r="N160" s="55">
        <f t="shared" si="33"/>
        <v>9.9277389167926895</v>
      </c>
      <c r="O160" s="55">
        <f t="shared" si="34"/>
        <v>3.22329185610152</v>
      </c>
    </row>
    <row r="161" spans="1:15">
      <c r="A161" s="55">
        <v>110</v>
      </c>
      <c r="B161" s="47">
        <f t="shared" si="41"/>
        <v>1.5500000000000012</v>
      </c>
      <c r="C161" s="55">
        <f t="shared" si="35"/>
        <v>-0.2079482780309132</v>
      </c>
      <c r="D161" s="55">
        <f t="shared" si="28"/>
        <v>9.9978376418935699</v>
      </c>
      <c r="E161" s="55">
        <f t="shared" si="36"/>
        <v>0.2079482780309132</v>
      </c>
      <c r="F161" s="47">
        <f t="shared" si="37"/>
        <v>1.5500000000000012</v>
      </c>
      <c r="G161" s="64">
        <f t="shared" si="38"/>
        <v>13.354287938237654</v>
      </c>
      <c r="H161" s="34">
        <f t="shared" si="39"/>
        <v>10.993544039532605</v>
      </c>
      <c r="I161" s="65">
        <f t="shared" si="40"/>
        <v>0.84681215466475657</v>
      </c>
      <c r="J161" s="55">
        <f t="shared" si="29"/>
        <v>14.947855882797995</v>
      </c>
      <c r="K161" s="55">
        <f t="shared" si="30"/>
        <v>11.837337497482622</v>
      </c>
      <c r="L161" s="55">
        <f t="shared" si="31"/>
        <v>0.21210369543721302</v>
      </c>
      <c r="M161" s="55">
        <f t="shared" si="32"/>
        <v>7.7189377507530228</v>
      </c>
      <c r="N161" s="55">
        <f t="shared" si="33"/>
        <v>9.9599196783909889</v>
      </c>
      <c r="O161" s="55">
        <f t="shared" si="34"/>
        <v>3.2128773156099943</v>
      </c>
    </row>
    <row r="162" spans="1:15">
      <c r="A162" s="55">
        <v>111</v>
      </c>
      <c r="B162" s="47">
        <f t="shared" si="41"/>
        <v>1.5600000000000012</v>
      </c>
      <c r="C162" s="55">
        <f t="shared" si="35"/>
        <v>-0.10796117058266282</v>
      </c>
      <c r="D162" s="55">
        <f t="shared" si="28"/>
        <v>9.9994172022996626</v>
      </c>
      <c r="E162" s="55">
        <f t="shared" si="36"/>
        <v>0.10796117058266282</v>
      </c>
      <c r="F162" s="47">
        <f t="shared" si="37"/>
        <v>1.5600000000000012</v>
      </c>
      <c r="G162" s="64">
        <f t="shared" si="38"/>
        <v>13.464265522387008</v>
      </c>
      <c r="H162" s="34">
        <f t="shared" si="39"/>
        <v>11.001953196490216</v>
      </c>
      <c r="I162" s="65">
        <f t="shared" si="40"/>
        <v>0.83505576094250678</v>
      </c>
      <c r="J162" s="55">
        <f t="shared" si="29"/>
        <v>15.066239744306506</v>
      </c>
      <c r="K162" s="55">
        <f t="shared" si="30"/>
        <v>11.839423039005807</v>
      </c>
      <c r="L162" s="55">
        <f t="shared" si="31"/>
        <v>0.20504443277957363</v>
      </c>
      <c r="M162" s="55">
        <f t="shared" si="32"/>
        <v>7.7937575020012098</v>
      </c>
      <c r="N162" s="55">
        <f t="shared" si="33"/>
        <v>9.9919967974374408</v>
      </c>
      <c r="O162" s="55">
        <f t="shared" si="34"/>
        <v>3.2025630761017414</v>
      </c>
    </row>
    <row r="163" spans="1:15">
      <c r="A163" s="55">
        <v>112</v>
      </c>
      <c r="B163" s="47">
        <f t="shared" si="41"/>
        <v>1.5700000000000012</v>
      </c>
      <c r="C163" s="55">
        <f t="shared" si="35"/>
        <v>-7.9632671073215314E-3</v>
      </c>
      <c r="D163" s="55">
        <f t="shared" si="28"/>
        <v>9.9999968293183468</v>
      </c>
      <c r="E163" s="55">
        <f t="shared" si="36"/>
        <v>7.9632671073215314E-3</v>
      </c>
      <c r="F163" s="47">
        <f t="shared" si="37"/>
        <v>1.5700000000000014</v>
      </c>
      <c r="G163" s="64">
        <f t="shared" si="38"/>
        <v>13.574326613917542</v>
      </c>
      <c r="H163" s="34">
        <f t="shared" si="39"/>
        <v>11.010245876793634</v>
      </c>
      <c r="I163" s="65">
        <f t="shared" si="40"/>
        <v>0.82351598455648622</v>
      </c>
      <c r="J163" s="55">
        <f t="shared" si="29"/>
        <v>15.184644112216073</v>
      </c>
      <c r="K163" s="55">
        <f t="shared" si="30"/>
        <v>11.841439169265952</v>
      </c>
      <c r="L163" s="55">
        <f t="shared" si="31"/>
        <v>0.1982201174158362</v>
      </c>
      <c r="M163" s="55">
        <f t="shared" si="32"/>
        <v>7.8688174460969762</v>
      </c>
      <c r="N163" s="55">
        <f t="shared" si="33"/>
        <v>10.023971268913337</v>
      </c>
      <c r="O163" s="55">
        <f t="shared" si="34"/>
        <v>3.1923475378704875</v>
      </c>
    </row>
    <row r="164" spans="1:15">
      <c r="A164" s="55">
        <v>113</v>
      </c>
      <c r="B164" s="47">
        <f t="shared" si="41"/>
        <v>1.5800000000000012</v>
      </c>
      <c r="C164" s="55">
        <f t="shared" si="35"/>
        <v>9.2035432688094471E-2</v>
      </c>
      <c r="D164" s="55">
        <f t="shared" si="28"/>
        <v>9.9995764649874008</v>
      </c>
      <c r="E164" s="55">
        <f t="shared" si="36"/>
        <v>-9.2035432688094471E-2</v>
      </c>
      <c r="F164" s="47">
        <f t="shared" si="37"/>
        <v>1.5800000000000012</v>
      </c>
      <c r="G164" s="64">
        <f t="shared" si="38"/>
        <v>13.684470058810231</v>
      </c>
      <c r="H164" s="34">
        <f t="shared" si="39"/>
        <v>11.018424221669999</v>
      </c>
      <c r="I164" s="65">
        <f t="shared" si="40"/>
        <v>0.81218785929918624</v>
      </c>
      <c r="J164" s="55">
        <f t="shared" si="29"/>
        <v>15.303068304030004</v>
      </c>
      <c r="K164" s="55">
        <f t="shared" si="30"/>
        <v>11.843388198417703</v>
      </c>
      <c r="L164" s="55">
        <f t="shared" si="31"/>
        <v>0.19162292979974055</v>
      </c>
      <c r="M164" s="55">
        <f t="shared" si="32"/>
        <v>7.9441168168651792</v>
      </c>
      <c r="N164" s="55">
        <f t="shared" si="33"/>
        <v>10.055844071981232</v>
      </c>
      <c r="O164" s="55">
        <f t="shared" si="34"/>
        <v>3.1822291367029187</v>
      </c>
    </row>
    <row r="165" spans="1:15">
      <c r="A165" s="55">
        <v>114</v>
      </c>
      <c r="B165" s="47">
        <f t="shared" si="41"/>
        <v>1.5900000000000012</v>
      </c>
      <c r="C165" s="55">
        <f t="shared" si="35"/>
        <v>0.1920249290169376</v>
      </c>
      <c r="D165" s="55">
        <f t="shared" si="28"/>
        <v>9.9981561513429078</v>
      </c>
      <c r="E165" s="55">
        <f t="shared" si="36"/>
        <v>-0.1920249290169376</v>
      </c>
      <c r="F165" s="47">
        <f t="shared" si="37"/>
        <v>1.590000000000001</v>
      </c>
      <c r="G165" s="64">
        <f t="shared" si="38"/>
        <v>13.794694724212304</v>
      </c>
      <c r="H165" s="34">
        <f t="shared" si="39"/>
        <v>11.026490323368067</v>
      </c>
      <c r="I165" s="65">
        <f t="shared" si="40"/>
        <v>0.80106655496640367</v>
      </c>
      <c r="J165" s="55">
        <f t="shared" si="29"/>
        <v>15.421511659966544</v>
      </c>
      <c r="K165" s="55">
        <f t="shared" si="30"/>
        <v>11.845272359728838</v>
      </c>
      <c r="L165" s="55">
        <f t="shared" si="31"/>
        <v>0.18524531063617816</v>
      </c>
      <c r="M165" s="55">
        <f t="shared" si="32"/>
        <v>8.0196548554161691</v>
      </c>
      <c r="N165" s="55">
        <f t="shared" si="33"/>
        <v>10.087616170334798</v>
      </c>
      <c r="O165" s="55">
        <f t="shared" si="34"/>
        <v>3.1722063428725753</v>
      </c>
    </row>
    <row r="166" spans="1:15">
      <c r="A166" s="55">
        <v>115</v>
      </c>
      <c r="B166" s="47">
        <f t="shared" si="41"/>
        <v>1.6000000000000012</v>
      </c>
      <c r="C166" s="55">
        <f t="shared" si="35"/>
        <v>0.29199522301289926</v>
      </c>
      <c r="D166" s="55">
        <f t="shared" si="28"/>
        <v>9.9957360304150509</v>
      </c>
      <c r="E166" s="55">
        <f t="shared" si="36"/>
        <v>-0.29199522301289926</v>
      </c>
      <c r="F166" s="47">
        <f t="shared" si="37"/>
        <v>1.600000000000001</v>
      </c>
      <c r="G166" s="64">
        <f t="shared" si="38"/>
        <v>13.904999497954174</v>
      </c>
      <c r="H166" s="34">
        <f t="shared" si="39"/>
        <v>11.034446226496488</v>
      </c>
      <c r="I166" s="65">
        <f t="shared" si="40"/>
        <v>0.79014737303168703</v>
      </c>
      <c r="J166" s="55">
        <f t="shared" si="29"/>
        <v>15.53997354220289</v>
      </c>
      <c r="K166" s="55">
        <f t="shared" si="30"/>
        <v>11.847093812139228</v>
      </c>
      <c r="L166" s="55">
        <f t="shared" si="31"/>
        <v>0.17907995221947934</v>
      </c>
      <c r="M166" s="55">
        <f t="shared" si="32"/>
        <v>8.0954308100310612</v>
      </c>
      <c r="N166" s="55">
        <f t="shared" si="33"/>
        <v>10.119288512538818</v>
      </c>
      <c r="O166" s="55">
        <f t="shared" si="34"/>
        <v>3.1622776601683782</v>
      </c>
    </row>
    <row r="167" spans="1:15">
      <c r="A167" s="55">
        <v>116</v>
      </c>
      <c r="B167" s="47">
        <f t="shared" si="41"/>
        <v>1.6100000000000012</v>
      </c>
      <c r="C167" s="55">
        <f t="shared" si="35"/>
        <v>0.39193631772988818</v>
      </c>
      <c r="D167" s="55">
        <f t="shared" si="28"/>
        <v>9.9923163442139042</v>
      </c>
      <c r="E167" s="55">
        <f t="shared" si="36"/>
        <v>-0.39193631772988818</v>
      </c>
      <c r="F167" s="47">
        <f t="shared" si="37"/>
        <v>1.6100000000000014</v>
      </c>
      <c r="G167" s="64">
        <f t="shared" si="38"/>
        <v>14.01538328807956</v>
      </c>
      <c r="H167" s="34">
        <f t="shared" si="39"/>
        <v>11.042293929319584</v>
      </c>
      <c r="I167" s="65">
        <f t="shared" si="40"/>
        <v>0.77942574247729757</v>
      </c>
      <c r="J167" s="55">
        <f t="shared" si="29"/>
        <v>15.65845333414433</v>
      </c>
      <c r="K167" s="55">
        <f t="shared" si="30"/>
        <v>11.848854642734631</v>
      </c>
      <c r="L167" s="55">
        <f t="shared" si="31"/>
        <v>0.17311979005998016</v>
      </c>
      <c r="M167" s="55">
        <f t="shared" si="32"/>
        <v>8.1714439360494993</v>
      </c>
      <c r="N167" s="55">
        <f t="shared" si="33"/>
        <v>10.150862032359621</v>
      </c>
      <c r="O167" s="55">
        <f t="shared" si="34"/>
        <v>3.1524416249564013</v>
      </c>
    </row>
    <row r="168" spans="1:15">
      <c r="A168" s="55">
        <v>117</v>
      </c>
      <c r="B168" s="47">
        <f t="shared" si="41"/>
        <v>1.6200000000000012</v>
      </c>
      <c r="C168" s="55">
        <f t="shared" si="35"/>
        <v>0.49183821914171655</v>
      </c>
      <c r="D168" s="55">
        <f t="shared" si="28"/>
        <v>9.9878974347052392</v>
      </c>
      <c r="E168" s="55">
        <f t="shared" si="36"/>
        <v>-0.49183821914171655</v>
      </c>
      <c r="F168" s="47">
        <f t="shared" si="37"/>
        <v>1.620000000000001</v>
      </c>
      <c r="G168" s="64">
        <f t="shared" si="38"/>
        <v>14.12584502238834</v>
      </c>
      <c r="H168" s="34">
        <f t="shared" si="39"/>
        <v>11.050035385012256</v>
      </c>
      <c r="I168" s="65">
        <f t="shared" si="40"/>
        <v>0.76889721577534587</v>
      </c>
      <c r="J168" s="55">
        <f t="shared" si="29"/>
        <v>15.776950439717737</v>
      </c>
      <c r="K168" s="55">
        <f t="shared" si="30"/>
        <v>11.85055686913814</v>
      </c>
      <c r="L168" s="55">
        <f t="shared" si="31"/>
        <v>0.16735799478927718</v>
      </c>
      <c r="M168" s="55">
        <f t="shared" si="32"/>
        <v>8.2476934957599006</v>
      </c>
      <c r="N168" s="55">
        <f t="shared" si="33"/>
        <v>10.182337649086287</v>
      </c>
      <c r="O168" s="55">
        <f t="shared" si="34"/>
        <v>3.1426968052735438</v>
      </c>
    </row>
    <row r="169" spans="1:15">
      <c r="A169" s="55">
        <v>118</v>
      </c>
      <c r="B169" s="47">
        <f t="shared" si="41"/>
        <v>1.6300000000000012</v>
      </c>
      <c r="C169" s="55">
        <f t="shared" si="35"/>
        <v>0.59169093714149468</v>
      </c>
      <c r="D169" s="55">
        <f t="shared" si="28"/>
        <v>9.9824797437763237</v>
      </c>
      <c r="E169" s="55">
        <f t="shared" si="36"/>
        <v>-0.59169093714149468</v>
      </c>
      <c r="F169" s="47">
        <f t="shared" si="37"/>
        <v>1.630000000000001</v>
      </c>
      <c r="G169" s="64">
        <f t="shared" si="38"/>
        <v>14.236383647991783</v>
      </c>
      <c r="H169" s="34">
        <f t="shared" si="39"/>
        <v>11.05767250287535</v>
      </c>
      <c r="I169" s="65">
        <f t="shared" si="40"/>
        <v>0.75855746501303767</v>
      </c>
      <c r="J169" s="55">
        <f t="shared" si="29"/>
        <v>15.895464282688572</v>
      </c>
      <c r="K169" s="55">
        <f t="shared" si="30"/>
        <v>11.85220244182206</v>
      </c>
      <c r="L169" s="55">
        <f t="shared" si="31"/>
        <v>0.16178796433488996</v>
      </c>
      <c r="M169" s="55">
        <f t="shared" si="32"/>
        <v>8.3241787582920246</v>
      </c>
      <c r="N169" s="55">
        <f t="shared" si="33"/>
        <v>10.213716267842967</v>
      </c>
      <c r="O169" s="55">
        <f t="shared" si="34"/>
        <v>3.1330417999518283</v>
      </c>
    </row>
    <row r="170" spans="1:15">
      <c r="A170" s="55">
        <v>119</v>
      </c>
      <c r="B170" s="47">
        <f t="shared" si="41"/>
        <v>1.6400000000000012</v>
      </c>
      <c r="C170" s="55">
        <f t="shared" si="35"/>
        <v>0.69148448654063277</v>
      </c>
      <c r="D170" s="55">
        <f t="shared" si="28"/>
        <v>9.9760638131917361</v>
      </c>
      <c r="E170" s="55">
        <f t="shared" si="36"/>
        <v>-0.69148448654063277</v>
      </c>
      <c r="F170" s="47">
        <f t="shared" si="37"/>
        <v>1.640000000000001</v>
      </c>
      <c r="G170" s="64">
        <f t="shared" si="38"/>
        <v>14.346998130879712</v>
      </c>
      <c r="H170" s="34">
        <f t="shared" si="39"/>
        <v>11.065207149513059</v>
      </c>
      <c r="I170" s="65">
        <f t="shared" si="40"/>
        <v>0.74840227815625116</v>
      </c>
      <c r="J170" s="55">
        <f t="shared" si="29"/>
        <v>16.013994306000608</v>
      </c>
      <c r="K170" s="55">
        <f t="shared" si="30"/>
        <v>11.853793246342821</v>
      </c>
      <c r="L170" s="55">
        <f t="shared" si="31"/>
        <v>0.15640331635536961</v>
      </c>
      <c r="M170" s="55">
        <f t="shared" si="32"/>
        <v>8.4008989995119059</v>
      </c>
      <c r="N170" s="55">
        <f t="shared" si="33"/>
        <v>10.244998779892562</v>
      </c>
      <c r="O170" s="55">
        <f t="shared" si="34"/>
        <v>3.1234752377721202</v>
      </c>
    </row>
    <row r="171" spans="1:15">
      <c r="A171" s="55">
        <v>120</v>
      </c>
      <c r="B171" s="47">
        <f t="shared" si="41"/>
        <v>1.6500000000000012</v>
      </c>
      <c r="C171" s="55">
        <f t="shared" si="35"/>
        <v>0.7912088880673519</v>
      </c>
      <c r="D171" s="55">
        <f t="shared" si="28"/>
        <v>9.9686502845391871</v>
      </c>
      <c r="E171" s="55">
        <f t="shared" si="36"/>
        <v>-0.7912088880673519</v>
      </c>
      <c r="F171" s="47">
        <f t="shared" si="37"/>
        <v>1.6500000000000015</v>
      </c>
      <c r="G171" s="64">
        <f t="shared" si="38"/>
        <v>14.457687455499283</v>
      </c>
      <c r="H171" s="34">
        <f t="shared" si="39"/>
        <v>11.072641149973547</v>
      </c>
      <c r="I171" s="65">
        <f t="shared" si="40"/>
        <v>0.73842755544590555</v>
      </c>
      <c r="J171" s="55">
        <f t="shared" si="29"/>
        <v>16.132539971137636</v>
      </c>
      <c r="K171" s="55">
        <f t="shared" si="30"/>
        <v>11.855331105501524</v>
      </c>
      <c r="L171" s="55">
        <f t="shared" si="31"/>
        <v>0.15119788092718195</v>
      </c>
      <c r="M171" s="55">
        <f t="shared" si="32"/>
        <v>8.4778535019189949</v>
      </c>
      <c r="N171" s="55">
        <f t="shared" si="33"/>
        <v>10.276186062932107</v>
      </c>
      <c r="O171" s="55">
        <f t="shared" si="34"/>
        <v>3.1139957766460906</v>
      </c>
    </row>
    <row r="172" spans="1:15">
      <c r="A172" s="55">
        <v>121</v>
      </c>
      <c r="B172" s="47">
        <f t="shared" si="41"/>
        <v>1.6600000000000013</v>
      </c>
      <c r="C172" s="55">
        <f t="shared" si="35"/>
        <v>0.89085416936460282</v>
      </c>
      <c r="D172" s="55">
        <f t="shared" si="28"/>
        <v>9.9602398991653658</v>
      </c>
      <c r="E172" s="55">
        <f t="shared" si="36"/>
        <v>-0.89085416936460282</v>
      </c>
      <c r="F172" s="47">
        <f t="shared" si="37"/>
        <v>1.6600000000000015</v>
      </c>
      <c r="G172" s="64">
        <f t="shared" si="38"/>
        <v>14.568450624344962</v>
      </c>
      <c r="H172" s="34">
        <f t="shared" si="39"/>
        <v>11.079976288854219</v>
      </c>
      <c r="I172" s="65">
        <f t="shared" si="40"/>
        <v>0.72862930592184061</v>
      </c>
      <c r="J172" s="55">
        <f t="shared" si="29"/>
        <v>16.2511007575064</v>
      </c>
      <c r="K172" s="55">
        <f t="shared" si="30"/>
        <v>11.856817781432564</v>
      </c>
      <c r="L172" s="55">
        <f t="shared" si="31"/>
        <v>0.14616569347498637</v>
      </c>
      <c r="M172" s="55">
        <f t="shared" si="32"/>
        <v>8.5550415545454932</v>
      </c>
      <c r="N172" s="55">
        <f t="shared" si="33"/>
        <v>10.307278981380104</v>
      </c>
      <c r="O172" s="55">
        <f t="shared" si="34"/>
        <v>3.1046021028253303</v>
      </c>
    </row>
    <row r="173" spans="1:15">
      <c r="A173" s="55">
        <v>122</v>
      </c>
      <c r="B173" s="47">
        <f t="shared" si="41"/>
        <v>1.6700000000000013</v>
      </c>
      <c r="C173" s="55">
        <f t="shared" si="35"/>
        <v>0.99041036598729337</v>
      </c>
      <c r="D173" s="55">
        <f t="shared" si="28"/>
        <v>9.950833498101801</v>
      </c>
      <c r="E173" s="55">
        <f t="shared" si="36"/>
        <v>-0.99041036598729337</v>
      </c>
      <c r="F173" s="47">
        <f t="shared" si="37"/>
        <v>1.6700000000000015</v>
      </c>
      <c r="G173" s="64">
        <f t="shared" si="38"/>
        <v>14.67928665755942</v>
      </c>
      <c r="H173" s="34">
        <f t="shared" si="39"/>
        <v>11.087214311372863</v>
      </c>
      <c r="I173" s="65">
        <f t="shared" si="40"/>
        <v>0.71900364406915362</v>
      </c>
      <c r="J173" s="55">
        <f t="shared" si="29"/>
        <v>16.369676161840115</v>
      </c>
      <c r="K173" s="55">
        <f t="shared" si="30"/>
        <v>11.858254977622751</v>
      </c>
      <c r="L173" s="55">
        <f t="shared" si="31"/>
        <v>0.14130098793721144</v>
      </c>
      <c r="M173" s="55">
        <f t="shared" si="32"/>
        <v>8.6324624528578262</v>
      </c>
      <c r="N173" s="55">
        <f t="shared" si="33"/>
        <v>10.338278386656071</v>
      </c>
      <c r="O173" s="55">
        <f t="shared" si="34"/>
        <v>3.0952929301365466</v>
      </c>
    </row>
    <row r="174" spans="1:15">
      <c r="A174" s="55">
        <v>123</v>
      </c>
      <c r="B174" s="47">
        <f t="shared" si="41"/>
        <v>1.6800000000000013</v>
      </c>
      <c r="C174" s="55">
        <f t="shared" si="35"/>
        <v>1.0898675223987244</v>
      </c>
      <c r="D174" s="55">
        <f t="shared" si="28"/>
        <v>9.940432021980758</v>
      </c>
      <c r="E174" s="55">
        <f t="shared" si="36"/>
        <v>-1.0898675223987244</v>
      </c>
      <c r="F174" s="47">
        <f t="shared" si="37"/>
        <v>1.6800000000000015</v>
      </c>
      <c r="G174" s="64">
        <f t="shared" si="38"/>
        <v>14.790194592544948</v>
      </c>
      <c r="H174" s="34">
        <f t="shared" si="39"/>
        <v>11.094356924405814</v>
      </c>
      <c r="I174" s="65">
        <f t="shared" si="40"/>
        <v>0.70954678658215875</v>
      </c>
      <c r="J174" s="55">
        <f t="shared" si="29"/>
        <v>16.488265697621777</v>
      </c>
      <c r="K174" s="55">
        <f t="shared" si="30"/>
        <v>11.85964434086323</v>
      </c>
      <c r="L174" s="55">
        <f t="shared" si="31"/>
        <v>0.13659819015909369</v>
      </c>
      <c r="M174" s="55">
        <f t="shared" si="32"/>
        <v>8.7101154986601745</v>
      </c>
      <c r="N174" s="55">
        <f t="shared" si="33"/>
        <v>10.369185117452581</v>
      </c>
      <c r="O174" s="55">
        <f t="shared" si="34"/>
        <v>3.086066999241837</v>
      </c>
    </row>
    <row r="175" spans="1:15">
      <c r="A175" s="55">
        <v>124</v>
      </c>
      <c r="B175" s="47">
        <f t="shared" si="41"/>
        <v>1.6900000000000013</v>
      </c>
      <c r="C175" s="55">
        <f t="shared" si="35"/>
        <v>1.1892156929661355</v>
      </c>
      <c r="D175" s="55">
        <f t="shared" si="28"/>
        <v>9.9290365109411844</v>
      </c>
      <c r="E175" s="55">
        <f t="shared" si="36"/>
        <v>-1.1892156929661355</v>
      </c>
      <c r="F175" s="47">
        <f t="shared" si="37"/>
        <v>1.6900000000000011</v>
      </c>
      <c r="G175" s="64">
        <f t="shared" si="38"/>
        <v>14.901173483585094</v>
      </c>
      <c r="H175" s="34">
        <f t="shared" si="39"/>
        <v>11.101405797494323</v>
      </c>
      <c r="I175" s="65">
        <f t="shared" si="40"/>
        <v>0.7002550492413494</v>
      </c>
      <c r="J175" s="55">
        <f t="shared" si="29"/>
        <v>16.606868894526706</v>
      </c>
      <c r="K175" s="55">
        <f t="shared" si="30"/>
        <v>11.860987463136425</v>
      </c>
      <c r="L175" s="55">
        <f t="shared" si="31"/>
        <v>0.13205191150560996</v>
      </c>
      <c r="M175" s="55">
        <f t="shared" si="32"/>
        <v>8.7880000000000109</v>
      </c>
      <c r="N175" s="55">
        <f t="shared" si="33"/>
        <v>10.400000000000004</v>
      </c>
      <c r="O175" s="55">
        <f t="shared" si="34"/>
        <v>3.0769230769230758</v>
      </c>
    </row>
    <row r="176" spans="1:15">
      <c r="A176" s="55">
        <v>125</v>
      </c>
      <c r="B176" s="47">
        <f t="shared" si="41"/>
        <v>1.7000000000000013</v>
      </c>
      <c r="C176" s="55">
        <f t="shared" si="35"/>
        <v>1.2884449429552598</v>
      </c>
      <c r="D176" s="55">
        <f t="shared" si="28"/>
        <v>9.9166481045246844</v>
      </c>
      <c r="E176" s="55">
        <f t="shared" si="36"/>
        <v>-1.2884449429552598</v>
      </c>
      <c r="F176" s="47">
        <f t="shared" si="37"/>
        <v>1.7000000000000015</v>
      </c>
      <c r="G176" s="64">
        <f t="shared" si="38"/>
        <v>15.012222401476228</v>
      </c>
      <c r="H176" s="34">
        <f t="shared" si="39"/>
        <v>11.108362563820284</v>
      </c>
      <c r="I176" s="65">
        <f t="shared" si="40"/>
        <v>0.69112484389894679</v>
      </c>
      <c r="J176" s="55">
        <f t="shared" si="29"/>
        <v>16.72548529788363</v>
      </c>
      <c r="K176" s="55">
        <f t="shared" si="30"/>
        <v>11.862285883440197</v>
      </c>
      <c r="L176" s="55">
        <f t="shared" si="31"/>
        <v>0.12765694268698619</v>
      </c>
      <c r="M176" s="55">
        <f t="shared" si="32"/>
        <v>8.8661152710756124</v>
      </c>
      <c r="N176" s="55">
        <f t="shared" si="33"/>
        <v>10.430723848324241</v>
      </c>
      <c r="O176" s="55">
        <f t="shared" si="34"/>
        <v>3.0678599553894808</v>
      </c>
    </row>
    <row r="177" spans="1:15">
      <c r="A177" s="55">
        <v>126</v>
      </c>
      <c r="B177" s="47">
        <f t="shared" si="41"/>
        <v>1.7100000000000013</v>
      </c>
      <c r="C177" s="55">
        <f t="shared" si="35"/>
        <v>1.3875453495237888</v>
      </c>
      <c r="D177" s="55">
        <f t="shared" si="28"/>
        <v>9.9032680415615797</v>
      </c>
      <c r="E177" s="55">
        <f t="shared" si="36"/>
        <v>-1.3875453495237888</v>
      </c>
      <c r="F177" s="47">
        <f t="shared" si="37"/>
        <v>1.7100000000000015</v>
      </c>
      <c r="G177" s="64">
        <f t="shared" si="38"/>
        <v>15.123340433168686</v>
      </c>
      <c r="H177" s="34">
        <f t="shared" si="39"/>
        <v>11.115228821152305</v>
      </c>
      <c r="I177" s="65">
        <f t="shared" si="40"/>
        <v>0.68215267556879933</v>
      </c>
      <c r="J177" s="55">
        <f t="shared" si="29"/>
        <v>16.844114468153702</v>
      </c>
      <c r="K177" s="55">
        <f t="shared" si="30"/>
        <v>11.863541089551282</v>
      </c>
      <c r="L177" s="55">
        <f t="shared" si="31"/>
        <v>0.12340824778970459</v>
      </c>
      <c r="M177" s="55">
        <f t="shared" si="32"/>
        <v>8.9444606321454732</v>
      </c>
      <c r="N177" s="55">
        <f t="shared" si="33"/>
        <v>10.46135746449762</v>
      </c>
      <c r="O177" s="55">
        <f t="shared" si="34"/>
        <v>3.0588764516074889</v>
      </c>
    </row>
    <row r="178" spans="1:15">
      <c r="A178" s="55">
        <v>127</v>
      </c>
      <c r="B178" s="47">
        <f t="shared" si="41"/>
        <v>1.7200000000000013</v>
      </c>
      <c r="C178" s="55">
        <f t="shared" si="35"/>
        <v>1.4865070027136496</v>
      </c>
      <c r="D178" s="55">
        <f t="shared" si="28"/>
        <v>9.8888976600470126</v>
      </c>
      <c r="E178" s="55">
        <f t="shared" si="36"/>
        <v>-1.4865070027136496</v>
      </c>
      <c r="F178" s="47">
        <f t="shared" si="37"/>
        <v>1.7200000000000013</v>
      </c>
      <c r="G178" s="64">
        <f t="shared" si="38"/>
        <v>15.23452668141727</v>
      </c>
      <c r="H178" s="34">
        <f t="shared" si="39"/>
        <v>11.122006132763184</v>
      </c>
      <c r="I178" s="65">
        <f t="shared" si="40"/>
        <v>0.67333513961659286</v>
      </c>
      <c r="J178" s="55">
        <f t="shared" si="29"/>
        <v>16.962755980426866</v>
      </c>
      <c r="K178" s="55">
        <f t="shared" si="30"/>
        <v>11.864754519730036</v>
      </c>
      <c r="L178" s="55">
        <f t="shared" si="31"/>
        <v>0.11930095850617367</v>
      </c>
      <c r="M178" s="55">
        <f t="shared" si="32"/>
        <v>9.0230354094395633</v>
      </c>
      <c r="N178" s="55">
        <f t="shared" si="33"/>
        <v>10.491901638883204</v>
      </c>
      <c r="O178" s="55">
        <f t="shared" si="34"/>
        <v>3.0499714066520922</v>
      </c>
    </row>
    <row r="179" spans="1:15">
      <c r="A179" s="55">
        <v>128</v>
      </c>
      <c r="B179" s="47">
        <f t="shared" si="41"/>
        <v>1.7300000000000013</v>
      </c>
      <c r="C179" s="55">
        <f t="shared" si="35"/>
        <v>1.5853200064419906</v>
      </c>
      <c r="D179" s="55">
        <f t="shared" si="28"/>
        <v>9.8735383970071631</v>
      </c>
      <c r="E179" s="55">
        <f t="shared" si="36"/>
        <v>-1.5853200064419906</v>
      </c>
      <c r="F179" s="47">
        <f t="shared" si="37"/>
        <v>1.7300000000000013</v>
      </c>
      <c r="G179" s="64">
        <f t="shared" si="38"/>
        <v>15.345780264440741</v>
      </c>
      <c r="H179" s="34">
        <f t="shared" si="39"/>
        <v>11.128696028319798</v>
      </c>
      <c r="I179" s="65">
        <f t="shared" si="40"/>
        <v>0.66466891904649494</v>
      </c>
      <c r="J179" s="55">
        <f t="shared" si="29"/>
        <v>17.081409423934975</v>
      </c>
      <c r="K179" s="55">
        <f t="shared" si="30"/>
        <v>11.86592756436845</v>
      </c>
      <c r="L179" s="55">
        <f t="shared" si="31"/>
        <v>0.11533036855644553</v>
      </c>
      <c r="M179" s="55">
        <f t="shared" si="32"/>
        <v>9.1018389350724167</v>
      </c>
      <c r="N179" s="55">
        <f t="shared" si="33"/>
        <v>10.522357150372729</v>
      </c>
      <c r="O179" s="55">
        <f t="shared" si="34"/>
        <v>3.0411436850788207</v>
      </c>
    </row>
    <row r="180" spans="1:15">
      <c r="A180" s="55">
        <v>129</v>
      </c>
      <c r="B180" s="47">
        <f t="shared" si="41"/>
        <v>1.7400000000000013</v>
      </c>
      <c r="C180" s="55">
        <f t="shared" si="35"/>
        <v>1.6839744794907832</v>
      </c>
      <c r="D180" s="55">
        <f t="shared" si="28"/>
        <v>9.8571917883555322</v>
      </c>
      <c r="E180" s="55">
        <f t="shared" si="36"/>
        <v>-1.6839744794907832</v>
      </c>
      <c r="F180" s="47">
        <f t="shared" si="37"/>
        <v>1.7400000000000013</v>
      </c>
      <c r="G180" s="64">
        <f t="shared" si="38"/>
        <v>15.457100315590109</v>
      </c>
      <c r="H180" s="34">
        <f t="shared" si="39"/>
        <v>11.135300004746298</v>
      </c>
      <c r="I180" s="65">
        <f t="shared" si="40"/>
        <v>0.65615078188052411</v>
      </c>
      <c r="J180" s="55">
        <f t="shared" si="29"/>
        <v>17.200074401581126</v>
      </c>
      <c r="K180" s="55">
        <f t="shared" si="30"/>
        <v>11.867061567583306</v>
      </c>
      <c r="L180" s="55">
        <f t="shared" si="31"/>
        <v>0.11149192829559061</v>
      </c>
      <c r="M180" s="55">
        <f t="shared" si="32"/>
        <v>9.1808705469579621</v>
      </c>
      <c r="N180" s="55">
        <f t="shared" si="33"/>
        <v>10.55272476661834</v>
      </c>
      <c r="O180" s="55">
        <f t="shared" si="34"/>
        <v>3.0323921743156124</v>
      </c>
    </row>
    <row r="181" spans="1:15">
      <c r="A181" s="55">
        <v>130</v>
      </c>
      <c r="B181" s="47">
        <f t="shared" si="41"/>
        <v>1.7500000000000013</v>
      </c>
      <c r="C181" s="55">
        <f t="shared" si="35"/>
        <v>1.7824605564949338</v>
      </c>
      <c r="D181" s="55">
        <f t="shared" si="28"/>
        <v>9.8398594687393661</v>
      </c>
      <c r="E181" s="55">
        <f t="shared" si="36"/>
        <v>-1.7824605564949338</v>
      </c>
      <c r="F181" s="47">
        <f t="shared" si="37"/>
        <v>1.7500000000000013</v>
      </c>
      <c r="G181" s="64">
        <f t="shared" si="38"/>
        <v>15.568485983025418</v>
      </c>
      <c r="H181" s="34">
        <f t="shared" si="39"/>
        <v>11.141819527061557</v>
      </c>
      <c r="I181" s="65">
        <f t="shared" si="40"/>
        <v>0.64777757862710217</v>
      </c>
      <c r="J181" s="55">
        <f t="shared" si="29"/>
        <v>17.318750529484639</v>
      </c>
      <c r="K181" s="55">
        <f t="shared" si="30"/>
        <v>11.868157828756319</v>
      </c>
      <c r="L181" s="55">
        <f t="shared" si="31"/>
        <v>0.10778123950055153</v>
      </c>
      <c r="M181" s="55">
        <f t="shared" si="32"/>
        <v>9.2601295887260768</v>
      </c>
      <c r="N181" s="55">
        <f t="shared" si="33"/>
        <v>10.583005244258366</v>
      </c>
      <c r="O181" s="55">
        <f t="shared" si="34"/>
        <v>3.0237157840738167</v>
      </c>
    </row>
    <row r="182" spans="1:15">
      <c r="A182" s="55">
        <v>131</v>
      </c>
      <c r="B182" s="47">
        <f t="shared" si="41"/>
        <v>1.7600000000000013</v>
      </c>
      <c r="C182" s="55">
        <f t="shared" si="35"/>
        <v>1.8807683889288143</v>
      </c>
      <c r="D182" s="55">
        <f t="shared" si="28"/>
        <v>9.8215431713761827</v>
      </c>
      <c r="E182" s="55">
        <f t="shared" si="36"/>
        <v>-1.8807683889288143</v>
      </c>
      <c r="F182" s="47">
        <f t="shared" si="37"/>
        <v>1.7600000000000013</v>
      </c>
      <c r="G182" s="64">
        <f t="shared" si="38"/>
        <v>15.679936429400758</v>
      </c>
      <c r="H182" s="34">
        <f t="shared" si="39"/>
        <v>11.148256029191749</v>
      </c>
      <c r="I182" s="65">
        <f t="shared" si="40"/>
        <v>0.63954623983537784</v>
      </c>
      <c r="J182" s="55">
        <f t="shared" si="29"/>
        <v>17.437437436541209</v>
      </c>
      <c r="K182" s="55">
        <f t="shared" si="30"/>
        <v>11.869217604023012</v>
      </c>
      <c r="L182" s="55">
        <f t="shared" si="31"/>
        <v>0.10419405033049976</v>
      </c>
      <c r="M182" s="55">
        <f t="shared" si="32"/>
        <v>9.3396154096408157</v>
      </c>
      <c r="N182" s="55">
        <f t="shared" si="33"/>
        <v>10.613199329137284</v>
      </c>
      <c r="O182" s="55">
        <f t="shared" si="34"/>
        <v>3.0151134457776347</v>
      </c>
    </row>
    <row r="183" spans="1:15">
      <c r="A183" s="55">
        <v>132</v>
      </c>
      <c r="B183" s="47">
        <f t="shared" si="41"/>
        <v>1.7700000000000014</v>
      </c>
      <c r="C183" s="55">
        <f t="shared" si="35"/>
        <v>1.9788881460911032</v>
      </c>
      <c r="D183" s="55">
        <f t="shared" si="28"/>
        <v>9.8022447278804528</v>
      </c>
      <c r="E183" s="55">
        <f t="shared" si="36"/>
        <v>-1.9788881460911032</v>
      </c>
      <c r="F183" s="47">
        <f t="shared" si="37"/>
        <v>1.7700000000000014</v>
      </c>
      <c r="G183" s="64">
        <f t="shared" si="38"/>
        <v>15.791450831557324</v>
      </c>
      <c r="H183" s="34">
        <f t="shared" si="39"/>
        <v>11.154610914758852</v>
      </c>
      <c r="I183" s="65">
        <f t="shared" si="40"/>
        <v>0.63145377373207823</v>
      </c>
      <c r="J183" s="55">
        <f t="shared" si="29"/>
        <v>17.556134763997669</v>
      </c>
      <c r="K183" s="55">
        <f t="shared" si="30"/>
        <v>11.870242107712045</v>
      </c>
      <c r="L183" s="55">
        <f t="shared" si="31"/>
        <v>0.10072625045492413</v>
      </c>
      <c r="M183" s="55">
        <f t="shared" si="32"/>
        <v>9.4193273645202602</v>
      </c>
      <c r="N183" s="55">
        <f t="shared" si="33"/>
        <v>10.643307756520061</v>
      </c>
      <c r="O183" s="55">
        <f t="shared" si="34"/>
        <v>3.0065841120113141</v>
      </c>
    </row>
    <row r="184" spans="1:15">
      <c r="A184" s="55">
        <v>133</v>
      </c>
      <c r="B184" s="47">
        <f t="shared" si="41"/>
        <v>1.7800000000000014</v>
      </c>
      <c r="C184" s="55">
        <f t="shared" si="35"/>
        <v>2.0768100160878511</v>
      </c>
      <c r="D184" s="55">
        <f t="shared" si="28"/>
        <v>9.781966068080445</v>
      </c>
      <c r="E184" s="55">
        <f t="shared" si="36"/>
        <v>-2.0768100160878511</v>
      </c>
      <c r="F184" s="47">
        <f t="shared" si="37"/>
        <v>1.7800000000000014</v>
      </c>
      <c r="G184" s="64">
        <f t="shared" si="38"/>
        <v>15.903028380224203</v>
      </c>
      <c r="H184" s="34">
        <f t="shared" si="39"/>
        <v>11.160885557845958</v>
      </c>
      <c r="I184" s="65">
        <f t="shared" si="40"/>
        <v>0.62349726393775939</v>
      </c>
      <c r="J184" s="55">
        <f t="shared" si="29"/>
        <v>17.674842165040911</v>
      </c>
      <c r="K184" s="55">
        <f t="shared" si="30"/>
        <v>11.871232513736635</v>
      </c>
      <c r="L184" s="55">
        <f t="shared" si="31"/>
        <v>9.7373866343865842E-2</v>
      </c>
      <c r="M184" s="55">
        <f t="shared" si="32"/>
        <v>9.4992648136579607</v>
      </c>
      <c r="N184" s="55">
        <f t="shared" si="33"/>
        <v>10.673331251301072</v>
      </c>
      <c r="O184" s="55">
        <f t="shared" si="34"/>
        <v>2.9981267559834444</v>
      </c>
    </row>
    <row r="185" spans="1:15">
      <c r="A185" s="55">
        <v>134</v>
      </c>
      <c r="B185" s="47">
        <f t="shared" si="41"/>
        <v>1.7900000000000014</v>
      </c>
      <c r="C185" s="55">
        <f t="shared" si="35"/>
        <v>2.1745242068136594</v>
      </c>
      <c r="D185" s="55">
        <f t="shared" si="28"/>
        <v>9.7607092198252392</v>
      </c>
      <c r="E185" s="55">
        <f t="shared" si="36"/>
        <v>-2.1745242068136594</v>
      </c>
      <c r="F185" s="47">
        <f t="shared" si="37"/>
        <v>1.7900000000000014</v>
      </c>
      <c r="G185" s="64">
        <f t="shared" si="38"/>
        <v>16.01466827972672</v>
      </c>
      <c r="H185" s="34">
        <f t="shared" si="39"/>
        <v>11.167081303740099</v>
      </c>
      <c r="I185" s="65">
        <f t="shared" si="40"/>
        <v>0.61567386725947026</v>
      </c>
      <c r="J185" s="55">
        <f t="shared" si="29"/>
        <v>17.793559304400524</v>
      </c>
      <c r="K185" s="55">
        <f t="shared" si="30"/>
        <v>11.872189956939661</v>
      </c>
      <c r="L185" s="55">
        <f t="shared" si="31"/>
        <v>9.413305671490442E-2</v>
      </c>
      <c r="M185" s="55">
        <f t="shared" si="32"/>
        <v>9.5794271227459209</v>
      </c>
      <c r="N185" s="55">
        <f t="shared" si="33"/>
        <v>10.703270528207726</v>
      </c>
      <c r="O185" s="55">
        <f t="shared" si="34"/>
        <v>2.9897403710077421</v>
      </c>
    </row>
    <row r="186" spans="1:15">
      <c r="A186" s="55">
        <v>135</v>
      </c>
      <c r="B186" s="47">
        <f t="shared" si="41"/>
        <v>1.8000000000000014</v>
      </c>
      <c r="C186" s="55">
        <f t="shared" si="35"/>
        <v>2.2720209469308839</v>
      </c>
      <c r="D186" s="55">
        <f t="shared" si="28"/>
        <v>9.7384763087819497</v>
      </c>
      <c r="E186" s="55">
        <f t="shared" si="36"/>
        <v>-2.2720209469308839</v>
      </c>
      <c r="F186" s="47">
        <f t="shared" si="37"/>
        <v>1.8000000000000012</v>
      </c>
      <c r="G186" s="64">
        <f t="shared" si="38"/>
        <v>16.126369747702107</v>
      </c>
      <c r="H186" s="34">
        <f t="shared" si="39"/>
        <v>11.173199469653397</v>
      </c>
      <c r="I186" s="65">
        <f t="shared" si="40"/>
        <v>0.60798081155697004</v>
      </c>
      <c r="J186" s="55">
        <f t="shared" si="29"/>
        <v>17.912285857964598</v>
      </c>
      <c r="K186" s="55">
        <f t="shared" si="30"/>
        <v>11.873115534394021</v>
      </c>
      <c r="L186" s="55">
        <f t="shared" si="31"/>
        <v>9.1000108131678609E-2</v>
      </c>
      <c r="M186" s="55">
        <f t="shared" si="32"/>
        <v>9.6598136627991025</v>
      </c>
      <c r="N186" s="55">
        <f t="shared" si="33"/>
        <v>10.733126291998994</v>
      </c>
      <c r="O186" s="55">
        <f t="shared" si="34"/>
        <v>2.9814239699997187</v>
      </c>
    </row>
    <row r="187" spans="1:15">
      <c r="A187" s="55">
        <v>136</v>
      </c>
      <c r="B187" s="47">
        <f t="shared" si="41"/>
        <v>1.8100000000000014</v>
      </c>
      <c r="C187" s="55">
        <f t="shared" si="35"/>
        <v>2.3692904868467597</v>
      </c>
      <c r="D187" s="55">
        <f t="shared" si="28"/>
        <v>9.7152695582231487</v>
      </c>
      <c r="E187" s="55">
        <f t="shared" si="36"/>
        <v>-2.3692904868467597</v>
      </c>
      <c r="F187" s="47">
        <f t="shared" si="37"/>
        <v>1.8100000000000014</v>
      </c>
      <c r="G187" s="64">
        <f t="shared" si="38"/>
        <v>16.238132014822273</v>
      </c>
      <c r="H187" s="34">
        <f t="shared" si="39"/>
        <v>11.179241345423215</v>
      </c>
      <c r="I187" s="65">
        <f t="shared" si="40"/>
        <v>0.60041539367974528</v>
      </c>
      <c r="J187" s="55">
        <f t="shared" si="29"/>
        <v>18.031021512408362</v>
      </c>
      <c r="K187" s="55">
        <f t="shared" si="30"/>
        <v>11.874010306659688</v>
      </c>
      <c r="L187" s="55">
        <f t="shared" si="31"/>
        <v>8.7971430748896975E-2</v>
      </c>
      <c r="M187" s="55">
        <f t="shared" si="32"/>
        <v>9.7404238100813778</v>
      </c>
      <c r="N187" s="55">
        <f t="shared" si="33"/>
        <v>10.762899237658972</v>
      </c>
      <c r="O187" s="55">
        <f t="shared" si="34"/>
        <v>2.9731765849886642</v>
      </c>
    </row>
    <row r="188" spans="1:15">
      <c r="A188" s="55">
        <v>137</v>
      </c>
      <c r="B188" s="47">
        <f t="shared" si="41"/>
        <v>1.8200000000000014</v>
      </c>
      <c r="C188" s="55">
        <f t="shared" si="35"/>
        <v>2.4663230996883532</v>
      </c>
      <c r="D188" s="55">
        <f t="shared" si="28"/>
        <v>9.6910912888045608</v>
      </c>
      <c r="E188" s="55">
        <f t="shared" si="36"/>
        <v>-2.4663230996883532</v>
      </c>
      <c r="F188" s="47">
        <f t="shared" si="37"/>
        <v>1.8200000000000014</v>
      </c>
      <c r="G188" s="64">
        <f t="shared" si="38"/>
        <v>16.349954324523463</v>
      </c>
      <c r="H188" s="34">
        <f t="shared" si="39"/>
        <v>11.185208194191999</v>
      </c>
      <c r="I188" s="65">
        <f t="shared" si="40"/>
        <v>0.59297497747219696</v>
      </c>
      <c r="J188" s="55">
        <f t="shared" si="29"/>
        <v>18.149765964835161</v>
      </c>
      <c r="K188" s="55">
        <f t="shared" si="30"/>
        <v>11.874875298998942</v>
      </c>
      <c r="L188" s="55">
        <f t="shared" si="31"/>
        <v>8.5043554198963742E-2</v>
      </c>
      <c r="M188" s="55">
        <f t="shared" si="32"/>
        <v>9.8212569460329373</v>
      </c>
      <c r="N188" s="55">
        <f t="shared" si="33"/>
        <v>10.792590050585638</v>
      </c>
      <c r="O188" s="55">
        <f t="shared" si="34"/>
        <v>2.9649972666444033</v>
      </c>
    </row>
    <row r="189" spans="1:15">
      <c r="A189" s="55">
        <v>138</v>
      </c>
      <c r="B189" s="47">
        <f t="shared" si="41"/>
        <v>1.8300000000000014</v>
      </c>
      <c r="C189" s="55">
        <f t="shared" si="35"/>
        <v>2.5631090822752398</v>
      </c>
      <c r="D189" s="55">
        <f t="shared" si="28"/>
        <v>9.6659439183329727</v>
      </c>
      <c r="E189" s="55">
        <f t="shared" si="36"/>
        <v>-2.5631090822752398</v>
      </c>
      <c r="F189" s="47">
        <f t="shared" si="37"/>
        <v>1.8300000000000014</v>
      </c>
      <c r="G189" s="64">
        <f t="shared" si="38"/>
        <v>16.461835932742627</v>
      </c>
      <c r="H189" s="34">
        <f t="shared" si="39"/>
        <v>11.191101253067568</v>
      </c>
      <c r="I189" s="65">
        <f t="shared" si="40"/>
        <v>0.58565699184448317</v>
      </c>
      <c r="J189" s="55">
        <f t="shared" si="29"/>
        <v>18.268518922429383</v>
      </c>
      <c r="K189" s="55">
        <f t="shared" si="30"/>
        <v>11.875711502551152</v>
      </c>
      <c r="L189" s="55">
        <f t="shared" si="31"/>
        <v>8.2213123615507089E-2</v>
      </c>
      <c r="M189" s="55">
        <f t="shared" si="32"/>
        <v>9.9023124571990877</v>
      </c>
      <c r="N189" s="55">
        <f t="shared" si="33"/>
        <v>10.822199406774951</v>
      </c>
      <c r="O189" s="55">
        <f t="shared" si="34"/>
        <v>2.9568850838182903</v>
      </c>
    </row>
    <row r="190" spans="1:15">
      <c r="A190" s="55">
        <v>139</v>
      </c>
      <c r="B190" s="47">
        <f t="shared" si="41"/>
        <v>1.8400000000000014</v>
      </c>
      <c r="C190" s="55">
        <f t="shared" si="35"/>
        <v>2.6596387560898167</v>
      </c>
      <c r="D190" s="55">
        <f t="shared" si="28"/>
        <v>9.6398299615244767</v>
      </c>
      <c r="E190" s="55">
        <f t="shared" si="36"/>
        <v>-2.6596387560898167</v>
      </c>
      <c r="F190" s="47">
        <f t="shared" si="37"/>
        <v>1.8400000000000019</v>
      </c>
      <c r="G190" s="64">
        <f t="shared" si="38"/>
        <v>16.573776107660304</v>
      </c>
      <c r="H190" s="34">
        <f t="shared" si="39"/>
        <v>11.196921733764366</v>
      </c>
      <c r="I190" s="65">
        <f t="shared" si="40"/>
        <v>0.57845892890657957</v>
      </c>
      <c r="J190" s="55">
        <f t="shared" si="29"/>
        <v>18.387280102120943</v>
      </c>
      <c r="K190" s="55">
        <f t="shared" si="30"/>
        <v>11.876519875468452</v>
      </c>
      <c r="L190" s="55">
        <f t="shared" si="31"/>
        <v>7.9476895789251975E-2</v>
      </c>
      <c r="M190" s="55">
        <f t="shared" si="32"/>
        <v>9.9835897351604057</v>
      </c>
      <c r="N190" s="55">
        <f t="shared" si="33"/>
        <v>10.851727973000433</v>
      </c>
      <c r="O190" s="55">
        <f t="shared" si="34"/>
        <v>2.9488391230979416</v>
      </c>
    </row>
    <row r="191" spans="1:15">
      <c r="A191" s="55">
        <v>140</v>
      </c>
      <c r="B191" s="47">
        <f t="shared" si="41"/>
        <v>1.8500000000000014</v>
      </c>
      <c r="C191" s="55">
        <f t="shared" si="35"/>
        <v>2.7559024682451421</v>
      </c>
      <c r="D191" s="55">
        <f t="shared" si="28"/>
        <v>9.6127520297529951</v>
      </c>
      <c r="E191" s="55">
        <f t="shared" si="36"/>
        <v>-2.7559024682451421</v>
      </c>
      <c r="F191" s="47">
        <f t="shared" si="37"/>
        <v>1.8500000000000014</v>
      </c>
      <c r="G191" s="64">
        <f t="shared" si="38"/>
        <v>16.685774129449811</v>
      </c>
      <c r="H191" s="34">
        <f t="shared" si="39"/>
        <v>11.202670823226386</v>
      </c>
      <c r="I191" s="65">
        <f t="shared" si="40"/>
        <v>0.57137834216325112</v>
      </c>
      <c r="J191" s="55">
        <f t="shared" si="29"/>
        <v>18.506049230260935</v>
      </c>
      <c r="K191" s="55">
        <f t="shared" si="30"/>
        <v>11.87730134401364</v>
      </c>
      <c r="L191" s="55">
        <f t="shared" si="31"/>
        <v>7.6831735451834637E-2</v>
      </c>
      <c r="M191" s="55">
        <f t="shared" si="32"/>
        <v>10.06508817646424</v>
      </c>
      <c r="N191" s="55">
        <f t="shared" si="33"/>
        <v>10.881176406988359</v>
      </c>
      <c r="O191" s="55">
        <f t="shared" si="34"/>
        <v>2.9408584883752296</v>
      </c>
    </row>
    <row r="192" spans="1:15">
      <c r="A192" s="55">
        <v>141</v>
      </c>
      <c r="B192" s="47">
        <f t="shared" si="41"/>
        <v>1.8600000000000014</v>
      </c>
      <c r="C192" s="55">
        <f t="shared" si="35"/>
        <v>2.8518905924502214</v>
      </c>
      <c r="D192" s="55">
        <f t="shared" si="28"/>
        <v>9.5847128307891385</v>
      </c>
      <c r="E192" s="55">
        <f t="shared" si="36"/>
        <v>-2.8518905924502214</v>
      </c>
      <c r="F192" s="47">
        <f t="shared" si="37"/>
        <v>1.8600000000000019</v>
      </c>
      <c r="G192" s="64">
        <f t="shared" si="38"/>
        <v>16.797829290032599</v>
      </c>
      <c r="H192" s="34">
        <f t="shared" si="39"/>
        <v>11.208349684232349</v>
      </c>
      <c r="I192" s="65">
        <f t="shared" si="40"/>
        <v>0.56441284476770104</v>
      </c>
      <c r="J192" s="55">
        <f t="shared" si="29"/>
        <v>18.624826042308069</v>
      </c>
      <c r="K192" s="55">
        <f t="shared" si="30"/>
        <v>11.878056803621512</v>
      </c>
      <c r="L192" s="55">
        <f t="shared" si="31"/>
        <v>7.4274611683298949E-2</v>
      </c>
      <c r="M192" s="55">
        <f t="shared" si="32"/>
        <v>10.146807182557488</v>
      </c>
      <c r="N192" s="55">
        <f t="shared" si="33"/>
        <v>10.910545357588688</v>
      </c>
      <c r="O192" s="55">
        <f t="shared" si="34"/>
        <v>2.9329423004270647</v>
      </c>
    </row>
    <row r="193" spans="1:15">
      <c r="A193" s="55">
        <v>142</v>
      </c>
      <c r="B193" s="47">
        <f t="shared" si="41"/>
        <v>1.8700000000000014</v>
      </c>
      <c r="C193" s="55">
        <f t="shared" si="35"/>
        <v>2.9475935299726226</v>
      </c>
      <c r="D193" s="55">
        <f t="shared" si="28"/>
        <v>9.555715168529435</v>
      </c>
      <c r="E193" s="55">
        <f t="shared" si="36"/>
        <v>-2.9475935299726226</v>
      </c>
      <c r="F193" s="47">
        <f t="shared" si="37"/>
        <v>1.8700000000000017</v>
      </c>
      <c r="G193" s="64">
        <f t="shared" si="38"/>
        <v>16.909940892839504</v>
      </c>
      <c r="H193" s="34">
        <f t="shared" si="39"/>
        <v>11.213959455983684</v>
      </c>
      <c r="I193" s="65">
        <f t="shared" si="40"/>
        <v>0.55756010783175691</v>
      </c>
      <c r="J193" s="55">
        <f t="shared" si="29"/>
        <v>18.743610282525552</v>
      </c>
      <c r="K193" s="55">
        <f t="shared" si="30"/>
        <v>11.878787119924887</v>
      </c>
      <c r="L193" s="55">
        <f t="shared" si="31"/>
        <v>7.1802594439159095E-2</v>
      </c>
      <c r="M193" s="55">
        <f t="shared" si="32"/>
        <v>10.228746159720664</v>
      </c>
      <c r="N193" s="55">
        <f t="shared" si="33"/>
        <v>10.939835464941879</v>
      </c>
      <c r="O193" s="55">
        <f t="shared" si="34"/>
        <v>2.9250896965085214</v>
      </c>
    </row>
    <row r="194" spans="1:15">
      <c r="A194" s="55">
        <v>143</v>
      </c>
      <c r="B194" s="47">
        <f t="shared" si="41"/>
        <v>1.8800000000000014</v>
      </c>
      <c r="C194" s="55">
        <f t="shared" si="35"/>
        <v>3.0430017105983471</v>
      </c>
      <c r="D194" s="55">
        <f t="shared" si="28"/>
        <v>9.525761942715949</v>
      </c>
      <c r="E194" s="55">
        <f t="shared" si="36"/>
        <v>-3.0430017105983471</v>
      </c>
      <c r="F194" s="47">
        <f t="shared" si="37"/>
        <v>1.8800000000000014</v>
      </c>
      <c r="G194" s="64">
        <f t="shared" si="38"/>
        <v>17.022108252577901</v>
      </c>
      <c r="H194" s="34">
        <f t="shared" si="39"/>
        <v>11.219501254675885</v>
      </c>
      <c r="I194" s="65">
        <f t="shared" si="40"/>
        <v>0.5508178587905519</v>
      </c>
      <c r="J194" s="55">
        <f t="shared" si="29"/>
        <v>18.862401703688054</v>
      </c>
      <c r="K194" s="55">
        <f t="shared" si="30"/>
        <v>11.879493129746482</v>
      </c>
      <c r="L194" s="55">
        <f t="shared" si="31"/>
        <v>6.9412851193049491E-2</v>
      </c>
      <c r="M194" s="55">
        <f t="shared" si="32"/>
        <v>10.310904519003183</v>
      </c>
      <c r="N194" s="55">
        <f t="shared" si="33"/>
        <v>10.969047360641675</v>
      </c>
      <c r="O194" s="55">
        <f t="shared" si="34"/>
        <v>2.9172998299578903</v>
      </c>
    </row>
    <row r="195" spans="1:15">
      <c r="A195" s="55">
        <v>144</v>
      </c>
      <c r="B195" s="47">
        <f t="shared" si="41"/>
        <v>1.8900000000000015</v>
      </c>
      <c r="C195" s="55">
        <f t="shared" si="35"/>
        <v>3.1381055935888376</v>
      </c>
      <c r="D195" s="55">
        <f t="shared" si="28"/>
        <v>9.4948561486462992</v>
      </c>
      <c r="E195" s="55">
        <f t="shared" si="36"/>
        <v>-3.1381055935888376</v>
      </c>
      <c r="F195" s="47">
        <f t="shared" si="37"/>
        <v>1.8900000000000015</v>
      </c>
      <c r="G195" s="64">
        <f t="shared" si="38"/>
        <v>17.134330695004408</v>
      </c>
      <c r="H195" s="34">
        <f t="shared" si="39"/>
        <v>11.224976174053818</v>
      </c>
      <c r="I195" s="65">
        <f t="shared" si="40"/>
        <v>0.54418387981972316</v>
      </c>
      <c r="J195" s="55">
        <f t="shared" si="29"/>
        <v>18.981200066798436</v>
      </c>
      <c r="K195" s="55">
        <f t="shared" si="30"/>
        <v>11.88017564205777</v>
      </c>
      <c r="L195" s="55">
        <f t="shared" si="31"/>
        <v>6.71026436911136E-2</v>
      </c>
      <c r="M195" s="55">
        <f t="shared" si="32"/>
        <v>10.393281676159857</v>
      </c>
      <c r="N195" s="55">
        <f t="shared" si="33"/>
        <v>10.99818166789402</v>
      </c>
      <c r="O195" s="55">
        <f t="shared" si="34"/>
        <v>2.9095718698132309</v>
      </c>
    </row>
    <row r="196" spans="1:15">
      <c r="A196" s="55">
        <v>145</v>
      </c>
      <c r="B196" s="47">
        <f t="shared" si="41"/>
        <v>1.9000000000000015</v>
      </c>
      <c r="C196" s="55">
        <f t="shared" si="35"/>
        <v>3.2328956686350478</v>
      </c>
      <c r="D196" s="55">
        <f t="shared" si="28"/>
        <v>9.4630008768741405</v>
      </c>
      <c r="E196" s="55">
        <f t="shared" si="36"/>
        <v>-3.2328956686350478</v>
      </c>
      <c r="F196" s="47">
        <f t="shared" si="37"/>
        <v>1.9000000000000015</v>
      </c>
      <c r="G196" s="64">
        <f t="shared" si="38"/>
        <v>17.246607556703086</v>
      </c>
      <c r="H196" s="34">
        <f t="shared" si="39"/>
        <v>11.230385285951384</v>
      </c>
      <c r="I196" s="65">
        <f t="shared" si="40"/>
        <v>0.53765600630324106</v>
      </c>
      <c r="J196" s="55">
        <f t="shared" si="29"/>
        <v>19.100005140813892</v>
      </c>
      <c r="K196" s="55">
        <f t="shared" si="30"/>
        <v>11.880835438905933</v>
      </c>
      <c r="L196" s="55">
        <f t="shared" si="31"/>
        <v>6.4869324814414528E-2</v>
      </c>
      <c r="M196" s="55">
        <f t="shared" si="32"/>
        <v>10.475877051588581</v>
      </c>
      <c r="N196" s="55">
        <f t="shared" si="33"/>
        <v>11.027239001672182</v>
      </c>
      <c r="O196" s="55">
        <f t="shared" si="34"/>
        <v>2.9019050004400455</v>
      </c>
    </row>
    <row r="197" spans="1:15">
      <c r="A197" s="55">
        <v>146</v>
      </c>
      <c r="B197" s="47">
        <f t="shared" si="41"/>
        <v>1.9100000000000015</v>
      </c>
      <c r="C197" s="55">
        <f t="shared" si="35"/>
        <v>3.3273624568084665</v>
      </c>
      <c r="D197" s="55">
        <f t="shared" si="28"/>
        <v>9.4301993129001005</v>
      </c>
      <c r="E197" s="55">
        <f t="shared" si="36"/>
        <v>-3.3273624568084665</v>
      </c>
      <c r="F197" s="47">
        <f t="shared" si="37"/>
        <v>1.9100000000000015</v>
      </c>
      <c r="G197" s="64">
        <f t="shared" si="38"/>
        <v>17.358938184868979</v>
      </c>
      <c r="H197" s="34">
        <f t="shared" si="39"/>
        <v>11.235729640816171</v>
      </c>
      <c r="I197" s="65">
        <f t="shared" si="40"/>
        <v>0.53123212535005659</v>
      </c>
      <c r="J197" s="55">
        <f t="shared" si="29"/>
        <v>19.218816702381204</v>
      </c>
      <c r="K197" s="55">
        <f t="shared" si="30"/>
        <v>11.881473276309956</v>
      </c>
      <c r="L197" s="55">
        <f t="shared" si="31"/>
        <v>6.2710335545770587E-2</v>
      </c>
      <c r="M197" s="55">
        <f t="shared" si="32"/>
        <v>10.558690070269146</v>
      </c>
      <c r="N197" s="55">
        <f t="shared" si="33"/>
        <v>11.056219968868207</v>
      </c>
      <c r="O197" s="55">
        <f t="shared" si="34"/>
        <v>2.8942984211696854</v>
      </c>
    </row>
    <row r="198" spans="1:15">
      <c r="A198" s="55">
        <v>147</v>
      </c>
      <c r="B198" s="47">
        <f t="shared" si="41"/>
        <v>1.9200000000000015</v>
      </c>
      <c r="C198" s="55">
        <f t="shared" si="35"/>
        <v>3.4214965115089964</v>
      </c>
      <c r="D198" s="55">
        <f t="shared" ref="D198:D231" si="42">SIN(B198)*$F$3</f>
        <v>9.3964547368532436</v>
      </c>
      <c r="E198" s="55">
        <f t="shared" si="36"/>
        <v>-3.4214965115089964</v>
      </c>
      <c r="F198" s="47">
        <f t="shared" si="37"/>
        <v>1.9200000000000015</v>
      </c>
      <c r="G198" s="64">
        <f t="shared" si="38"/>
        <v>17.471321937096803</v>
      </c>
      <c r="H198" s="34">
        <f t="shared" si="39"/>
        <v>11.241010268219487</v>
      </c>
      <c r="I198" s="65">
        <f t="shared" si="40"/>
        <v>0.5249101743578215</v>
      </c>
      <c r="J198" s="55">
        <f t="shared" ref="J198:J231" si="43">$L$3*EXP(-$J$3*B198)+$M$3+$C$3*B198/$J$3</f>
        <v>19.33763453558084</v>
      </c>
      <c r="K198" s="55">
        <f t="shared" ref="K198:K231" si="44">-$J$3*$L$3*EXP(-$J$3*B198)+$C$3/$J$3</f>
        <v>11.882089885126902</v>
      </c>
      <c r="L198" s="55">
        <f t="shared" ref="L198:L231" si="45">$J$3*$J$3*$L$3*EXP(-$J$3*B198)</f>
        <v>6.0623202037541166E-2</v>
      </c>
      <c r="M198" s="55">
        <f t="shared" ref="M198:M231" si="46">$N$3*SQRT((B198+$O$3)*(B198+$O$3)*(B198+$O$3))/2</f>
        <v>10.641720161703194</v>
      </c>
      <c r="N198" s="55">
        <f t="shared" ref="N198:N231" si="47">$N$3*SQRT(B198+$O$3)</f>
        <v>11.085125168440818</v>
      </c>
      <c r="O198" s="55">
        <f t="shared" ref="O198:O231" si="48">$N$3/(2*SQRT(B198+$O$3))</f>
        <v>2.8867513459481278</v>
      </c>
    </row>
    <row r="199" spans="1:15">
      <c r="A199" s="55">
        <v>148</v>
      </c>
      <c r="B199" s="47">
        <f t="shared" si="41"/>
        <v>1.9300000000000015</v>
      </c>
      <c r="C199" s="55">
        <f t="shared" ref="C199:C231" si="49">-COS(B199)*$E$3</f>
        <v>3.5152884194096128</v>
      </c>
      <c r="D199" s="55">
        <f t="shared" si="42"/>
        <v>9.3617705231630559</v>
      </c>
      <c r="E199" s="55">
        <f t="shared" ref="E199:E231" si="50">COS(B199)*$E$3</f>
        <v>-3.5152884194096128</v>
      </c>
      <c r="F199" s="47">
        <f t="shared" ref="F199:F231" si="51">(-$G$3*G199+SQRT($G$3*G199*$G$3*G199+4*$H$3*G199))/(2*$H$3)</f>
        <v>1.9300000000000015</v>
      </c>
      <c r="G199" s="64">
        <f t="shared" ref="G199:G231" si="52">($H$3*B199*B199)/(1-$G$3*B199)</f>
        <v>17.583758181174677</v>
      </c>
      <c r="H199" s="34">
        <f t="shared" ref="H199:H231" si="53">$H$3*B199*(2-$G$3*B199)/((1-$G$3*B199)*(1-$G$3*B199))</f>
        <v>11.246228177352235</v>
      </c>
      <c r="I199" s="65">
        <f t="shared" ref="I199:I231" si="54">$H$3*2/((1-$G$3*B199)*(1-$G$3*B199)*(1-$G$3*B199))</f>
        <v>0.518688139622005</v>
      </c>
      <c r="J199" s="55">
        <f t="shared" si="43"/>
        <v>19.456458431679508</v>
      </c>
      <c r="K199" s="55">
        <f t="shared" si="44"/>
        <v>11.882685971889357</v>
      </c>
      <c r="L199" s="55">
        <f t="shared" si="45"/>
        <v>5.8605532777003339E-2</v>
      </c>
      <c r="M199" s="55">
        <f t="shared" si="46"/>
        <v>10.724966759855262</v>
      </c>
      <c r="N199" s="55">
        <f t="shared" si="47"/>
        <v>11.113955191559848</v>
      </c>
      <c r="O199" s="55">
        <f t="shared" si="48"/>
        <v>2.8792630029947772</v>
      </c>
    </row>
    <row r="200" spans="1:15">
      <c r="A200" s="55">
        <v>149</v>
      </c>
      <c r="B200" s="47">
        <f t="shared" ref="B200:B231" si="55">B199+$B$4</f>
        <v>1.9400000000000015</v>
      </c>
      <c r="C200" s="55">
        <f t="shared" si="49"/>
        <v>3.6087288013976861</v>
      </c>
      <c r="D200" s="55">
        <f t="shared" si="42"/>
        <v>9.3261501402219995</v>
      </c>
      <c r="E200" s="55">
        <f t="shared" si="50"/>
        <v>-3.6087288013976861</v>
      </c>
      <c r="F200" s="47">
        <f t="shared" si="51"/>
        <v>1.9400000000000011</v>
      </c>
      <c r="G200" s="64">
        <f t="shared" si="52"/>
        <v>17.696246294882741</v>
      </c>
      <c r="H200" s="34">
        <f t="shared" si="53"/>
        <v>11.251384357507131</v>
      </c>
      <c r="I200" s="65">
        <f t="shared" si="54"/>
        <v>0.51256405498880508</v>
      </c>
      <c r="J200" s="55">
        <f t="shared" si="43"/>
        <v>19.57528818889103</v>
      </c>
      <c r="K200" s="55">
        <f t="shared" si="44"/>
        <v>11.883262219614993</v>
      </c>
      <c r="L200" s="55">
        <f t="shared" si="45"/>
        <v>5.6655015846070286E-2</v>
      </c>
      <c r="M200" s="55">
        <f t="shared" si="46"/>
        <v>10.808429303094888</v>
      </c>
      <c r="N200" s="55">
        <f t="shared" si="47"/>
        <v>11.1427106217473</v>
      </c>
      <c r="O200" s="55">
        <f t="shared" si="48"/>
        <v>2.8718326344709513</v>
      </c>
    </row>
    <row r="201" spans="1:15">
      <c r="A201" s="55">
        <v>150</v>
      </c>
      <c r="B201" s="47">
        <f t="shared" si="55"/>
        <v>1.9500000000000015</v>
      </c>
      <c r="C201" s="55">
        <f t="shared" si="49"/>
        <v>3.701808313512883</v>
      </c>
      <c r="D201" s="55">
        <f t="shared" si="42"/>
        <v>9.2895971500386878</v>
      </c>
      <c r="E201" s="55">
        <f t="shared" si="50"/>
        <v>-3.701808313512883</v>
      </c>
      <c r="F201" s="47">
        <f t="shared" si="51"/>
        <v>1.9500000000000015</v>
      </c>
      <c r="G201" s="64">
        <f t="shared" si="52"/>
        <v>17.808785665796545</v>
      </c>
      <c r="H201" s="34">
        <f t="shared" si="53"/>
        <v>11.256479778547661</v>
      </c>
      <c r="I201" s="65">
        <f t="shared" si="54"/>
        <v>0.50653600055030668</v>
      </c>
      <c r="J201" s="55">
        <f t="shared" si="43"/>
        <v>19.694123612145077</v>
      </c>
      <c r="K201" s="55">
        <f t="shared" si="44"/>
        <v>11.883819288589205</v>
      </c>
      <c r="L201" s="55">
        <f t="shared" si="45"/>
        <v>5.4769416272212212E-2</v>
      </c>
      <c r="M201" s="55">
        <f t="shared" si="46"/>
        <v>10.892107234139786</v>
      </c>
      <c r="N201" s="55">
        <f t="shared" si="47"/>
        <v>11.171392035015158</v>
      </c>
      <c r="O201" s="55">
        <f t="shared" si="48"/>
        <v>2.8644594961577301</v>
      </c>
    </row>
    <row r="202" spans="1:15">
      <c r="A202" s="55">
        <v>151</v>
      </c>
      <c r="B202" s="47">
        <f t="shared" si="55"/>
        <v>1.9600000000000015</v>
      </c>
      <c r="C202" s="55">
        <f t="shared" si="49"/>
        <v>3.794517647881559</v>
      </c>
      <c r="D202" s="55">
        <f t="shared" si="42"/>
        <v>9.2521152078816762</v>
      </c>
      <c r="E202" s="55">
        <f t="shared" si="50"/>
        <v>-3.794517647881559</v>
      </c>
      <c r="F202" s="47">
        <f t="shared" si="51"/>
        <v>1.9600000000000015</v>
      </c>
      <c r="G202" s="64">
        <f t="shared" si="52"/>
        <v>17.921375691095012</v>
      </c>
      <c r="H202" s="34">
        <f t="shared" si="53"/>
        <v>11.261515391364172</v>
      </c>
      <c r="I202" s="65">
        <f t="shared" si="54"/>
        <v>0.50060210138039674</v>
      </c>
      <c r="J202" s="55">
        <f t="shared" si="43"/>
        <v>19.812964512863701</v>
      </c>
      <c r="K202" s="55">
        <f t="shared" si="44"/>
        <v>11.88435781712168</v>
      </c>
      <c r="L202" s="55">
        <f t="shared" si="45"/>
        <v>5.2946573467544646E-2</v>
      </c>
      <c r="M202" s="55">
        <f t="shared" si="46"/>
        <v>10.976000000000013</v>
      </c>
      <c r="N202" s="55">
        <f t="shared" si="47"/>
        <v>11.200000000000005</v>
      </c>
      <c r="O202" s="55">
        <f t="shared" si="48"/>
        <v>2.8571428571428559</v>
      </c>
    </row>
    <row r="203" spans="1:15">
      <c r="A203" s="55">
        <v>152</v>
      </c>
      <c r="B203" s="47">
        <f t="shared" si="55"/>
        <v>1.9700000000000015</v>
      </c>
      <c r="C203" s="55">
        <f t="shared" si="49"/>
        <v>3.8868475336475345</v>
      </c>
      <c r="D203" s="55">
        <f t="shared" si="42"/>
        <v>9.2137080619139482</v>
      </c>
      <c r="E203" s="55">
        <f t="shared" si="50"/>
        <v>-3.8868475336475345</v>
      </c>
      <c r="F203" s="47">
        <f t="shared" si="51"/>
        <v>1.9700000000000013</v>
      </c>
      <c r="G203" s="64">
        <f t="shared" si="52"/>
        <v>18.034015777372961</v>
      </c>
      <c r="H203" s="34">
        <f t="shared" si="53"/>
        <v>11.266492128317536</v>
      </c>
      <c r="I203" s="65">
        <f t="shared" si="54"/>
        <v>0.49476052631001821</v>
      </c>
      <c r="J203" s="55">
        <f t="shared" si="43"/>
        <v>19.931810708745207</v>
      </c>
      <c r="K203" s="55">
        <f t="shared" si="44"/>
        <v>11.884878422277801</v>
      </c>
      <c r="L203" s="55">
        <f t="shared" si="45"/>
        <v>5.1184398753148688E-2</v>
      </c>
      <c r="M203" s="55">
        <f t="shared" si="46"/>
        <v>11.060107051923154</v>
      </c>
      <c r="N203" s="55">
        <f t="shared" si="47"/>
        <v>11.228535078094565</v>
      </c>
      <c r="O203" s="55">
        <f t="shared" si="48"/>
        <v>2.8498819995163847</v>
      </c>
    </row>
    <row r="204" spans="1:15">
      <c r="A204" s="55">
        <v>153</v>
      </c>
      <c r="B204" s="47">
        <f t="shared" si="55"/>
        <v>1.9800000000000015</v>
      </c>
      <c r="C204" s="55">
        <f t="shared" si="49"/>
        <v>3.9787887378991735</v>
      </c>
      <c r="D204" s="55">
        <f t="shared" si="42"/>
        <v>9.1743795528180918</v>
      </c>
      <c r="E204" s="55">
        <f t="shared" si="50"/>
        <v>-3.9787887378991735</v>
      </c>
      <c r="F204" s="47">
        <f t="shared" si="51"/>
        <v>1.9800000000000013</v>
      </c>
      <c r="G204" s="64">
        <f t="shared" si="52"/>
        <v>18.146705340457991</v>
      </c>
      <c r="H204" s="34">
        <f t="shared" si="53"/>
        <v>11.271410903670771</v>
      </c>
      <c r="I204" s="65">
        <f t="shared" si="54"/>
        <v>0.4890094867403878</v>
      </c>
      <c r="J204" s="55">
        <f t="shared" si="43"/>
        <v>20.050662023555301</v>
      </c>
      <c r="K204" s="55">
        <f t="shared" si="44"/>
        <v>11.8853817005857</v>
      </c>
      <c r="L204" s="55">
        <f t="shared" si="45"/>
        <v>4.948087296578782E-2</v>
      </c>
      <c r="M204" s="55">
        <f t="shared" si="46"/>
        <v>11.144427845340482</v>
      </c>
      <c r="N204" s="55">
        <f t="shared" si="47"/>
        <v>11.256997823576235</v>
      </c>
      <c r="O204" s="55">
        <f t="shared" si="48"/>
        <v>2.8426762180748049</v>
      </c>
    </row>
    <row r="205" spans="1:15">
      <c r="A205" s="55">
        <v>154</v>
      </c>
      <c r="B205" s="47">
        <f t="shared" si="55"/>
        <v>1.9900000000000015</v>
      </c>
      <c r="C205" s="55">
        <f t="shared" si="49"/>
        <v>4.0703320665926697</v>
      </c>
      <c r="D205" s="55">
        <f t="shared" si="42"/>
        <v>9.1341336134122457</v>
      </c>
      <c r="E205" s="55">
        <f t="shared" si="50"/>
        <v>-4.0703320665926697</v>
      </c>
      <c r="F205" s="47">
        <f t="shared" si="51"/>
        <v>1.9900000000000013</v>
      </c>
      <c r="G205" s="64">
        <f t="shared" si="52"/>
        <v>18.25944380523158</v>
      </c>
      <c r="H205" s="34">
        <f t="shared" si="53"/>
        <v>11.276272614008942</v>
      </c>
      <c r="I205" s="65">
        <f t="shared" si="54"/>
        <v>0.48334723549285263</v>
      </c>
      <c r="J205" s="55">
        <f t="shared" si="43"/>
        <v>20.16951828692514</v>
      </c>
      <c r="K205" s="55">
        <f t="shared" si="44"/>
        <v>11.885868228719785</v>
      </c>
      <c r="L205" s="55">
        <f t="shared" si="45"/>
        <v>4.7834044144277853E-2</v>
      </c>
      <c r="M205" s="55">
        <f t="shared" si="46"/>
        <v>11.228961839814056</v>
      </c>
      <c r="N205" s="55">
        <f t="shared" si="47"/>
        <v>11.285388783732712</v>
      </c>
      <c r="O205" s="55">
        <f t="shared" si="48"/>
        <v>2.8355248200333425</v>
      </c>
    </row>
    <row r="206" spans="1:15">
      <c r="A206" s="55">
        <v>155</v>
      </c>
      <c r="B206" s="47">
        <f t="shared" si="55"/>
        <v>2.0000000000000013</v>
      </c>
      <c r="C206" s="55">
        <f t="shared" si="49"/>
        <v>4.1614683654714355</v>
      </c>
      <c r="D206" s="55">
        <f t="shared" si="42"/>
        <v>9.0929742682568122</v>
      </c>
      <c r="E206" s="55">
        <f t="shared" si="50"/>
        <v>-4.1614683654714355</v>
      </c>
      <c r="F206" s="47">
        <f t="shared" si="51"/>
        <v>2.0000000000000013</v>
      </c>
      <c r="G206" s="64">
        <f t="shared" si="52"/>
        <v>18.37223060545438</v>
      </c>
      <c r="H206" s="34">
        <f t="shared" si="53"/>
        <v>11.28107813864777</v>
      </c>
      <c r="I206" s="65">
        <f t="shared" si="54"/>
        <v>0.47777206569412911</v>
      </c>
      <c r="J206" s="55">
        <f t="shared" si="43"/>
        <v>20.288379334156115</v>
      </c>
      <c r="K206" s="55">
        <f t="shared" si="44"/>
        <v>11.886338564161509</v>
      </c>
      <c r="L206" s="55">
        <f t="shared" si="45"/>
        <v>4.6242025292859375E-2</v>
      </c>
      <c r="M206" s="55">
        <f t="shared" si="46"/>
        <v>11.313708498984772</v>
      </c>
      <c r="N206" s="55">
        <f t="shared" si="47"/>
        <v>11.313708498984765</v>
      </c>
      <c r="O206" s="55">
        <f t="shared" si="48"/>
        <v>2.828427124746189</v>
      </c>
    </row>
    <row r="207" spans="1:15">
      <c r="A207" s="55">
        <v>156</v>
      </c>
      <c r="B207" s="47">
        <f t="shared" si="55"/>
        <v>2.0100000000000011</v>
      </c>
      <c r="C207" s="55">
        <f t="shared" si="49"/>
        <v>4.2521885209815338</v>
      </c>
      <c r="D207" s="55">
        <f t="shared" si="42"/>
        <v>9.0509056332520039</v>
      </c>
      <c r="E207" s="55">
        <f t="shared" si="50"/>
        <v>-4.2521885209815338</v>
      </c>
      <c r="F207" s="47">
        <f t="shared" si="51"/>
        <v>2.0100000000000011</v>
      </c>
      <c r="G207" s="64">
        <f t="shared" si="52"/>
        <v>18.485065183595513</v>
      </c>
      <c r="H207" s="34">
        <f t="shared" si="53"/>
        <v>11.28582834003125</v>
      </c>
      <c r="I207" s="65">
        <f t="shared" si="54"/>
        <v>0.4722823096956954</v>
      </c>
      <c r="J207" s="55">
        <f t="shared" si="43"/>
        <v>20.40724500603114</v>
      </c>
      <c r="K207" s="55">
        <f t="shared" si="44"/>
        <v>11.886793245838156</v>
      </c>
      <c r="L207" s="55">
        <f t="shared" si="45"/>
        <v>4.4702992219010258E-2</v>
      </c>
      <c r="M207" s="55">
        <f t="shared" si="46"/>
        <v>11.398667290521301</v>
      </c>
      <c r="N207" s="55">
        <f t="shared" si="47"/>
        <v>11.341957503006263</v>
      </c>
      <c r="O207" s="55">
        <f t="shared" si="48"/>
        <v>2.8213824634343925</v>
      </c>
    </row>
    <row r="208" spans="1:15">
      <c r="A208" s="55">
        <v>157</v>
      </c>
      <c r="B208" s="47">
        <f t="shared" si="55"/>
        <v>2.0200000000000009</v>
      </c>
      <c r="C208" s="55">
        <f t="shared" si="49"/>
        <v>4.3424834611830123</v>
      </c>
      <c r="D208" s="55">
        <f t="shared" si="42"/>
        <v>9.0079319152262691</v>
      </c>
      <c r="E208" s="55">
        <f t="shared" si="50"/>
        <v>-4.3424834611830123</v>
      </c>
      <c r="F208" s="47">
        <f t="shared" si="51"/>
        <v>2.0200000000000009</v>
      </c>
      <c r="G208" s="64">
        <f t="shared" si="52"/>
        <v>18.597946990665804</v>
      </c>
      <c r="H208" s="34">
        <f t="shared" si="53"/>
        <v>11.29052406411865</v>
      </c>
      <c r="I208" s="65">
        <f t="shared" si="54"/>
        <v>0.4668763380261694</v>
      </c>
      <c r="J208" s="55">
        <f t="shared" si="43"/>
        <v>20.526115148632218</v>
      </c>
      <c r="K208" s="55">
        <f t="shared" si="44"/>
        <v>11.887232794740362</v>
      </c>
      <c r="L208" s="55">
        <f t="shared" si="45"/>
        <v>4.3215181443220119E-2</v>
      </c>
      <c r="M208" s="55">
        <f t="shared" si="46"/>
        <v>11.48383768606994</v>
      </c>
      <c r="N208" s="55">
        <f t="shared" si="47"/>
        <v>11.370136322841519</v>
      </c>
      <c r="O208" s="55">
        <f t="shared" si="48"/>
        <v>2.8143901789211667</v>
      </c>
    </row>
    <row r="209" spans="1:15">
      <c r="A209" s="55">
        <v>158</v>
      </c>
      <c r="B209" s="47">
        <f t="shared" si="55"/>
        <v>2.0300000000000007</v>
      </c>
      <c r="C209" s="55">
        <f t="shared" si="49"/>
        <v>4.4323441566570967</v>
      </c>
      <c r="D209" s="55">
        <f t="shared" si="42"/>
        <v>8.9640574115155953</v>
      </c>
      <c r="E209" s="55">
        <f t="shared" si="50"/>
        <v>-4.4323441566570967</v>
      </c>
      <c r="F209" s="47">
        <f t="shared" si="51"/>
        <v>2.0300000000000007</v>
      </c>
      <c r="G209" s="64">
        <f t="shared" si="52"/>
        <v>18.71087548605481</v>
      </c>
      <c r="H209" s="34">
        <f t="shared" si="53"/>
        <v>11.295166140761149</v>
      </c>
      <c r="I209" s="65">
        <f t="shared" si="54"/>
        <v>0.4615525583755411</v>
      </c>
      <c r="J209" s="55">
        <f t="shared" si="43"/>
        <v>20.644989613164061</v>
      </c>
      <c r="K209" s="55">
        <f t="shared" si="44"/>
        <v>11.887657714519086</v>
      </c>
      <c r="L209" s="55">
        <f t="shared" si="45"/>
        <v>4.1776888178332028E-2</v>
      </c>
      <c r="M209" s="55">
        <f t="shared" si="46"/>
        <v>11.569219161205311</v>
      </c>
      <c r="N209" s="55">
        <f t="shared" si="47"/>
        <v>11.398245479020007</v>
      </c>
      <c r="O209" s="55">
        <f t="shared" si="48"/>
        <v>2.8074496253743852</v>
      </c>
    </row>
    <row r="210" spans="1:15">
      <c r="A210" s="55">
        <v>159</v>
      </c>
      <c r="B210" s="47">
        <f t="shared" si="55"/>
        <v>2.0400000000000005</v>
      </c>
      <c r="C210" s="55">
        <f t="shared" si="49"/>
        <v>4.5217616214091239</v>
      </c>
      <c r="D210" s="55">
        <f t="shared" si="42"/>
        <v>8.9192865095337943</v>
      </c>
      <c r="E210" s="55">
        <f t="shared" si="50"/>
        <v>-4.5217616214091239</v>
      </c>
      <c r="F210" s="47">
        <f t="shared" si="51"/>
        <v>2.0400000000000009</v>
      </c>
      <c r="G210" s="64">
        <f t="shared" si="52"/>
        <v>18.823850137371615</v>
      </c>
      <c r="H210" s="34">
        <f t="shared" si="53"/>
        <v>11.299755384068533</v>
      </c>
      <c r="I210" s="65">
        <f t="shared" si="54"/>
        <v>0.45630941461017605</v>
      </c>
      <c r="J210" s="55">
        <f t="shared" si="43"/>
        <v>20.76386825578361</v>
      </c>
      <c r="K210" s="55">
        <f t="shared" si="44"/>
        <v>11.888068492062711</v>
      </c>
      <c r="L210" s="55">
        <f t="shared" si="45"/>
        <v>4.0386464376135862E-2</v>
      </c>
      <c r="M210" s="55">
        <f t="shared" si="46"/>
        <v>11.654811195381935</v>
      </c>
      <c r="N210" s="55">
        <f t="shared" si="47"/>
        <v>11.426285485668561</v>
      </c>
      <c r="O210" s="55">
        <f t="shared" si="48"/>
        <v>2.8005601680560193</v>
      </c>
    </row>
    <row r="211" spans="1:15">
      <c r="A211" s="55">
        <v>160</v>
      </c>
      <c r="B211" s="47">
        <f t="shared" si="55"/>
        <v>2.0500000000000003</v>
      </c>
      <c r="C211" s="55">
        <f t="shared" si="49"/>
        <v>4.610726913767131</v>
      </c>
      <c r="D211" s="55">
        <f t="shared" si="42"/>
        <v>8.8736236863337528</v>
      </c>
      <c r="E211" s="55">
        <f t="shared" si="50"/>
        <v>-4.610726913767131</v>
      </c>
      <c r="F211" s="47">
        <f t="shared" si="51"/>
        <v>2.0500000000000003</v>
      </c>
      <c r="G211" s="64">
        <f t="shared" si="52"/>
        <v>18.93687042028915</v>
      </c>
      <c r="H211" s="34">
        <f t="shared" si="53"/>
        <v>11.304292592766117</v>
      </c>
      <c r="I211" s="65">
        <f t="shared" si="54"/>
        <v>0.45114538581754232</v>
      </c>
      <c r="J211" s="55">
        <f t="shared" si="43"/>
        <v>20.882750937435212</v>
      </c>
      <c r="K211" s="55">
        <f t="shared" si="44"/>
        <v>11.888465598054935</v>
      </c>
      <c r="L211" s="55">
        <f t="shared" si="45"/>
        <v>3.9042316838975542E-2</v>
      </c>
      <c r="M211" s="55">
        <f t="shared" si="46"/>
        <v>11.740613271886613</v>
      </c>
      <c r="N211" s="55">
        <f t="shared" si="47"/>
        <v>11.454256850621084</v>
      </c>
      <c r="O211" s="55">
        <f t="shared" si="48"/>
        <v>2.7937211830783126</v>
      </c>
    </row>
    <row r="212" spans="1:15">
      <c r="A212" s="55">
        <v>161</v>
      </c>
      <c r="B212" s="47">
        <f t="shared" si="55"/>
        <v>2.06</v>
      </c>
      <c r="C212" s="55">
        <f t="shared" si="49"/>
        <v>4.6992311372760218</v>
      </c>
      <c r="D212" s="55">
        <f t="shared" si="42"/>
        <v>8.8270735081597405</v>
      </c>
      <c r="E212" s="55">
        <f t="shared" si="50"/>
        <v>-4.6992311372760218</v>
      </c>
      <c r="F212" s="47">
        <f t="shared" si="51"/>
        <v>2.06</v>
      </c>
      <c r="G212" s="64">
        <f t="shared" si="52"/>
        <v>19.049935818392157</v>
      </c>
      <c r="H212" s="34">
        <f t="shared" si="53"/>
        <v>11.308778550542355</v>
      </c>
      <c r="I212" s="65">
        <f t="shared" si="54"/>
        <v>0.44605898537966249</v>
      </c>
      <c r="J212" s="55">
        <f t="shared" si="43"/>
        <v>21.001637523691276</v>
      </c>
      <c r="K212" s="55">
        <f t="shared" si="44"/>
        <v>11.888849487514102</v>
      </c>
      <c r="L212" s="55">
        <f t="shared" si="45"/>
        <v>3.7742905394205668E-2</v>
      </c>
      <c r="M212" s="55">
        <f t="shared" si="46"/>
        <v>11.826624877791636</v>
      </c>
      <c r="N212" s="55">
        <f t="shared" si="47"/>
        <v>11.48216007552586</v>
      </c>
      <c r="O212" s="55">
        <f t="shared" si="48"/>
        <v>2.7869320571664704</v>
      </c>
    </row>
    <row r="213" spans="1:15">
      <c r="A213" s="55">
        <v>162</v>
      </c>
      <c r="B213" s="47">
        <f t="shared" si="55"/>
        <v>2.0699999999999998</v>
      </c>
      <c r="C213" s="55">
        <f t="shared" si="49"/>
        <v>4.7872654415871976</v>
      </c>
      <c r="D213" s="55">
        <f t="shared" si="42"/>
        <v>8.7796406299907819</v>
      </c>
      <c r="E213" s="55">
        <f t="shared" si="50"/>
        <v>-4.7872654415871976</v>
      </c>
      <c r="F213" s="47">
        <f t="shared" si="51"/>
        <v>2.0699999999999998</v>
      </c>
      <c r="G213" s="64">
        <f t="shared" si="52"/>
        <v>19.163045823028487</v>
      </c>
      <c r="H213" s="34">
        <f t="shared" si="53"/>
        <v>11.313214026387209</v>
      </c>
      <c r="I213" s="65">
        <f t="shared" si="54"/>
        <v>0.44104876007430976</v>
      </c>
      <c r="J213" s="55">
        <f t="shared" si="43"/>
        <v>21.120527884598257</v>
      </c>
      <c r="K213" s="55">
        <f t="shared" si="44"/>
        <v>11.88922060031458</v>
      </c>
      <c r="L213" s="55">
        <f t="shared" si="45"/>
        <v>3.648674112940628E-2</v>
      </c>
      <c r="M213" s="55">
        <f t="shared" si="46"/>
        <v>11.912845503908795</v>
      </c>
      <c r="N213" s="55">
        <f t="shared" si="47"/>
        <v>11.509995655950526</v>
      </c>
      <c r="O213" s="55">
        <f t="shared" si="48"/>
        <v>2.7801921874276636</v>
      </c>
    </row>
    <row r="214" spans="1:15">
      <c r="A214" s="55">
        <v>163</v>
      </c>
      <c r="B214" s="47">
        <f t="shared" si="55"/>
        <v>2.0799999999999996</v>
      </c>
      <c r="C214" s="55">
        <f t="shared" si="49"/>
        <v>4.87482102334359</v>
      </c>
      <c r="D214" s="55">
        <f t="shared" si="42"/>
        <v>8.7313297950751672</v>
      </c>
      <c r="E214" s="55">
        <f t="shared" si="50"/>
        <v>-4.87482102334359</v>
      </c>
      <c r="F214" s="47">
        <f t="shared" si="51"/>
        <v>2.08</v>
      </c>
      <c r="G214" s="64">
        <f t="shared" si="52"/>
        <v>19.27619993316376</v>
      </c>
      <c r="H214" s="34">
        <f t="shared" si="53"/>
        <v>11.317599774921767</v>
      </c>
      <c r="I214" s="65">
        <f t="shared" si="54"/>
        <v>0.43611328920303266</v>
      </c>
      <c r="J214" s="55">
        <f t="shared" si="43"/>
        <v>21.239421894527723</v>
      </c>
      <c r="K214" s="55">
        <f t="shared" si="44"/>
        <v>11.889579361690775</v>
      </c>
      <c r="L214" s="55">
        <f t="shared" si="45"/>
        <v>3.5272384686333313E-2</v>
      </c>
      <c r="M214" s="55">
        <f t="shared" si="46"/>
        <v>11.999274644744153</v>
      </c>
      <c r="N214" s="55">
        <f t="shared" si="47"/>
        <v>11.537764081484765</v>
      </c>
      <c r="O214" s="55">
        <f t="shared" si="48"/>
        <v>2.773500981126146</v>
      </c>
    </row>
    <row r="215" spans="1:15">
      <c r="A215" s="55">
        <v>164</v>
      </c>
      <c r="B215" s="47">
        <f t="shared" si="55"/>
        <v>2.0899999999999994</v>
      </c>
      <c r="C215" s="55">
        <f t="shared" si="49"/>
        <v>4.961889127059985</v>
      </c>
      <c r="D215" s="55">
        <f t="shared" si="42"/>
        <v>8.6821458344561293</v>
      </c>
      <c r="E215" s="55">
        <f t="shared" si="50"/>
        <v>-4.961889127059985</v>
      </c>
      <c r="F215" s="47">
        <f t="shared" si="51"/>
        <v>2.0899999999999994</v>
      </c>
      <c r="G215" s="64">
        <f t="shared" si="52"/>
        <v>19.389397655239314</v>
      </c>
      <c r="H215" s="34">
        <f t="shared" si="53"/>
        <v>11.321936536719218</v>
      </c>
      <c r="I215" s="65">
        <f t="shared" si="54"/>
        <v>0.43125118374509847</v>
      </c>
      <c r="J215" s="55">
        <f t="shared" si="43"/>
        <v>21.358319432032442</v>
      </c>
      <c r="K215" s="55">
        <f t="shared" si="44"/>
        <v>11.889926182724389</v>
      </c>
      <c r="L215" s="55">
        <f t="shared" si="45"/>
        <v>3.4098444611650236E-2</v>
      </c>
      <c r="M215" s="55">
        <f t="shared" si="46"/>
        <v>12.085911798453598</v>
      </c>
      <c r="N215" s="55">
        <f t="shared" si="47"/>
        <v>11.565465835840767</v>
      </c>
      <c r="O215" s="55">
        <f t="shared" si="48"/>
        <v>2.7668578554642989</v>
      </c>
    </row>
    <row r="216" spans="1:15">
      <c r="A216" s="55">
        <v>165</v>
      </c>
      <c r="B216" s="47">
        <f t="shared" si="55"/>
        <v>2.0999999999999992</v>
      </c>
      <c r="C216" s="55">
        <f t="shared" si="49"/>
        <v>5.0484610459985682</v>
      </c>
      <c r="D216" s="55">
        <f t="shared" si="42"/>
        <v>8.6320936664887409</v>
      </c>
      <c r="E216" s="55">
        <f t="shared" si="50"/>
        <v>-5.0484610459985682</v>
      </c>
      <c r="F216" s="47">
        <f t="shared" si="51"/>
        <v>2.0999999999999992</v>
      </c>
      <c r="G216" s="64">
        <f t="shared" si="52"/>
        <v>19.5026385030333</v>
      </c>
      <c r="H216" s="34">
        <f t="shared" si="53"/>
        <v>11.326225038617494</v>
      </c>
      <c r="I216" s="65">
        <f t="shared" si="54"/>
        <v>0.42646108553649759</v>
      </c>
      <c r="J216" s="55">
        <f t="shared" si="43"/>
        <v>21.477220379707202</v>
      </c>
      <c r="K216" s="55">
        <f t="shared" si="44"/>
        <v>11.890261460815452</v>
      </c>
      <c r="L216" s="55">
        <f t="shared" si="45"/>
        <v>3.2963575762550643E-2</v>
      </c>
      <c r="M216" s="55">
        <f t="shared" si="46"/>
        <v>12.172756466799122</v>
      </c>
      <c r="N216" s="55">
        <f t="shared" si="47"/>
        <v>11.593101396951548</v>
      </c>
      <c r="O216" s="55">
        <f t="shared" si="48"/>
        <v>2.7602622373694174</v>
      </c>
    </row>
    <row r="217" spans="1:15">
      <c r="A217" s="55">
        <v>166</v>
      </c>
      <c r="B217" s="47">
        <f t="shared" si="55"/>
        <v>2.109999999999999</v>
      </c>
      <c r="C217" s="55">
        <f t="shared" si="49"/>
        <v>5.1345281230395878</v>
      </c>
      <c r="D217" s="55">
        <f t="shared" si="42"/>
        <v>8.581178296348094</v>
      </c>
      <c r="E217" s="55">
        <f t="shared" si="50"/>
        <v>-5.1345281230395878</v>
      </c>
      <c r="F217" s="47">
        <f t="shared" si="51"/>
        <v>2.1099999999999994</v>
      </c>
      <c r="G217" s="64">
        <f t="shared" si="52"/>
        <v>19.615921997524815</v>
      </c>
      <c r="H217" s="34">
        <f t="shared" si="53"/>
        <v>11.330465994023843</v>
      </c>
      <c r="I217" s="65">
        <f t="shared" si="54"/>
        <v>0.42174166647317668</v>
      </c>
      <c r="J217" s="55">
        <f t="shared" si="43"/>
        <v>21.596124624054273</v>
      </c>
      <c r="K217" s="55">
        <f t="shared" si="44"/>
        <v>11.890585580137673</v>
      </c>
      <c r="L217" s="55">
        <f t="shared" si="45"/>
        <v>3.1866477765445177E-2</v>
      </c>
      <c r="M217" s="55">
        <f t="shared" si="46"/>
        <v>12.259808155105844</v>
      </c>
      <c r="N217" s="55">
        <f t="shared" si="47"/>
        <v>11.620671237067157</v>
      </c>
      <c r="O217" s="55">
        <f t="shared" si="48"/>
        <v>2.7537135632860577</v>
      </c>
    </row>
    <row r="218" spans="1:15">
      <c r="A218" s="55">
        <v>167</v>
      </c>
      <c r="B218" s="47">
        <f t="shared" si="55"/>
        <v>2.1199999999999988</v>
      </c>
      <c r="C218" s="55">
        <f t="shared" si="49"/>
        <v>5.2200817515470623</v>
      </c>
      <c r="D218" s="55">
        <f t="shared" si="42"/>
        <v>8.5294048155287694</v>
      </c>
      <c r="E218" s="55">
        <f t="shared" si="50"/>
        <v>-5.2200817515470623</v>
      </c>
      <c r="F218" s="47">
        <f t="shared" si="51"/>
        <v>2.1199999999999988</v>
      </c>
      <c r="G218" s="64">
        <f t="shared" si="52"/>
        <v>19.729247666761136</v>
      </c>
      <c r="H218" s="34">
        <f t="shared" si="53"/>
        <v>11.334660103211547</v>
      </c>
      <c r="I218" s="65">
        <f t="shared" si="54"/>
        <v>0.41709162773769654</v>
      </c>
      <c r="J218" s="55">
        <f t="shared" si="43"/>
        <v>21.715032055353387</v>
      </c>
      <c r="K218" s="55">
        <f t="shared" si="44"/>
        <v>11.890898912078638</v>
      </c>
      <c r="L218" s="55">
        <f t="shared" si="45"/>
        <v>3.08058935259467E-2</v>
      </c>
      <c r="M218" s="55">
        <f t="shared" si="46"/>
        <v>12.347066372219748</v>
      </c>
      <c r="N218" s="55">
        <f t="shared" si="47"/>
        <v>11.648175822848826</v>
      </c>
      <c r="O218" s="55">
        <f t="shared" si="48"/>
        <v>2.7472112789737815</v>
      </c>
    </row>
    <row r="219" spans="1:15">
      <c r="A219" s="55">
        <v>168</v>
      </c>
      <c r="B219" s="47">
        <f t="shared" si="55"/>
        <v>2.1299999999999986</v>
      </c>
      <c r="C219" s="55">
        <f t="shared" si="49"/>
        <v>5.3051133762294365</v>
      </c>
      <c r="D219" s="55">
        <f t="shared" si="42"/>
        <v>8.4767784013357055</v>
      </c>
      <c r="E219" s="55">
        <f t="shared" si="50"/>
        <v>-5.3051133762294365</v>
      </c>
      <c r="F219" s="47">
        <f t="shared" si="51"/>
        <v>2.129999999999999</v>
      </c>
      <c r="G219" s="64">
        <f t="shared" si="52"/>
        <v>19.842615045727808</v>
      </c>
      <c r="H219" s="34">
        <f t="shared" si="53"/>
        <v>11.338808053608998</v>
      </c>
      <c r="I219" s="65">
        <f t="shared" si="54"/>
        <v>0.41250969904854606</v>
      </c>
      <c r="J219" s="55">
        <f t="shared" si="43"/>
        <v>21.833942567535985</v>
      </c>
      <c r="K219" s="55">
        <f t="shared" si="44"/>
        <v>11.891201815665372</v>
      </c>
      <c r="L219" s="55">
        <f t="shared" si="45"/>
        <v>2.9780607788446201E-2</v>
      </c>
      <c r="M219" s="55">
        <f t="shared" si="46"/>
        <v>12.434530630466101</v>
      </c>
      <c r="N219" s="55">
        <f t="shared" si="47"/>
        <v>11.675615615461135</v>
      </c>
      <c r="O219" s="55">
        <f t="shared" si="48"/>
        <v>2.7407548393101275</v>
      </c>
    </row>
    <row r="220" spans="1:15">
      <c r="A220" s="55">
        <v>169</v>
      </c>
      <c r="B220" s="47">
        <f t="shared" si="55"/>
        <v>2.1399999999999983</v>
      </c>
      <c r="C220" s="55">
        <f t="shared" si="49"/>
        <v>5.3896144939951007</v>
      </c>
      <c r="D220" s="55">
        <f t="shared" si="42"/>
        <v>8.4233043163664654</v>
      </c>
      <c r="E220" s="55">
        <f t="shared" si="50"/>
        <v>-5.3896144939951007</v>
      </c>
      <c r="F220" s="47">
        <f t="shared" si="51"/>
        <v>2.1399999999999983</v>
      </c>
      <c r="G220" s="64">
        <f t="shared" si="52"/>
        <v>19.956023676221591</v>
      </c>
      <c r="H220" s="34">
        <f t="shared" si="53"/>
        <v>11.342910520081411</v>
      </c>
      <c r="I220" s="65">
        <f t="shared" si="54"/>
        <v>0.40799463793136403</v>
      </c>
      <c r="J220" s="55">
        <f t="shared" si="43"/>
        <v>21.952856058063709</v>
      </c>
      <c r="K220" s="55">
        <f t="shared" si="44"/>
        <v>11.891494637975706</v>
      </c>
      <c r="L220" s="55">
        <f t="shared" si="45"/>
        <v>2.8789445743629259E-2</v>
      </c>
      <c r="M220" s="55">
        <f t="shared" si="46"/>
        <v>12.522200445608577</v>
      </c>
      <c r="N220" s="55">
        <f t="shared" si="47"/>
        <v>11.702991070662231</v>
      </c>
      <c r="O220" s="55">
        <f t="shared" si="48"/>
        <v>2.7343437080986539</v>
      </c>
    </row>
    <row r="221" spans="1:15">
      <c r="A221" s="55">
        <v>170</v>
      </c>
      <c r="B221" s="47">
        <f t="shared" si="55"/>
        <v>2.1499999999999981</v>
      </c>
      <c r="C221" s="55">
        <f t="shared" si="49"/>
        <v>5.4735766548026952</v>
      </c>
      <c r="D221" s="55">
        <f t="shared" si="42"/>
        <v>8.3689879079849874</v>
      </c>
      <c r="E221" s="55">
        <f t="shared" si="50"/>
        <v>-5.4735766548026952</v>
      </c>
      <c r="F221" s="47">
        <f t="shared" si="51"/>
        <v>2.1499999999999981</v>
      </c>
      <c r="G221" s="64">
        <f t="shared" si="52"/>
        <v>20.069473106726267</v>
      </c>
      <c r="H221" s="34">
        <f t="shared" si="53"/>
        <v>11.346968165205348</v>
      </c>
      <c r="I221" s="65">
        <f t="shared" si="54"/>
        <v>0.40354522901135981</v>
      </c>
      <c r="J221" s="55">
        <f t="shared" si="43"/>
        <v>22.071772427810899</v>
      </c>
      <c r="K221" s="55">
        <f t="shared" si="44"/>
        <v>11.891777714535991</v>
      </c>
      <c r="L221" s="55">
        <f t="shared" si="45"/>
        <v>2.7831271682337181E-2</v>
      </c>
      <c r="M221" s="55">
        <f t="shared" si="46"/>
        <v>12.610075336809038</v>
      </c>
      <c r="N221" s="55">
        <f t="shared" si="47"/>
        <v>11.730302638892139</v>
      </c>
      <c r="O221" s="55">
        <f t="shared" si="48"/>
        <v>2.7279773578818953</v>
      </c>
    </row>
    <row r="222" spans="1:15">
      <c r="A222" s="55">
        <v>171</v>
      </c>
      <c r="B222" s="47">
        <f t="shared" si="55"/>
        <v>2.1599999999999979</v>
      </c>
      <c r="C222" s="55">
        <f t="shared" si="49"/>
        <v>5.556991462506109</v>
      </c>
      <c r="D222" s="55">
        <f t="shared" si="42"/>
        <v>8.313834607786843</v>
      </c>
      <c r="E222" s="55">
        <f t="shared" si="50"/>
        <v>-5.556991462506109</v>
      </c>
      <c r="F222" s="47">
        <f t="shared" si="51"/>
        <v>2.1599999999999979</v>
      </c>
      <c r="G222" s="64">
        <f t="shared" si="52"/>
        <v>20.182962892291023</v>
      </c>
      <c r="H222" s="34">
        <f t="shared" si="53"/>
        <v>11.350981639536231</v>
      </c>
      <c r="I222" s="65">
        <f t="shared" si="54"/>
        <v>0.39916028332622905</v>
      </c>
      <c r="J222" s="55">
        <f t="shared" si="43"/>
        <v>22.19069158095099</v>
      </c>
      <c r="K222" s="55">
        <f t="shared" si="44"/>
        <v>11.892051369705538</v>
      </c>
      <c r="L222" s="55">
        <f t="shared" si="45"/>
        <v>2.6904987694230581E-2</v>
      </c>
      <c r="M222" s="55">
        <f t="shared" si="46"/>
        <v>12.698154826587976</v>
      </c>
      <c r="N222" s="55">
        <f t="shared" si="47"/>
        <v>11.75755076535925</v>
      </c>
      <c r="O222" s="55">
        <f t="shared" si="48"/>
        <v>2.7216552697590881</v>
      </c>
    </row>
    <row r="223" spans="1:15">
      <c r="A223" s="55">
        <v>172</v>
      </c>
      <c r="B223" s="47">
        <f t="shared" si="55"/>
        <v>2.1699999999999977</v>
      </c>
      <c r="C223" s="55">
        <f t="shared" si="49"/>
        <v>5.6398505756940818</v>
      </c>
      <c r="D223" s="55">
        <f t="shared" si="42"/>
        <v>8.2578499310560929</v>
      </c>
      <c r="E223" s="55">
        <f t="shared" si="50"/>
        <v>-5.6398505756940818</v>
      </c>
      <c r="F223" s="47">
        <f t="shared" si="51"/>
        <v>2.1699999999999977</v>
      </c>
      <c r="G223" s="64">
        <f t="shared" si="52"/>
        <v>20.296492594411607</v>
      </c>
      <c r="H223" s="34">
        <f t="shared" si="53"/>
        <v>11.354951581869145</v>
      </c>
      <c r="I223" s="65">
        <f t="shared" si="54"/>
        <v>0.39483863765891392</v>
      </c>
      <c r="J223" s="55">
        <f t="shared" si="43"/>
        <v>22.309613424846745</v>
      </c>
      <c r="K223" s="55">
        <f t="shared" si="44"/>
        <v>11.892315917048295</v>
      </c>
      <c r="L223" s="55">
        <f t="shared" si="45"/>
        <v>2.6009532409764086E-2</v>
      </c>
      <c r="M223" s="55">
        <f t="shared" si="46"/>
        <v>12.786438440785592</v>
      </c>
      <c r="N223" s="55">
        <f t="shared" si="47"/>
        <v>11.784735890124981</v>
      </c>
      <c r="O223" s="55">
        <f t="shared" si="48"/>
        <v>2.7153769332085242</v>
      </c>
    </row>
    <row r="224" spans="1:15">
      <c r="A224" s="55">
        <v>173</v>
      </c>
      <c r="B224" s="47">
        <f t="shared" si="55"/>
        <v>2.1799999999999975</v>
      </c>
      <c r="C224" s="55">
        <f t="shared" si="49"/>
        <v>5.7221457085243461</v>
      </c>
      <c r="D224" s="55">
        <f t="shared" si="42"/>
        <v>8.2010394762137562</v>
      </c>
      <c r="E224" s="55">
        <f t="shared" si="50"/>
        <v>-5.7221457085243461</v>
      </c>
      <c r="F224" s="47">
        <f t="shared" si="51"/>
        <v>2.1799999999999975</v>
      </c>
      <c r="G224" s="64">
        <f t="shared" si="52"/>
        <v>20.410061780913956</v>
      </c>
      <c r="H224" s="34">
        <f t="shared" si="53"/>
        <v>11.358878619493016</v>
      </c>
      <c r="I224" s="65">
        <f t="shared" si="54"/>
        <v>0.39057915388955339</v>
      </c>
      <c r="J224" s="55">
        <f t="shared" si="43"/>
        <v>22.428537869944076</v>
      </c>
      <c r="K224" s="55">
        <f t="shared" si="44"/>
        <v>11.892571659692134</v>
      </c>
      <c r="L224" s="55">
        <f t="shared" si="45"/>
        <v>2.5143879784031046E-2</v>
      </c>
      <c r="M224" s="55">
        <f t="shared" si="46"/>
        <v>12.874925708523504</v>
      </c>
      <c r="N224" s="55">
        <f t="shared" si="47"/>
        <v>11.811858448186713</v>
      </c>
      <c r="O224" s="55">
        <f t="shared" si="48"/>
        <v>2.7091418459143872</v>
      </c>
    </row>
    <row r="225" spans="1:15">
      <c r="A225" s="55">
        <v>174</v>
      </c>
      <c r="B225" s="47">
        <f t="shared" si="55"/>
        <v>2.1899999999999973</v>
      </c>
      <c r="C225" s="55">
        <f t="shared" si="49"/>
        <v>5.8038686315521968</v>
      </c>
      <c r="D225" s="55">
        <f t="shared" si="42"/>
        <v>8.1434089242579759</v>
      </c>
      <c r="E225" s="55">
        <f t="shared" si="50"/>
        <v>-5.8038686315521968</v>
      </c>
      <c r="F225" s="47">
        <f t="shared" si="51"/>
        <v>2.1899999999999973</v>
      </c>
      <c r="G225" s="64">
        <f t="shared" si="52"/>
        <v>20.523670025840421</v>
      </c>
      <c r="H225" s="34">
        <f t="shared" si="53"/>
        <v>11.362763368438435</v>
      </c>
      <c r="I225" s="65">
        <f t="shared" si="54"/>
        <v>0.38638071836601134</v>
      </c>
      <c r="J225" s="55">
        <f t="shared" si="43"/>
        <v>22.547464829669465</v>
      </c>
      <c r="K225" s="55">
        <f t="shared" si="44"/>
        <v>11.892818890676185</v>
      </c>
      <c r="L225" s="55">
        <f t="shared" si="45"/>
        <v>2.4307037921084237E-2</v>
      </c>
      <c r="M225" s="55">
        <f t="shared" si="46"/>
        <v>12.963616162167074</v>
      </c>
      <c r="N225" s="55">
        <f t="shared" si="47"/>
        <v>11.838918869558986</v>
      </c>
      <c r="O225" s="55">
        <f t="shared" si="48"/>
        <v>2.7029495135979453</v>
      </c>
    </row>
    <row r="226" spans="1:15">
      <c r="A226" s="55">
        <v>175</v>
      </c>
      <c r="B226" s="47">
        <f t="shared" si="55"/>
        <v>2.1999999999999971</v>
      </c>
      <c r="C226" s="55">
        <f t="shared" si="49"/>
        <v>5.8850111725534333</v>
      </c>
      <c r="D226" s="55">
        <f t="shared" si="42"/>
        <v>8.0849640381959187</v>
      </c>
      <c r="E226" s="55">
        <f t="shared" si="50"/>
        <v>-5.8850111725534333</v>
      </c>
      <c r="F226" s="47">
        <f t="shared" si="51"/>
        <v>2.1999999999999971</v>
      </c>
      <c r="G226" s="64">
        <f t="shared" si="52"/>
        <v>20.63731690933837</v>
      </c>
      <c r="H226" s="34">
        <f t="shared" si="53"/>
        <v>11.366606433719252</v>
      </c>
      <c r="I226" s="65">
        <f t="shared" si="54"/>
        <v>0.38224224129238304</v>
      </c>
      <c r="J226" s="55">
        <f t="shared" si="43"/>
        <v>22.66639422033073</v>
      </c>
      <c r="K226" s="55">
        <f t="shared" si="44"/>
        <v>11.893057893286608</v>
      </c>
      <c r="L226" s="55">
        <f t="shared" si="45"/>
        <v>2.3498047937385795E-2</v>
      </c>
      <c r="M226" s="55">
        <f t="shared" si="46"/>
        <v>13.052509337288342</v>
      </c>
      <c r="N226" s="55">
        <f t="shared" si="47"/>
        <v>11.865917579353052</v>
      </c>
      <c r="O226" s="55">
        <f t="shared" si="48"/>
        <v>2.6967994498529704</v>
      </c>
    </row>
    <row r="227" spans="1:15">
      <c r="A227" s="55">
        <v>176</v>
      </c>
      <c r="B227" s="47">
        <f t="shared" si="55"/>
        <v>2.2099999999999969</v>
      </c>
      <c r="C227" s="55">
        <f t="shared" si="49"/>
        <v>5.9655652173415739</v>
      </c>
      <c r="D227" s="55">
        <f t="shared" si="42"/>
        <v>8.0257106624674908</v>
      </c>
      <c r="E227" s="55">
        <f t="shared" si="50"/>
        <v>-5.9655652173415739</v>
      </c>
      <c r="F227" s="47">
        <f t="shared" si="51"/>
        <v>2.2099999999999964</v>
      </c>
      <c r="G227" s="64">
        <f t="shared" si="52"/>
        <v>20.751002017551201</v>
      </c>
      <c r="H227" s="34">
        <f t="shared" si="53"/>
        <v>11.370408409568149</v>
      </c>
      <c r="I227" s="65">
        <f t="shared" si="54"/>
        <v>0.3781626561349053</v>
      </c>
      <c r="J227" s="55">
        <f t="shared" si="43"/>
        <v>22.785325961021151</v>
      </c>
      <c r="K227" s="55">
        <f t="shared" si="44"/>
        <v>11.893288941381202</v>
      </c>
      <c r="L227" s="55">
        <f t="shared" si="45"/>
        <v>2.2715982863083954E-2</v>
      </c>
      <c r="M227" s="55">
        <f t="shared" si="46"/>
        <v>13.141604772629531</v>
      </c>
      <c r="N227" s="55">
        <f t="shared" si="47"/>
        <v>11.892854997854796</v>
      </c>
      <c r="O227" s="55">
        <f t="shared" si="48"/>
        <v>2.6906911759852519</v>
      </c>
    </row>
    <row r="228" spans="1:15">
      <c r="A228" s="55">
        <v>177</v>
      </c>
      <c r="B228" s="47">
        <f t="shared" si="55"/>
        <v>2.2199999999999966</v>
      </c>
      <c r="C228" s="55">
        <f t="shared" si="49"/>
        <v>6.0455227105792684</v>
      </c>
      <c r="D228" s="55">
        <f t="shared" si="42"/>
        <v>7.9656547223608865</v>
      </c>
      <c r="E228" s="55">
        <f t="shared" si="50"/>
        <v>-6.0455227105792684</v>
      </c>
      <c r="F228" s="47">
        <f t="shared" si="51"/>
        <v>2.2199999999999966</v>
      </c>
      <c r="G228" s="64">
        <f t="shared" si="52"/>
        <v>20.864724942511707</v>
      </c>
      <c r="H228" s="34">
        <f t="shared" si="53"/>
        <v>11.374169879666383</v>
      </c>
      <c r="I228" s="65">
        <f t="shared" si="54"/>
        <v>0.37414091904471464</v>
      </c>
      <c r="J228" s="55">
        <f t="shared" si="43"/>
        <v>22.904259973526752</v>
      </c>
      <c r="K228" s="55">
        <f t="shared" si="44"/>
        <v>11.893512299703193</v>
      </c>
      <c r="L228" s="55">
        <f t="shared" si="45"/>
        <v>2.1959946579857524E-2</v>
      </c>
      <c r="M228" s="55">
        <f t="shared" si="46"/>
        <v>13.230902010067158</v>
      </c>
      <c r="N228" s="55">
        <f t="shared" si="47"/>
        <v>11.919731540601063</v>
      </c>
      <c r="O228" s="55">
        <f t="shared" si="48"/>
        <v>2.6846242208560991</v>
      </c>
    </row>
    <row r="229" spans="1:15">
      <c r="A229" s="55">
        <v>178</v>
      </c>
      <c r="B229" s="47">
        <f t="shared" si="55"/>
        <v>2.2299999999999964</v>
      </c>
      <c r="C229" s="55">
        <f t="shared" si="49"/>
        <v>6.1248756565838232</v>
      </c>
      <c r="D229" s="55">
        <f t="shared" si="42"/>
        <v>7.9048022234200701</v>
      </c>
      <c r="E229" s="55">
        <f t="shared" si="50"/>
        <v>-6.1248756565838232</v>
      </c>
      <c r="F229" s="47">
        <f t="shared" si="51"/>
        <v>2.2299999999999964</v>
      </c>
      <c r="G229" s="64">
        <f t="shared" si="52"/>
        <v>20.978485282037656</v>
      </c>
      <c r="H229" s="34">
        <f t="shared" si="53"/>
        <v>11.377891417367787</v>
      </c>
      <c r="I229" s="65">
        <f t="shared" si="54"/>
        <v>0.37017600829691738</v>
      </c>
      <c r="J229" s="55">
        <f t="shared" si="43"/>
        <v>23.023196182236688</v>
      </c>
      <c r="K229" s="55">
        <f t="shared" si="44"/>
        <v>11.893728224184589</v>
      </c>
      <c r="L229" s="55">
        <f t="shared" si="45"/>
        <v>2.1229072794111396E-2</v>
      </c>
      <c r="M229" s="55">
        <f t="shared" si="46"/>
        <v>13.320400594576695</v>
      </c>
      <c r="N229" s="55">
        <f t="shared" si="47"/>
        <v>11.946547618454453</v>
      </c>
      <c r="O229" s="55">
        <f t="shared" si="48"/>
        <v>2.6785981207297023</v>
      </c>
    </row>
    <row r="230" spans="1:15">
      <c r="A230" s="55">
        <v>179</v>
      </c>
      <c r="B230" s="47">
        <f t="shared" si="55"/>
        <v>2.2399999999999962</v>
      </c>
      <c r="C230" s="55">
        <f t="shared" si="49"/>
        <v>6.2036161201267674</v>
      </c>
      <c r="D230" s="55">
        <f t="shared" si="42"/>
        <v>7.8431592508442236</v>
      </c>
      <c r="E230" s="55">
        <f t="shared" si="50"/>
        <v>-6.2036161201267674</v>
      </c>
      <c r="F230" s="47">
        <f t="shared" si="51"/>
        <v>2.2399999999999967</v>
      </c>
      <c r="G230" s="64">
        <f t="shared" si="52"/>
        <v>21.092282639629651</v>
      </c>
      <c r="H230" s="34">
        <f t="shared" si="53"/>
        <v>11.381573585917302</v>
      </c>
      <c r="I230" s="65">
        <f t="shared" si="54"/>
        <v>0.36626692374545766</v>
      </c>
      <c r="J230" s="55">
        <f t="shared" si="43"/>
        <v>23.1421345140566</v>
      </c>
      <c r="K230" s="55">
        <f t="shared" si="44"/>
        <v>11.893936962239433</v>
      </c>
      <c r="L230" s="55">
        <f t="shared" si="45"/>
        <v>2.0522524044346038E-2</v>
      </c>
      <c r="M230" s="55">
        <f t="shared" si="46"/>
        <v>13.410100074197771</v>
      </c>
      <c r="N230" s="55">
        <f t="shared" si="47"/>
        <v>11.973303637676603</v>
      </c>
      <c r="O230" s="55">
        <f t="shared" si="48"/>
        <v>2.672612419124246</v>
      </c>
    </row>
    <row r="231" spans="1:15" ht="15.75" thickBot="1">
      <c r="A231" s="55">
        <v>180</v>
      </c>
      <c r="B231" s="48">
        <f t="shared" si="55"/>
        <v>2.249999999999996</v>
      </c>
      <c r="C231" s="55">
        <f t="shared" si="49"/>
        <v>6.28173622722736</v>
      </c>
      <c r="D231" s="55">
        <f t="shared" si="42"/>
        <v>7.7807319688792376</v>
      </c>
      <c r="E231" s="55">
        <f t="shared" si="50"/>
        <v>-6.28173622722736</v>
      </c>
      <c r="F231" s="47">
        <f t="shared" si="51"/>
        <v>2.2499999999999964</v>
      </c>
      <c r="G231" s="64">
        <f t="shared" si="52"/>
        <v>21.20611662437107</v>
      </c>
      <c r="H231" s="34">
        <f t="shared" si="53"/>
        <v>11.385216938664081</v>
      </c>
      <c r="I231" s="66">
        <f t="shared" si="54"/>
        <v>0.3624126862932785</v>
      </c>
      <c r="J231" s="55">
        <f t="shared" si="43"/>
        <v>23.261074898324868</v>
      </c>
      <c r="K231" s="55">
        <f t="shared" si="44"/>
        <v>11.894138753047304</v>
      </c>
      <c r="L231" s="55">
        <f t="shared" si="45"/>
        <v>1.9839490741564016E-2</v>
      </c>
      <c r="M231" s="55">
        <f t="shared" si="46"/>
        <v>13.499999999999964</v>
      </c>
      <c r="N231" s="55">
        <f t="shared" si="47"/>
        <v>11.999999999999989</v>
      </c>
      <c r="O231" s="55">
        <f t="shared" si="48"/>
        <v>2.6666666666666692</v>
      </c>
    </row>
  </sheetData>
  <conditionalFormatting sqref="F6:F231">
    <cfRule type="expression" dxfId="0" priority="1">
      <formula>IF(B6=F6,FALSE,TRUE)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M68"/>
  <sheetViews>
    <sheetView topLeftCell="A31" workbookViewId="0">
      <selection activeCell="G9" sqref="G9"/>
    </sheetView>
  </sheetViews>
  <sheetFormatPr defaultRowHeight="15"/>
  <cols>
    <col min="2" max="2" width="10.42578125" customWidth="1"/>
    <col min="3" max="3" width="29.42578125" bestFit="1" customWidth="1"/>
    <col min="4" max="4" width="13.42578125" customWidth="1"/>
    <col min="5" max="5" width="12.7109375" customWidth="1"/>
    <col min="6" max="6" width="12.42578125" style="3" customWidth="1"/>
    <col min="7" max="7" width="11.7109375" customWidth="1"/>
    <col min="8" max="8" width="10.5703125" customWidth="1"/>
    <col min="9" max="9" width="29.42578125" bestFit="1" customWidth="1"/>
    <col min="10" max="10" width="14" customWidth="1"/>
    <col min="11" max="11" width="10.28515625" customWidth="1"/>
    <col min="13" max="13" width="12" customWidth="1"/>
  </cols>
  <sheetData>
    <row r="1" spans="2:13">
      <c r="B1" s="5"/>
      <c r="C1" s="5"/>
      <c r="D1" s="5"/>
      <c r="E1" s="5"/>
    </row>
    <row r="2" spans="2:13">
      <c r="B2" s="5"/>
      <c r="C2" s="5"/>
      <c r="D2" s="5"/>
      <c r="E2" s="5"/>
    </row>
    <row r="3" spans="2:13">
      <c r="B3" s="5"/>
      <c r="C3" s="5"/>
      <c r="D3" s="5"/>
      <c r="E3" s="5"/>
    </row>
    <row r="4" spans="2:13">
      <c r="B4" s="5"/>
      <c r="C4" s="5"/>
      <c r="D4" s="75" t="s">
        <v>12</v>
      </c>
      <c r="E4" s="75"/>
      <c r="F4" s="75"/>
      <c r="G4" s="75"/>
    </row>
    <row r="5" spans="2:13">
      <c r="B5" s="5"/>
      <c r="C5" s="5"/>
      <c r="D5" s="5"/>
      <c r="E5" s="5"/>
    </row>
    <row r="6" spans="2:13" ht="18">
      <c r="D6" s="6"/>
      <c r="E6" s="6"/>
      <c r="F6" s="21"/>
      <c r="G6" t="s">
        <v>10</v>
      </c>
      <c r="H6" t="s">
        <v>11</v>
      </c>
    </row>
    <row r="7" spans="2:13">
      <c r="D7" t="s">
        <v>7</v>
      </c>
      <c r="E7" t="s">
        <v>6</v>
      </c>
      <c r="F7" s="3" t="s">
        <v>8</v>
      </c>
      <c r="G7" t="s">
        <v>9</v>
      </c>
      <c r="I7" s="57">
        <f>1/I8</f>
        <v>2.4999999999999999E-8</v>
      </c>
      <c r="J7" s="57">
        <f>1/J8</f>
        <v>6.3999999999999997E-6</v>
      </c>
    </row>
    <row r="8" spans="2:13" s="7" customFormat="1" ht="15.75" thickBot="1">
      <c r="C8" s="7">
        <v>25000000</v>
      </c>
      <c r="D8" s="8">
        <f>C8/D9</f>
        <v>6250000</v>
      </c>
      <c r="E8" s="8">
        <f>D8/E9</f>
        <v>1250000</v>
      </c>
      <c r="F8" s="22">
        <f>E8*F9</f>
        <v>160000000</v>
      </c>
      <c r="G8" s="8">
        <f>F8/G9</f>
        <v>80000000</v>
      </c>
      <c r="H8" s="8">
        <f>G8/2</f>
        <v>40000000</v>
      </c>
      <c r="I8" s="59">
        <f>H8/I9</f>
        <v>40000000</v>
      </c>
      <c r="J8" s="59">
        <f>$H$8/J9</f>
        <v>156250</v>
      </c>
    </row>
    <row r="9" spans="2:13" ht="15.75" thickBot="1">
      <c r="D9" s="4">
        <v>4</v>
      </c>
      <c r="E9" s="4">
        <v>5</v>
      </c>
      <c r="F9" s="23">
        <v>128</v>
      </c>
      <c r="G9" s="4">
        <v>2</v>
      </c>
      <c r="H9" s="58">
        <v>2</v>
      </c>
      <c r="I9" s="58">
        <v>1</v>
      </c>
      <c r="J9" s="58">
        <v>256</v>
      </c>
    </row>
    <row r="10" spans="2:13">
      <c r="D10" t="s">
        <v>77</v>
      </c>
      <c r="E10" t="str">
        <f>DEC2HEX(E9-2)</f>
        <v>3</v>
      </c>
      <c r="G10">
        <v>0</v>
      </c>
    </row>
    <row r="11" spans="2:13">
      <c r="D11" t="s">
        <v>78</v>
      </c>
      <c r="F11" s="3" t="str">
        <f>DEC2HEX(F9-2)</f>
        <v>7E</v>
      </c>
    </row>
    <row r="12" spans="2:13">
      <c r="H12">
        <f>0.000001/I7</f>
        <v>40</v>
      </c>
    </row>
    <row r="13" spans="2:13" ht="15.75" thickBot="1">
      <c r="D13" s="7">
        <f>(D9*E9*G9)</f>
        <v>40</v>
      </c>
      <c r="E13" s="9">
        <f>C8*F9</f>
        <v>3200000000</v>
      </c>
      <c r="F13" s="7">
        <f>C8*F9/(D9*E9*G9)</f>
        <v>80000000</v>
      </c>
    </row>
    <row r="14" spans="2:13" ht="15.75" thickBot="1">
      <c r="E14" t="s">
        <v>20</v>
      </c>
      <c r="J14" s="10"/>
    </row>
    <row r="15" spans="2:13" ht="15.75" thickBot="1">
      <c r="C15" s="19" t="s">
        <v>19</v>
      </c>
      <c r="D15" s="18">
        <v>4.1780793463627496E-3</v>
      </c>
      <c r="E15" s="20" t="s">
        <v>186</v>
      </c>
      <c r="F15" s="3">
        <f t="shared" ref="F15" si="0">IF(D15&lt;0.000001,D15*1000000000,IF(D15&lt;0.001,D15*1000000,IF(D15&lt;1,D15*1000,IF(D15&gt;1000000,D15/1000000,IF(D15&gt;1000,D15/1000,D15)))))</f>
        <v>4.1780793463627495</v>
      </c>
      <c r="G15" s="55" t="str">
        <f t="shared" ref="G15" si="1">CONCATENATE(IF(D15&lt;0.000001,"n",IF(D15&lt;0.001,"u",IF(D15&lt;1,"m",IF(D15&gt;1000000,"M",IF(D15&gt;1000,"K",""))))),E15)</f>
        <v>m˚/sec</v>
      </c>
      <c r="I15" s="19" t="s">
        <v>19</v>
      </c>
      <c r="J15" s="18">
        <v>4.1780793463627496E-3</v>
      </c>
      <c r="K15" s="20" t="s">
        <v>186</v>
      </c>
      <c r="L15" s="3">
        <f t="shared" ref="L15" si="2">IF(J15&lt;0.000001,J15*1000000000,IF(J15&lt;0.001,J15*1000000,IF(J15&lt;1,J15*1000,IF(J15&gt;1000000,J15/1000000,IF(J15&gt;1000,J15/1000,J15)))))</f>
        <v>4.1780793463627495</v>
      </c>
      <c r="M15" s="55" t="str">
        <f t="shared" ref="M15" si="3">CONCATENATE(IF(J15&lt;0.000001,"n",IF(J15&lt;0.001,"u",IF(J15&lt;1,"m",IF(J15&gt;1000000,"M",IF(J15&gt;1000,"K",""))))),K15)</f>
        <v>m˚/sec</v>
      </c>
    </row>
    <row r="16" spans="2:13">
      <c r="C16" s="16" t="s">
        <v>14</v>
      </c>
      <c r="D16" s="17">
        <f>200*16</f>
        <v>3200</v>
      </c>
      <c r="E16" t="s">
        <v>21</v>
      </c>
      <c r="F16" s="3">
        <f t="shared" ref="F16:F26" si="4">IF(D16&lt;0.000001,D16*1000000000,IF(D16&lt;0.001,D16*1000000,IF(D16&lt;1,D16*1000,IF(D16&gt;1000000,D16/1000000,IF(D16&gt;1000,D16/1000,D16)))))</f>
        <v>3.2</v>
      </c>
      <c r="G16" t="str">
        <f t="shared" ref="G16:G26" si="5">CONCATENATE(IF(D16&lt;0.000001,"n",IF(D16&lt;0.001,"u",IF(D16&lt;1,"m",IF(D16&gt;1000000,"M",IF(D16&gt;1000,"K",""))))),E16)</f>
        <v>Kstep</v>
      </c>
      <c r="I16" s="16" t="s">
        <v>14</v>
      </c>
      <c r="J16" s="17">
        <f>200*16</f>
        <v>3200</v>
      </c>
      <c r="K16" t="s">
        <v>21</v>
      </c>
      <c r="L16" s="3">
        <f t="shared" ref="L16:L26" si="6">IF(J16&lt;0.000001,J16*1000000000,IF(J16&lt;0.001,J16*1000000,IF(J16&lt;1,J16*1000,IF(J16&gt;1000000,J16/1000000,IF(J16&gt;1000,J16/1000,J16)))))</f>
        <v>3.2</v>
      </c>
      <c r="M16" t="str">
        <f t="shared" ref="M16:M26" si="7">CONCATENATE(IF(J16&lt;0.000001,"n",IF(J16&lt;0.001,"u",IF(J16&lt;1,"m",IF(J16&gt;1000000,"M",IF(J16&gt;1000,"K",""))))),K16)</f>
        <v>Kstep</v>
      </c>
    </row>
    <row r="17" spans="3:13">
      <c r="C17" s="11" t="s">
        <v>15</v>
      </c>
      <c r="D17" s="12">
        <v>1</v>
      </c>
      <c r="E17" s="20" t="s">
        <v>30</v>
      </c>
      <c r="F17" s="3">
        <f t="shared" si="4"/>
        <v>1</v>
      </c>
      <c r="G17" t="str">
        <f t="shared" si="5"/>
        <v>˚</v>
      </c>
      <c r="I17" s="11" t="s">
        <v>15</v>
      </c>
      <c r="J17" s="12">
        <v>1</v>
      </c>
      <c r="K17" s="20" t="s">
        <v>30</v>
      </c>
      <c r="L17" s="3">
        <f t="shared" si="6"/>
        <v>1</v>
      </c>
      <c r="M17" t="str">
        <f t="shared" si="7"/>
        <v>˚</v>
      </c>
    </row>
    <row r="18" spans="3:13">
      <c r="C18" s="11" t="s">
        <v>16</v>
      </c>
      <c r="D18" s="13">
        <f>1/D15</f>
        <v>239.34442529689045</v>
      </c>
      <c r="E18" t="s">
        <v>13</v>
      </c>
      <c r="F18" s="3">
        <f t="shared" si="4"/>
        <v>239.34442529689045</v>
      </c>
      <c r="G18" t="str">
        <f t="shared" si="5"/>
        <v>s</v>
      </c>
      <c r="I18" s="11" t="s">
        <v>16</v>
      </c>
      <c r="J18" s="13">
        <f>1/J15</f>
        <v>239.34442529689045</v>
      </c>
      <c r="K18" t="s">
        <v>13</v>
      </c>
      <c r="L18" s="3">
        <f t="shared" si="6"/>
        <v>239.34442529689045</v>
      </c>
      <c r="M18" t="str">
        <f t="shared" si="7"/>
        <v>s</v>
      </c>
    </row>
    <row r="19" spans="3:13">
      <c r="C19" s="11" t="s">
        <v>17</v>
      </c>
      <c r="D19" s="12">
        <f>D16/D18</f>
        <v>13.369853908360799</v>
      </c>
      <c r="E19" t="s">
        <v>23</v>
      </c>
      <c r="F19" s="3">
        <f t="shared" si="4"/>
        <v>13.369853908360799</v>
      </c>
      <c r="G19" t="str">
        <f t="shared" si="5"/>
        <v>Hz</v>
      </c>
      <c r="I19" s="11" t="s">
        <v>17</v>
      </c>
      <c r="J19" s="12">
        <f>J16/J18</f>
        <v>13.369853908360799</v>
      </c>
      <c r="K19" t="s">
        <v>23</v>
      </c>
      <c r="L19" s="3">
        <f t="shared" si="6"/>
        <v>13.369853908360799</v>
      </c>
      <c r="M19" t="str">
        <f t="shared" si="7"/>
        <v>Hz</v>
      </c>
    </row>
    <row r="20" spans="3:13" ht="15.75" thickBot="1">
      <c r="C20" s="14" t="s">
        <v>18</v>
      </c>
      <c r="D20" s="15">
        <f>1/D19</f>
        <v>7.4795132905278269E-2</v>
      </c>
      <c r="E20" t="s">
        <v>13</v>
      </c>
      <c r="F20" s="3">
        <f t="shared" si="4"/>
        <v>74.795132905278265</v>
      </c>
      <c r="G20" t="str">
        <f t="shared" si="5"/>
        <v>ms</v>
      </c>
      <c r="I20" s="14" t="s">
        <v>18</v>
      </c>
      <c r="J20" s="15">
        <f>1/J19</f>
        <v>7.4795132905278269E-2</v>
      </c>
      <c r="K20" t="s">
        <v>13</v>
      </c>
      <c r="L20" s="3">
        <f t="shared" si="6"/>
        <v>74.795132905278265</v>
      </c>
      <c r="M20" t="str">
        <f t="shared" si="7"/>
        <v>ms</v>
      </c>
    </row>
    <row r="21" spans="3:13">
      <c r="C21" s="24" t="s">
        <v>24</v>
      </c>
      <c r="D21">
        <f>D20/$I$7</f>
        <v>2991805.3162111309</v>
      </c>
      <c r="E21" t="s">
        <v>25</v>
      </c>
      <c r="F21" s="3">
        <f t="shared" si="4"/>
        <v>2.9918053162111309</v>
      </c>
      <c r="G21" t="str">
        <f t="shared" si="5"/>
        <v>Mtact</v>
      </c>
      <c r="I21" s="24" t="s">
        <v>24</v>
      </c>
      <c r="J21">
        <f>J20/J24</f>
        <v>11686.73951644973</v>
      </c>
      <c r="K21" t="s">
        <v>25</v>
      </c>
      <c r="L21" s="3">
        <f t="shared" si="6"/>
        <v>11.68673951644973</v>
      </c>
      <c r="M21" t="str">
        <f t="shared" si="7"/>
        <v>Ktact</v>
      </c>
    </row>
    <row r="22" spans="3:13">
      <c r="C22" s="24" t="s">
        <v>99</v>
      </c>
      <c r="D22">
        <f>D21/65536</f>
        <v>45.651326236131759</v>
      </c>
      <c r="E22" t="s">
        <v>25</v>
      </c>
      <c r="F22" s="3">
        <f>IF(D22&lt;0.000001,D22*1000000000,IF(D22&lt;0.001,D22*1000000,IF(D22&lt;1,D22*1000,IF(D22&gt;1000000,D22/1000000,IF(D22&gt;1000,D22/1000,D22)))))</f>
        <v>45.651326236131759</v>
      </c>
      <c r="G22" t="str">
        <f>CONCATENATE(IF(D22&lt;0.000001,"n",IF(D22&lt;0.001,"u",IF(D22&lt;1,"m",IF(D22&gt;1000000,"M",IF(D22&gt;1000,"K",""))))),E22)</f>
        <v>tact</v>
      </c>
      <c r="I22" s="24" t="s">
        <v>99</v>
      </c>
      <c r="J22">
        <f>J21/65536</f>
        <v>0.17832549310988968</v>
      </c>
      <c r="K22" t="s">
        <v>25</v>
      </c>
      <c r="L22" s="3">
        <f t="shared" si="6"/>
        <v>178.32549310988969</v>
      </c>
      <c r="M22" t="str">
        <f t="shared" si="7"/>
        <v>mtact</v>
      </c>
    </row>
    <row r="23" spans="3:13">
      <c r="C23" s="24" t="s">
        <v>26</v>
      </c>
      <c r="D23">
        <f>$H$8*D20</f>
        <v>2991805.3162111309</v>
      </c>
      <c r="E23" t="s">
        <v>27</v>
      </c>
      <c r="F23" s="3">
        <f t="shared" si="4"/>
        <v>2.9918053162111309</v>
      </c>
      <c r="G23" t="str">
        <f t="shared" si="5"/>
        <v>Mcomands</v>
      </c>
      <c r="I23" s="24" t="s">
        <v>26</v>
      </c>
      <c r="J23">
        <f>$H$8*J20</f>
        <v>2991805.3162111309</v>
      </c>
      <c r="K23" t="s">
        <v>27</v>
      </c>
      <c r="L23" s="3">
        <f t="shared" si="6"/>
        <v>2.9918053162111309</v>
      </c>
      <c r="M23" t="str">
        <f t="shared" si="7"/>
        <v>Mcomands</v>
      </c>
    </row>
    <row r="24" spans="3:13">
      <c r="C24" s="24" t="s">
        <v>29</v>
      </c>
      <c r="D24">
        <f>$I$7</f>
        <v>2.4999999999999999E-8</v>
      </c>
      <c r="E24" t="s">
        <v>13</v>
      </c>
      <c r="F24" s="3">
        <f t="shared" si="4"/>
        <v>25</v>
      </c>
      <c r="G24" t="str">
        <f t="shared" si="5"/>
        <v>ns</v>
      </c>
      <c r="I24" s="24" t="s">
        <v>29</v>
      </c>
      <c r="J24">
        <f>$J$7</f>
        <v>6.3999999999999997E-6</v>
      </c>
      <c r="K24" t="s">
        <v>13</v>
      </c>
      <c r="L24" s="3">
        <f t="shared" si="6"/>
        <v>6.3999999999999995</v>
      </c>
      <c r="M24" t="str">
        <f t="shared" si="7"/>
        <v>us</v>
      </c>
    </row>
    <row r="25" spans="3:13" ht="15.75" thickBot="1">
      <c r="C25" s="24" t="s">
        <v>31</v>
      </c>
      <c r="D25">
        <f>65536/D21</f>
        <v>2.1905168643458331E-2</v>
      </c>
      <c r="F25" s="3">
        <f t="shared" si="4"/>
        <v>21.905168643458332</v>
      </c>
      <c r="G25" t="str">
        <f t="shared" si="5"/>
        <v>m</v>
      </c>
      <c r="I25" s="24" t="s">
        <v>31</v>
      </c>
      <c r="J25">
        <f>65536/J21</f>
        <v>5.6077231727253327</v>
      </c>
      <c r="L25" s="3">
        <f t="shared" si="6"/>
        <v>5.6077231727253327</v>
      </c>
      <c r="M25" t="str">
        <f t="shared" si="7"/>
        <v/>
      </c>
    </row>
    <row r="26" spans="3:13" ht="15.75" thickBot="1">
      <c r="C26" s="25" t="s">
        <v>28</v>
      </c>
      <c r="D26" s="18">
        <v>5</v>
      </c>
      <c r="E26" s="20" t="s">
        <v>186</v>
      </c>
      <c r="F26" s="3">
        <f t="shared" si="4"/>
        <v>5</v>
      </c>
      <c r="G26" s="55" t="str">
        <f t="shared" si="5"/>
        <v>˚/sec</v>
      </c>
      <c r="I26" s="25" t="s">
        <v>28</v>
      </c>
      <c r="J26" s="18">
        <v>5</v>
      </c>
      <c r="K26" s="20" t="s">
        <v>186</v>
      </c>
      <c r="L26" s="3">
        <f t="shared" si="6"/>
        <v>5</v>
      </c>
      <c r="M26" s="55" t="str">
        <f t="shared" si="7"/>
        <v>˚/sec</v>
      </c>
    </row>
    <row r="27" spans="3:13">
      <c r="C27" s="16" t="s">
        <v>14</v>
      </c>
      <c r="D27" s="17">
        <f>200*16</f>
        <v>3200</v>
      </c>
      <c r="E27" t="s">
        <v>21</v>
      </c>
      <c r="F27" s="3">
        <f t="shared" ref="F27:F35" si="8">IF(D27&lt;0.000001,D27*1000000000,IF(D27&lt;0.001,D27*1000000,IF(D27&lt;1,D27*1000,IF(D27&gt;1000000,D27/1000000,IF(D27&gt;1000,D27/1000,D27)))))</f>
        <v>3.2</v>
      </c>
      <c r="G27" t="str">
        <f t="shared" ref="G27:G35" si="9">CONCATENATE(IF(D27&lt;0.000001,"n",IF(D27&lt;0.001,"u",IF(D27&lt;1,"m",IF(D27&gt;1000000,"M",IF(D27&gt;1000,"K",""))))),E27)</f>
        <v>Kstep</v>
      </c>
      <c r="I27" s="16" t="s">
        <v>14</v>
      </c>
      <c r="J27" s="17">
        <f>200*16</f>
        <v>3200</v>
      </c>
      <c r="K27" t="s">
        <v>21</v>
      </c>
      <c r="L27" s="3">
        <f t="shared" ref="L27:L35" si="10">IF(J27&lt;0.000001,J27*1000000000,IF(J27&lt;0.001,J27*1000000,IF(J27&lt;1,J27*1000,IF(J27&gt;1000000,J27/1000000,IF(J27&gt;1000,J27/1000,J27)))))</f>
        <v>3.2</v>
      </c>
      <c r="M27" t="str">
        <f t="shared" ref="M27:M35" si="11">CONCATENATE(IF(J27&lt;0.000001,"n",IF(J27&lt;0.001,"u",IF(J27&lt;1,"m",IF(J27&gt;1000000,"M",IF(J27&gt;1000,"K",""))))),K27)</f>
        <v>Kstep</v>
      </c>
    </row>
    <row r="28" spans="3:13">
      <c r="C28" s="11" t="s">
        <v>15</v>
      </c>
      <c r="D28" s="12">
        <v>1</v>
      </c>
      <c r="E28" s="20" t="s">
        <v>30</v>
      </c>
      <c r="F28" s="3">
        <f t="shared" si="8"/>
        <v>1</v>
      </c>
      <c r="G28" t="str">
        <f t="shared" si="9"/>
        <v>˚</v>
      </c>
      <c r="I28" s="11" t="s">
        <v>15</v>
      </c>
      <c r="J28" s="12">
        <v>1</v>
      </c>
      <c r="K28" s="20" t="s">
        <v>30</v>
      </c>
      <c r="L28" s="3">
        <f t="shared" si="10"/>
        <v>1</v>
      </c>
      <c r="M28" t="str">
        <f t="shared" si="11"/>
        <v>˚</v>
      </c>
    </row>
    <row r="29" spans="3:13">
      <c r="C29" s="11" t="s">
        <v>16</v>
      </c>
      <c r="D29" s="13">
        <f>1/D26</f>
        <v>0.2</v>
      </c>
      <c r="E29" t="s">
        <v>13</v>
      </c>
      <c r="F29" s="3">
        <f t="shared" si="8"/>
        <v>200</v>
      </c>
      <c r="G29" t="str">
        <f t="shared" si="9"/>
        <v>ms</v>
      </c>
      <c r="I29" s="11" t="s">
        <v>16</v>
      </c>
      <c r="J29" s="13">
        <f>1/J26</f>
        <v>0.2</v>
      </c>
      <c r="K29" t="s">
        <v>13</v>
      </c>
      <c r="L29" s="3">
        <f t="shared" si="10"/>
        <v>200</v>
      </c>
      <c r="M29" t="str">
        <f t="shared" si="11"/>
        <v>ms</v>
      </c>
    </row>
    <row r="30" spans="3:13">
      <c r="C30" s="11" t="s">
        <v>17</v>
      </c>
      <c r="D30" s="12">
        <f>D27/D29</f>
        <v>16000</v>
      </c>
      <c r="E30" t="s">
        <v>23</v>
      </c>
      <c r="F30" s="3">
        <f t="shared" si="8"/>
        <v>16</v>
      </c>
      <c r="G30" t="str">
        <f t="shared" si="9"/>
        <v>KHz</v>
      </c>
      <c r="I30" s="11" t="s">
        <v>17</v>
      </c>
      <c r="J30" s="12">
        <f>J27/J29</f>
        <v>16000</v>
      </c>
      <c r="K30" t="s">
        <v>23</v>
      </c>
      <c r="L30" s="3">
        <f t="shared" si="10"/>
        <v>16</v>
      </c>
      <c r="M30" t="str">
        <f t="shared" si="11"/>
        <v>KHz</v>
      </c>
    </row>
    <row r="31" spans="3:13" ht="15.75" thickBot="1">
      <c r="C31" s="14" t="s">
        <v>18</v>
      </c>
      <c r="D31" s="15">
        <f>1/D30</f>
        <v>6.2500000000000001E-5</v>
      </c>
      <c r="E31" t="s">
        <v>13</v>
      </c>
      <c r="F31" s="3">
        <f t="shared" si="8"/>
        <v>62.5</v>
      </c>
      <c r="G31" t="str">
        <f t="shared" si="9"/>
        <v>us</v>
      </c>
      <c r="I31" s="14" t="s">
        <v>18</v>
      </c>
      <c r="J31" s="15">
        <f>1/J30</f>
        <v>6.2500000000000001E-5</v>
      </c>
      <c r="K31" t="s">
        <v>13</v>
      </c>
      <c r="L31" s="3">
        <f t="shared" si="10"/>
        <v>62.5</v>
      </c>
      <c r="M31" t="str">
        <f t="shared" si="11"/>
        <v>us</v>
      </c>
    </row>
    <row r="32" spans="3:13">
      <c r="C32" s="24" t="s">
        <v>24</v>
      </c>
      <c r="D32">
        <f>D31/$I$7</f>
        <v>2500</v>
      </c>
      <c r="E32" t="s">
        <v>25</v>
      </c>
      <c r="F32" s="3">
        <f t="shared" si="8"/>
        <v>2.5</v>
      </c>
      <c r="G32" t="str">
        <f t="shared" si="9"/>
        <v>Ktact</v>
      </c>
      <c r="I32" s="24" t="s">
        <v>24</v>
      </c>
      <c r="J32">
        <f>J31/$J$7</f>
        <v>9.765625</v>
      </c>
      <c r="K32" t="s">
        <v>25</v>
      </c>
      <c r="L32" s="3">
        <f t="shared" si="10"/>
        <v>9.765625</v>
      </c>
      <c r="M32" t="str">
        <f t="shared" si="11"/>
        <v>tact</v>
      </c>
    </row>
    <row r="33" spans="3:13">
      <c r="C33" s="24" t="s">
        <v>99</v>
      </c>
      <c r="D33">
        <f>D32/65536</f>
        <v>3.814697265625E-2</v>
      </c>
      <c r="E33" t="s">
        <v>25</v>
      </c>
      <c r="F33" s="3">
        <f t="shared" si="8"/>
        <v>38.14697265625</v>
      </c>
      <c r="G33" t="str">
        <f t="shared" si="9"/>
        <v>mtact</v>
      </c>
      <c r="I33" s="24" t="s">
        <v>99</v>
      </c>
      <c r="J33">
        <f>J32/65536</f>
        <v>1.4901161193847656E-4</v>
      </c>
      <c r="K33" t="s">
        <v>25</v>
      </c>
      <c r="L33" s="3">
        <f t="shared" si="10"/>
        <v>149.01161193847656</v>
      </c>
      <c r="M33" t="str">
        <f t="shared" si="11"/>
        <v>utact</v>
      </c>
    </row>
    <row r="34" spans="3:13">
      <c r="C34" s="24" t="s">
        <v>26</v>
      </c>
      <c r="D34">
        <f>$H$8*D31</f>
        <v>2500</v>
      </c>
      <c r="E34" t="s">
        <v>27</v>
      </c>
      <c r="F34" s="3">
        <f t="shared" si="8"/>
        <v>2.5</v>
      </c>
      <c r="G34" t="str">
        <f t="shared" si="9"/>
        <v>Kcomands</v>
      </c>
      <c r="I34" s="24" t="s">
        <v>26</v>
      </c>
      <c r="J34">
        <f>$H$8*J31</f>
        <v>2500</v>
      </c>
      <c r="K34" t="s">
        <v>27</v>
      </c>
      <c r="L34" s="3">
        <f t="shared" si="10"/>
        <v>2.5</v>
      </c>
      <c r="M34" t="str">
        <f t="shared" si="11"/>
        <v>Kcomands</v>
      </c>
    </row>
    <row r="35" spans="3:13">
      <c r="C35" s="24" t="s">
        <v>31</v>
      </c>
      <c r="D35">
        <f>65536/D32</f>
        <v>26.214400000000001</v>
      </c>
      <c r="F35" s="3">
        <f t="shared" si="8"/>
        <v>26.214400000000001</v>
      </c>
      <c r="G35" t="str">
        <f t="shared" si="9"/>
        <v/>
      </c>
      <c r="I35" s="24" t="s">
        <v>31</v>
      </c>
      <c r="J35">
        <f>65536/J32</f>
        <v>6710.8864000000003</v>
      </c>
      <c r="L35" s="3">
        <f t="shared" si="10"/>
        <v>6.7108864000000006</v>
      </c>
      <c r="M35" t="str">
        <f t="shared" si="11"/>
        <v>K</v>
      </c>
    </row>
    <row r="36" spans="3:13" ht="15.75" thickBot="1">
      <c r="L36" s="3"/>
    </row>
    <row r="37" spans="3:13" ht="15.75" thickBot="1">
      <c r="C37" s="25" t="s">
        <v>28</v>
      </c>
      <c r="D37" s="18">
        <v>15</v>
      </c>
      <c r="E37" s="20" t="s">
        <v>186</v>
      </c>
      <c r="F37" s="3">
        <f t="shared" ref="F37" si="12">IF(D37&lt;0.000001,D37*1000000000,IF(D37&lt;0.001,D37*1000000,IF(D37&lt;1,D37*1000,IF(D37&gt;1000000,D37/1000000,IF(D37&gt;1000,D37/1000,D37)))))</f>
        <v>15</v>
      </c>
      <c r="G37" s="55" t="str">
        <f t="shared" ref="G37" si="13">CONCATENATE(IF(D37&lt;0.000001,"n",IF(D37&lt;0.001,"u",IF(D37&lt;1,"m",IF(D37&gt;1000000,"M",IF(D37&gt;1000,"K",""))))),E37)</f>
        <v>˚/sec</v>
      </c>
      <c r="I37" s="25" t="s">
        <v>28</v>
      </c>
      <c r="J37" s="18">
        <v>15</v>
      </c>
      <c r="K37" s="20" t="s">
        <v>186</v>
      </c>
      <c r="L37" s="3">
        <f t="shared" ref="L37" si="14">IF(J37&lt;0.000001,J37*1000000000,IF(J37&lt;0.001,J37*1000000,IF(J37&lt;1,J37*1000,IF(J37&gt;1000000,J37/1000000,IF(J37&gt;1000,J37/1000,J37)))))</f>
        <v>15</v>
      </c>
      <c r="M37" s="55" t="str">
        <f t="shared" ref="M37" si="15">CONCATENATE(IF(J37&lt;0.000001,"n",IF(J37&lt;0.001,"u",IF(J37&lt;1,"m",IF(J37&gt;1000000,"M",IF(J37&gt;1000,"K",""))))),K37)</f>
        <v>˚/sec</v>
      </c>
    </row>
    <row r="38" spans="3:13">
      <c r="C38" s="16" t="s">
        <v>14</v>
      </c>
      <c r="D38" s="17">
        <f>200*16</f>
        <v>3200</v>
      </c>
      <c r="E38" t="s">
        <v>21</v>
      </c>
      <c r="F38" s="3">
        <f t="shared" ref="F38:F46" si="16">IF(D38&lt;0.000001,D38*1000000000,IF(D38&lt;0.001,D38*1000000,IF(D38&lt;1,D38*1000,IF(D38&gt;1000000,D38/1000000,IF(D38&gt;1000,D38/1000,D38)))))</f>
        <v>3.2</v>
      </c>
      <c r="G38" t="str">
        <f t="shared" ref="G38:G46" si="17">CONCATENATE(IF(D38&lt;0.000001,"n",IF(D38&lt;0.001,"u",IF(D38&lt;1,"m",IF(D38&gt;1000000,"M",IF(D38&gt;1000,"K",""))))),E38)</f>
        <v>Kstep</v>
      </c>
      <c r="I38" s="16" t="s">
        <v>14</v>
      </c>
      <c r="J38" s="17">
        <f>200*16</f>
        <v>3200</v>
      </c>
      <c r="K38" t="s">
        <v>21</v>
      </c>
      <c r="L38" s="3">
        <f t="shared" ref="L38:L46" si="18">IF(J38&lt;0.000001,J38*1000000000,IF(J38&lt;0.001,J38*1000000,IF(J38&lt;1,J38*1000,IF(J38&gt;1000000,J38/1000000,IF(J38&gt;1000,J38/1000,J38)))))</f>
        <v>3.2</v>
      </c>
      <c r="M38" t="str">
        <f t="shared" ref="M38:M46" si="19">CONCATENATE(IF(J38&lt;0.000001,"n",IF(J38&lt;0.001,"u",IF(J38&lt;1,"m",IF(J38&gt;1000000,"M",IF(J38&gt;1000,"K",""))))),K38)</f>
        <v>Kstep</v>
      </c>
    </row>
    <row r="39" spans="3:13">
      <c r="C39" s="11" t="s">
        <v>15</v>
      </c>
      <c r="D39" s="12">
        <v>1</v>
      </c>
      <c r="E39" s="20" t="s">
        <v>30</v>
      </c>
      <c r="F39" s="3">
        <f t="shared" si="16"/>
        <v>1</v>
      </c>
      <c r="G39" t="str">
        <f t="shared" si="17"/>
        <v>˚</v>
      </c>
      <c r="I39" s="11" t="s">
        <v>15</v>
      </c>
      <c r="J39" s="12">
        <v>1</v>
      </c>
      <c r="K39" s="20" t="s">
        <v>30</v>
      </c>
      <c r="L39" s="3">
        <f t="shared" si="18"/>
        <v>1</v>
      </c>
      <c r="M39" t="str">
        <f t="shared" si="19"/>
        <v>˚</v>
      </c>
    </row>
    <row r="40" spans="3:13">
      <c r="C40" s="11" t="s">
        <v>16</v>
      </c>
      <c r="D40" s="13">
        <f>1/D37</f>
        <v>6.6666666666666666E-2</v>
      </c>
      <c r="E40" t="s">
        <v>13</v>
      </c>
      <c r="F40" s="3">
        <f t="shared" si="16"/>
        <v>66.666666666666671</v>
      </c>
      <c r="G40" t="str">
        <f t="shared" si="17"/>
        <v>ms</v>
      </c>
      <c r="I40" s="11" t="s">
        <v>16</v>
      </c>
      <c r="J40" s="13">
        <f>1/J37</f>
        <v>6.6666666666666666E-2</v>
      </c>
      <c r="K40" t="s">
        <v>13</v>
      </c>
      <c r="L40" s="3">
        <f t="shared" si="18"/>
        <v>66.666666666666671</v>
      </c>
      <c r="M40" t="str">
        <f t="shared" si="19"/>
        <v>ms</v>
      </c>
    </row>
    <row r="41" spans="3:13">
      <c r="C41" s="11" t="s">
        <v>17</v>
      </c>
      <c r="D41" s="12">
        <f>D38/D40</f>
        <v>48000</v>
      </c>
      <c r="E41" t="s">
        <v>23</v>
      </c>
      <c r="F41" s="3">
        <f t="shared" si="16"/>
        <v>48</v>
      </c>
      <c r="G41" t="str">
        <f t="shared" si="17"/>
        <v>KHz</v>
      </c>
      <c r="I41" s="11" t="s">
        <v>17</v>
      </c>
      <c r="J41" s="12">
        <f>J38/J40</f>
        <v>48000</v>
      </c>
      <c r="K41" t="s">
        <v>23</v>
      </c>
      <c r="L41" s="3">
        <f t="shared" si="18"/>
        <v>48</v>
      </c>
      <c r="M41" t="str">
        <f t="shared" si="19"/>
        <v>KHz</v>
      </c>
    </row>
    <row r="42" spans="3:13" ht="15.75" thickBot="1">
      <c r="C42" s="14" t="s">
        <v>18</v>
      </c>
      <c r="D42" s="15">
        <f>1/D41</f>
        <v>2.0833333333333333E-5</v>
      </c>
      <c r="E42" t="s">
        <v>13</v>
      </c>
      <c r="F42" s="3">
        <f t="shared" si="16"/>
        <v>20.833333333333332</v>
      </c>
      <c r="G42" t="str">
        <f t="shared" si="17"/>
        <v>us</v>
      </c>
      <c r="I42" s="14" t="s">
        <v>18</v>
      </c>
      <c r="J42" s="15">
        <f>1/J41</f>
        <v>2.0833333333333333E-5</v>
      </c>
      <c r="K42" t="s">
        <v>13</v>
      </c>
      <c r="L42" s="3">
        <f t="shared" si="18"/>
        <v>20.833333333333332</v>
      </c>
      <c r="M42" t="str">
        <f t="shared" si="19"/>
        <v>us</v>
      </c>
    </row>
    <row r="43" spans="3:13">
      <c r="C43" s="24" t="s">
        <v>24</v>
      </c>
      <c r="D43">
        <f>D42/$I$7</f>
        <v>833.33333333333337</v>
      </c>
      <c r="E43" t="s">
        <v>25</v>
      </c>
      <c r="F43" s="3">
        <f t="shared" si="16"/>
        <v>833.33333333333337</v>
      </c>
      <c r="G43" t="str">
        <f t="shared" si="17"/>
        <v>tact</v>
      </c>
      <c r="I43" s="24" t="s">
        <v>24</v>
      </c>
      <c r="J43">
        <f>J42/$J$7</f>
        <v>3.2552083333333335</v>
      </c>
      <c r="K43" t="s">
        <v>25</v>
      </c>
      <c r="L43" s="3">
        <f t="shared" si="18"/>
        <v>3.2552083333333335</v>
      </c>
      <c r="M43" t="str">
        <f t="shared" si="19"/>
        <v>tact</v>
      </c>
    </row>
    <row r="44" spans="3:13">
      <c r="C44" s="24" t="s">
        <v>99</v>
      </c>
      <c r="D44">
        <f>D43/65536</f>
        <v>1.2715657552083334E-2</v>
      </c>
      <c r="E44" t="s">
        <v>25</v>
      </c>
      <c r="F44" s="3">
        <f t="shared" si="16"/>
        <v>12.715657552083334</v>
      </c>
      <c r="G44" t="str">
        <f t="shared" si="17"/>
        <v>mtact</v>
      </c>
      <c r="I44" s="24" t="s">
        <v>99</v>
      </c>
      <c r="J44">
        <f>J43/65536</f>
        <v>4.9670537312825523E-5</v>
      </c>
      <c r="K44" t="s">
        <v>25</v>
      </c>
      <c r="L44" s="3">
        <f t="shared" si="18"/>
        <v>49.670537312825523</v>
      </c>
      <c r="M44" t="str">
        <f t="shared" si="19"/>
        <v>utact</v>
      </c>
    </row>
    <row r="45" spans="3:13">
      <c r="C45" s="24" t="s">
        <v>26</v>
      </c>
      <c r="D45">
        <f>$H$8*D42</f>
        <v>833.33333333333326</v>
      </c>
      <c r="E45" t="s">
        <v>27</v>
      </c>
      <c r="F45" s="3">
        <f t="shared" si="16"/>
        <v>833.33333333333326</v>
      </c>
      <c r="G45" t="str">
        <f t="shared" si="17"/>
        <v>comands</v>
      </c>
      <c r="I45" s="24" t="s">
        <v>26</v>
      </c>
      <c r="J45">
        <f>$H$8*J42</f>
        <v>833.33333333333326</v>
      </c>
      <c r="K45" t="s">
        <v>27</v>
      </c>
      <c r="L45" s="3">
        <f t="shared" si="18"/>
        <v>833.33333333333326</v>
      </c>
      <c r="M45" t="str">
        <f t="shared" si="19"/>
        <v>comands</v>
      </c>
    </row>
    <row r="46" spans="3:13">
      <c r="C46" s="24" t="s">
        <v>31</v>
      </c>
      <c r="D46">
        <f>65536/D43</f>
        <v>78.643199999999993</v>
      </c>
      <c r="F46" s="3">
        <f t="shared" si="16"/>
        <v>78.643199999999993</v>
      </c>
      <c r="G46" t="str">
        <f t="shared" si="17"/>
        <v/>
      </c>
      <c r="I46" s="24" t="s">
        <v>31</v>
      </c>
      <c r="J46">
        <f>65536/J43</f>
        <v>20132.659199999998</v>
      </c>
      <c r="L46" s="3">
        <f t="shared" si="18"/>
        <v>20.132659199999999</v>
      </c>
      <c r="M46" t="str">
        <f t="shared" si="19"/>
        <v>K</v>
      </c>
    </row>
    <row r="47" spans="3:13" ht="15.75" thickBot="1"/>
    <row r="48" spans="3:13" ht="15.75" thickBot="1">
      <c r="C48" s="25" t="s">
        <v>28</v>
      </c>
      <c r="D48" s="18">
        <v>20</v>
      </c>
      <c r="E48" s="20" t="s">
        <v>186</v>
      </c>
      <c r="F48" s="3">
        <f t="shared" ref="F48:F57" si="20">IF(D48&lt;0.000001,D48*1000000000,IF(D48&lt;0.001,D48*1000000,IF(D48&lt;1,D48*1000,IF(D48&gt;1000000,D48/1000000,IF(D48&gt;1000,D48/1000,D48)))))</f>
        <v>20</v>
      </c>
      <c r="G48" s="55" t="str">
        <f t="shared" ref="G48:G57" si="21">CONCATENATE(IF(D48&lt;0.000001,"n",IF(D48&lt;0.001,"u",IF(D48&lt;1,"m",IF(D48&gt;1000000,"M",IF(D48&gt;1000,"K",""))))),E48)</f>
        <v>˚/sec</v>
      </c>
      <c r="H48" s="55"/>
      <c r="I48" s="25" t="s">
        <v>28</v>
      </c>
      <c r="J48" s="18">
        <v>20</v>
      </c>
      <c r="K48" s="20" t="s">
        <v>186</v>
      </c>
      <c r="L48" s="3">
        <f t="shared" ref="L48:L57" si="22">IF(J48&lt;0.000001,J48*1000000000,IF(J48&lt;0.001,J48*1000000,IF(J48&lt;1,J48*1000,IF(J48&gt;1000000,J48/1000000,IF(J48&gt;1000,J48/1000,J48)))))</f>
        <v>20</v>
      </c>
      <c r="M48" s="55" t="str">
        <f t="shared" ref="M48:M57" si="23">CONCATENATE(IF(J48&lt;0.000001,"n",IF(J48&lt;0.001,"u",IF(J48&lt;1,"m",IF(J48&gt;1000000,"M",IF(J48&gt;1000,"K",""))))),K48)</f>
        <v>˚/sec</v>
      </c>
    </row>
    <row r="49" spans="3:13">
      <c r="C49" s="16" t="s">
        <v>14</v>
      </c>
      <c r="D49" s="17">
        <f>200*16</f>
        <v>3200</v>
      </c>
      <c r="E49" s="55" t="s">
        <v>21</v>
      </c>
      <c r="F49" s="3">
        <f t="shared" si="20"/>
        <v>3.2</v>
      </c>
      <c r="G49" s="55" t="str">
        <f t="shared" si="21"/>
        <v>Kstep</v>
      </c>
      <c r="H49" s="55"/>
      <c r="I49" s="16" t="s">
        <v>14</v>
      </c>
      <c r="J49" s="17">
        <f>200*16</f>
        <v>3200</v>
      </c>
      <c r="K49" s="55" t="s">
        <v>21</v>
      </c>
      <c r="L49" s="3">
        <f t="shared" si="22"/>
        <v>3.2</v>
      </c>
      <c r="M49" s="55" t="str">
        <f t="shared" si="23"/>
        <v>Kstep</v>
      </c>
    </row>
    <row r="50" spans="3:13">
      <c r="C50" s="11" t="s">
        <v>15</v>
      </c>
      <c r="D50" s="12">
        <v>1</v>
      </c>
      <c r="E50" s="20" t="s">
        <v>30</v>
      </c>
      <c r="F50" s="3">
        <f t="shared" si="20"/>
        <v>1</v>
      </c>
      <c r="G50" s="55" t="str">
        <f t="shared" si="21"/>
        <v>˚</v>
      </c>
      <c r="H50" s="55"/>
      <c r="I50" s="11" t="s">
        <v>15</v>
      </c>
      <c r="J50" s="12">
        <v>1</v>
      </c>
      <c r="K50" s="20" t="s">
        <v>30</v>
      </c>
      <c r="L50" s="3">
        <f t="shared" si="22"/>
        <v>1</v>
      </c>
      <c r="M50" s="55" t="str">
        <f t="shared" si="23"/>
        <v>˚</v>
      </c>
    </row>
    <row r="51" spans="3:13">
      <c r="C51" s="11" t="s">
        <v>16</v>
      </c>
      <c r="D51" s="13">
        <f>1/D48</f>
        <v>0.05</v>
      </c>
      <c r="E51" s="55" t="s">
        <v>13</v>
      </c>
      <c r="F51" s="3">
        <f t="shared" si="20"/>
        <v>50</v>
      </c>
      <c r="G51" s="55" t="str">
        <f t="shared" si="21"/>
        <v>ms</v>
      </c>
      <c r="H51" s="55"/>
      <c r="I51" s="11" t="s">
        <v>16</v>
      </c>
      <c r="J51" s="13">
        <f>1/J48</f>
        <v>0.05</v>
      </c>
      <c r="K51" s="55" t="s">
        <v>13</v>
      </c>
      <c r="L51" s="3">
        <f t="shared" si="22"/>
        <v>50</v>
      </c>
      <c r="M51" s="55" t="str">
        <f t="shared" si="23"/>
        <v>ms</v>
      </c>
    </row>
    <row r="52" spans="3:13">
      <c r="C52" s="11" t="s">
        <v>17</v>
      </c>
      <c r="D52" s="12">
        <f>D49/D51</f>
        <v>64000</v>
      </c>
      <c r="E52" s="55" t="s">
        <v>23</v>
      </c>
      <c r="F52" s="3">
        <f t="shared" si="20"/>
        <v>64</v>
      </c>
      <c r="G52" s="55" t="str">
        <f t="shared" si="21"/>
        <v>KHz</v>
      </c>
      <c r="H52" s="55"/>
      <c r="I52" s="11" t="s">
        <v>17</v>
      </c>
      <c r="J52" s="12">
        <f>J49/J51</f>
        <v>64000</v>
      </c>
      <c r="K52" s="55" t="s">
        <v>23</v>
      </c>
      <c r="L52" s="3">
        <f t="shared" si="22"/>
        <v>64</v>
      </c>
      <c r="M52" s="55" t="str">
        <f t="shared" si="23"/>
        <v>KHz</v>
      </c>
    </row>
    <row r="53" spans="3:13" ht="15.75" thickBot="1">
      <c r="C53" s="14" t="s">
        <v>18</v>
      </c>
      <c r="D53" s="15">
        <f>1/D52</f>
        <v>1.5625E-5</v>
      </c>
      <c r="E53" s="55" t="s">
        <v>13</v>
      </c>
      <c r="F53" s="3">
        <f t="shared" si="20"/>
        <v>15.625</v>
      </c>
      <c r="G53" s="55" t="str">
        <f t="shared" si="21"/>
        <v>us</v>
      </c>
      <c r="H53" s="55"/>
      <c r="I53" s="14" t="s">
        <v>18</v>
      </c>
      <c r="J53" s="15">
        <f>1/J52</f>
        <v>1.5625E-5</v>
      </c>
      <c r="K53" s="55" t="s">
        <v>13</v>
      </c>
      <c r="L53" s="3">
        <f t="shared" si="22"/>
        <v>15.625</v>
      </c>
      <c r="M53" s="55" t="str">
        <f t="shared" si="23"/>
        <v>us</v>
      </c>
    </row>
    <row r="54" spans="3:13">
      <c r="C54" s="24" t="s">
        <v>24</v>
      </c>
      <c r="D54" s="55">
        <f>D53/$I$7</f>
        <v>625</v>
      </c>
      <c r="E54" s="55" t="s">
        <v>25</v>
      </c>
      <c r="F54" s="3">
        <f t="shared" si="20"/>
        <v>625</v>
      </c>
      <c r="G54" s="55" t="str">
        <f t="shared" si="21"/>
        <v>tact</v>
      </c>
      <c r="H54" s="55"/>
      <c r="I54" s="24" t="s">
        <v>24</v>
      </c>
      <c r="J54" s="55">
        <f>J53/$J$7</f>
        <v>2.44140625</v>
      </c>
      <c r="K54" s="55" t="s">
        <v>25</v>
      </c>
      <c r="L54" s="3">
        <f t="shared" si="22"/>
        <v>2.44140625</v>
      </c>
      <c r="M54" s="55" t="str">
        <f t="shared" si="23"/>
        <v>tact</v>
      </c>
    </row>
    <row r="55" spans="3:13">
      <c r="C55" s="24" t="s">
        <v>99</v>
      </c>
      <c r="D55" s="55">
        <f>D54/65536</f>
        <v>9.5367431640625E-3</v>
      </c>
      <c r="E55" s="55" t="s">
        <v>25</v>
      </c>
      <c r="F55" s="3">
        <f t="shared" si="20"/>
        <v>9.5367431640625</v>
      </c>
      <c r="G55" s="55" t="str">
        <f t="shared" si="21"/>
        <v>mtact</v>
      </c>
      <c r="H55" s="55"/>
      <c r="I55" s="24" t="s">
        <v>99</v>
      </c>
      <c r="J55" s="55">
        <f>J54/65536</f>
        <v>3.7252902984619141E-5</v>
      </c>
      <c r="K55" s="55" t="s">
        <v>25</v>
      </c>
      <c r="L55" s="3">
        <f t="shared" si="22"/>
        <v>37.252902984619141</v>
      </c>
      <c r="M55" s="55" t="str">
        <f t="shared" si="23"/>
        <v>utact</v>
      </c>
    </row>
    <row r="56" spans="3:13">
      <c r="C56" s="24" t="s">
        <v>26</v>
      </c>
      <c r="D56" s="55">
        <f>$H$8*D53</f>
        <v>625</v>
      </c>
      <c r="E56" s="55" t="s">
        <v>27</v>
      </c>
      <c r="F56" s="3">
        <f t="shared" si="20"/>
        <v>625</v>
      </c>
      <c r="G56" s="55" t="str">
        <f t="shared" si="21"/>
        <v>comands</v>
      </c>
      <c r="H56" s="55"/>
      <c r="I56" s="24" t="s">
        <v>26</v>
      </c>
      <c r="J56" s="55">
        <f>$H$8*J53</f>
        <v>625</v>
      </c>
      <c r="K56" s="55" t="s">
        <v>27</v>
      </c>
      <c r="L56" s="3">
        <f t="shared" si="22"/>
        <v>625</v>
      </c>
      <c r="M56" s="55" t="str">
        <f t="shared" si="23"/>
        <v>comands</v>
      </c>
    </row>
    <row r="57" spans="3:13">
      <c r="C57" s="24" t="s">
        <v>31</v>
      </c>
      <c r="D57" s="55">
        <f>65536/D54</f>
        <v>104.85760000000001</v>
      </c>
      <c r="E57" s="55"/>
      <c r="F57" s="3">
        <f t="shared" si="20"/>
        <v>104.85760000000001</v>
      </c>
      <c r="G57" s="55" t="str">
        <f t="shared" si="21"/>
        <v/>
      </c>
      <c r="H57" s="55"/>
      <c r="I57" s="24" t="s">
        <v>31</v>
      </c>
      <c r="J57" s="55">
        <f>65536/J54</f>
        <v>26843.545600000001</v>
      </c>
      <c r="K57" s="55"/>
      <c r="L57" s="3">
        <f t="shared" si="22"/>
        <v>26.843545600000002</v>
      </c>
      <c r="M57" s="55" t="str">
        <f t="shared" si="23"/>
        <v>K</v>
      </c>
    </row>
    <row r="58" spans="3:13" ht="15.75" thickBot="1"/>
    <row r="59" spans="3:13" ht="15.75" thickBot="1">
      <c r="C59" s="25" t="s">
        <v>28</v>
      </c>
      <c r="D59" s="18">
        <v>25</v>
      </c>
      <c r="E59" s="20" t="s">
        <v>186</v>
      </c>
      <c r="F59" s="3">
        <f t="shared" ref="F59:F68" si="24">IF(D59&lt;0.000001,D59*1000000000,IF(D59&lt;0.001,D59*1000000,IF(D59&lt;1,D59*1000,IF(D59&gt;1000000,D59/1000000,IF(D59&gt;1000,D59/1000,D59)))))</f>
        <v>25</v>
      </c>
      <c r="G59" s="55" t="str">
        <f t="shared" ref="G59:G68" si="25">CONCATENATE(IF(D59&lt;0.000001,"n",IF(D59&lt;0.001,"u",IF(D59&lt;1,"m",IF(D59&gt;1000000,"M",IF(D59&gt;1000,"K",""))))),E59)</f>
        <v>˚/sec</v>
      </c>
      <c r="H59" s="55"/>
      <c r="I59" s="25" t="s">
        <v>28</v>
      </c>
      <c r="J59" s="18">
        <v>25</v>
      </c>
      <c r="K59" s="20" t="s">
        <v>186</v>
      </c>
      <c r="L59" s="3">
        <f t="shared" ref="L59:L68" si="26">IF(J59&lt;0.000001,J59*1000000000,IF(J59&lt;0.001,J59*1000000,IF(J59&lt;1,J59*1000,IF(J59&gt;1000000,J59/1000000,IF(J59&gt;1000,J59/1000,J59)))))</f>
        <v>25</v>
      </c>
      <c r="M59" s="55" t="str">
        <f t="shared" ref="M59:M68" si="27">CONCATENATE(IF(J59&lt;0.000001,"n",IF(J59&lt;0.001,"u",IF(J59&lt;1,"m",IF(J59&gt;1000000,"M",IF(J59&gt;1000,"K",""))))),K59)</f>
        <v>˚/sec</v>
      </c>
    </row>
    <row r="60" spans="3:13">
      <c r="C60" s="16" t="s">
        <v>14</v>
      </c>
      <c r="D60" s="17">
        <f>200*16</f>
        <v>3200</v>
      </c>
      <c r="E60" s="55" t="s">
        <v>21</v>
      </c>
      <c r="F60" s="3">
        <f t="shared" si="24"/>
        <v>3.2</v>
      </c>
      <c r="G60" s="55" t="str">
        <f t="shared" si="25"/>
        <v>Kstep</v>
      </c>
      <c r="H60" s="55"/>
      <c r="I60" s="16" t="s">
        <v>14</v>
      </c>
      <c r="J60" s="17">
        <f>200*16</f>
        <v>3200</v>
      </c>
      <c r="K60" s="55" t="s">
        <v>21</v>
      </c>
      <c r="L60" s="3">
        <f t="shared" si="26"/>
        <v>3.2</v>
      </c>
      <c r="M60" s="55" t="str">
        <f t="shared" si="27"/>
        <v>Kstep</v>
      </c>
    </row>
    <row r="61" spans="3:13">
      <c r="C61" s="11" t="s">
        <v>15</v>
      </c>
      <c r="D61" s="12">
        <v>1</v>
      </c>
      <c r="E61" s="20" t="s">
        <v>30</v>
      </c>
      <c r="F61" s="3">
        <f t="shared" si="24"/>
        <v>1</v>
      </c>
      <c r="G61" s="55" t="str">
        <f t="shared" si="25"/>
        <v>˚</v>
      </c>
      <c r="H61" s="55"/>
      <c r="I61" s="11" t="s">
        <v>15</v>
      </c>
      <c r="J61" s="12">
        <v>1</v>
      </c>
      <c r="K61" s="20" t="s">
        <v>30</v>
      </c>
      <c r="L61" s="3">
        <f t="shared" si="26"/>
        <v>1</v>
      </c>
      <c r="M61" s="55" t="str">
        <f t="shared" si="27"/>
        <v>˚</v>
      </c>
    </row>
    <row r="62" spans="3:13">
      <c r="C62" s="11" t="s">
        <v>16</v>
      </c>
      <c r="D62" s="13">
        <f>1/D59</f>
        <v>0.04</v>
      </c>
      <c r="E62" s="55" t="s">
        <v>13</v>
      </c>
      <c r="F62" s="3">
        <f t="shared" si="24"/>
        <v>40</v>
      </c>
      <c r="G62" s="55" t="str">
        <f t="shared" si="25"/>
        <v>ms</v>
      </c>
      <c r="H62" s="55"/>
      <c r="I62" s="11" t="s">
        <v>16</v>
      </c>
      <c r="J62" s="13">
        <f>1/J59</f>
        <v>0.04</v>
      </c>
      <c r="K62" s="55" t="s">
        <v>13</v>
      </c>
      <c r="L62" s="3">
        <f t="shared" si="26"/>
        <v>40</v>
      </c>
      <c r="M62" s="55" t="str">
        <f t="shared" si="27"/>
        <v>ms</v>
      </c>
    </row>
    <row r="63" spans="3:13">
      <c r="C63" s="11" t="s">
        <v>17</v>
      </c>
      <c r="D63" s="12">
        <f>D60/D62</f>
        <v>80000</v>
      </c>
      <c r="E63" s="55" t="s">
        <v>23</v>
      </c>
      <c r="F63" s="3">
        <f t="shared" si="24"/>
        <v>80</v>
      </c>
      <c r="G63" s="55" t="str">
        <f t="shared" si="25"/>
        <v>KHz</v>
      </c>
      <c r="H63" s="55"/>
      <c r="I63" s="11" t="s">
        <v>17</v>
      </c>
      <c r="J63" s="12">
        <f>J60/J62</f>
        <v>80000</v>
      </c>
      <c r="K63" s="55" t="s">
        <v>23</v>
      </c>
      <c r="L63" s="3">
        <f t="shared" si="26"/>
        <v>80</v>
      </c>
      <c r="M63" s="55" t="str">
        <f t="shared" si="27"/>
        <v>KHz</v>
      </c>
    </row>
    <row r="64" spans="3:13" ht="15.75" thickBot="1">
      <c r="C64" s="14" t="s">
        <v>18</v>
      </c>
      <c r="D64" s="15">
        <f>1/D63</f>
        <v>1.2500000000000001E-5</v>
      </c>
      <c r="E64" s="55" t="s">
        <v>13</v>
      </c>
      <c r="F64" s="3">
        <f t="shared" si="24"/>
        <v>12.5</v>
      </c>
      <c r="G64" s="55" t="str">
        <f t="shared" si="25"/>
        <v>us</v>
      </c>
      <c r="H64" s="55"/>
      <c r="I64" s="14" t="s">
        <v>18</v>
      </c>
      <c r="J64" s="15">
        <f>1/J63</f>
        <v>1.2500000000000001E-5</v>
      </c>
      <c r="K64" s="55" t="s">
        <v>13</v>
      </c>
      <c r="L64" s="3">
        <f t="shared" si="26"/>
        <v>12.5</v>
      </c>
      <c r="M64" s="55" t="str">
        <f t="shared" si="27"/>
        <v>us</v>
      </c>
    </row>
    <row r="65" spans="3:13">
      <c r="C65" s="24" t="s">
        <v>24</v>
      </c>
      <c r="D65" s="55">
        <f>D64/$I$7</f>
        <v>500.00000000000006</v>
      </c>
      <c r="E65" s="55" t="s">
        <v>25</v>
      </c>
      <c r="F65" s="3">
        <f t="shared" si="24"/>
        <v>500.00000000000006</v>
      </c>
      <c r="G65" s="55" t="str">
        <f t="shared" si="25"/>
        <v>tact</v>
      </c>
      <c r="H65" s="55"/>
      <c r="I65" s="24" t="s">
        <v>24</v>
      </c>
      <c r="J65" s="55">
        <f>J64/$J$7</f>
        <v>1.9531250000000002</v>
      </c>
      <c r="K65" s="55" t="s">
        <v>25</v>
      </c>
      <c r="L65" s="3">
        <f t="shared" si="26"/>
        <v>1.9531250000000002</v>
      </c>
      <c r="M65" s="55" t="str">
        <f t="shared" si="27"/>
        <v>tact</v>
      </c>
    </row>
    <row r="66" spans="3:13">
      <c r="C66" s="24" t="s">
        <v>99</v>
      </c>
      <c r="D66" s="55">
        <f>D65/65536</f>
        <v>7.6293945312500009E-3</v>
      </c>
      <c r="E66" s="55" t="s">
        <v>25</v>
      </c>
      <c r="F66" s="3">
        <f t="shared" si="24"/>
        <v>7.6293945312500009</v>
      </c>
      <c r="G66" s="55" t="str">
        <f t="shared" si="25"/>
        <v>mtact</v>
      </c>
      <c r="H66" s="55"/>
      <c r="I66" s="24" t="s">
        <v>99</v>
      </c>
      <c r="J66" s="55">
        <f>J65/65536</f>
        <v>2.9802322387695316E-5</v>
      </c>
      <c r="K66" s="55" t="s">
        <v>25</v>
      </c>
      <c r="L66" s="3">
        <f t="shared" si="26"/>
        <v>29.802322387695316</v>
      </c>
      <c r="M66" s="55" t="str">
        <f t="shared" si="27"/>
        <v>utact</v>
      </c>
    </row>
    <row r="67" spans="3:13">
      <c r="C67" s="24" t="s">
        <v>26</v>
      </c>
      <c r="D67" s="55">
        <f>$H$8*D64</f>
        <v>500</v>
      </c>
      <c r="E67" s="55" t="s">
        <v>27</v>
      </c>
      <c r="F67" s="3">
        <f t="shared" si="24"/>
        <v>500</v>
      </c>
      <c r="G67" s="55" t="str">
        <f t="shared" si="25"/>
        <v>comands</v>
      </c>
      <c r="H67" s="55"/>
      <c r="I67" s="24" t="s">
        <v>26</v>
      </c>
      <c r="J67" s="55">
        <f>$H$8*J64</f>
        <v>500</v>
      </c>
      <c r="K67" s="55" t="s">
        <v>27</v>
      </c>
      <c r="L67" s="3">
        <f t="shared" si="26"/>
        <v>500</v>
      </c>
      <c r="M67" s="55" t="str">
        <f t="shared" si="27"/>
        <v>comands</v>
      </c>
    </row>
    <row r="68" spans="3:13">
      <c r="C68" s="24" t="s">
        <v>31</v>
      </c>
      <c r="D68" s="55">
        <f>65536/D65</f>
        <v>131.07199999999997</v>
      </c>
      <c r="E68" s="55"/>
      <c r="F68" s="3">
        <f t="shared" si="24"/>
        <v>131.07199999999997</v>
      </c>
      <c r="G68" s="55" t="str">
        <f t="shared" si="25"/>
        <v/>
      </c>
      <c r="H68" s="55"/>
      <c r="I68" s="24" t="s">
        <v>31</v>
      </c>
      <c r="J68" s="55">
        <f>65536/J65</f>
        <v>33554.431999999993</v>
      </c>
      <c r="K68" s="55"/>
      <c r="L68" s="3">
        <f t="shared" si="26"/>
        <v>33.554431999999991</v>
      </c>
      <c r="M68" s="55" t="str">
        <f t="shared" si="27"/>
        <v>K</v>
      </c>
    </row>
  </sheetData>
  <mergeCells count="1">
    <mergeCell ref="D4:G4"/>
  </mergeCells>
  <conditionalFormatting sqref="G8">
    <cfRule type="cellIs" dxfId="7" priority="8" operator="between">
      <formula>12500000</formula>
      <formula>80000000</formula>
    </cfRule>
  </conditionalFormatting>
  <conditionalFormatting sqref="H8">
    <cfRule type="cellIs" dxfId="6" priority="7" operator="lessThan">
      <formula>40000001</formula>
    </cfRule>
  </conditionalFormatting>
  <conditionalFormatting sqref="E8">
    <cfRule type="cellIs" dxfId="5" priority="6" operator="between">
      <formula>800000</formula>
      <formula>8000000</formula>
    </cfRule>
  </conditionalFormatting>
  <conditionalFormatting sqref="D8">
    <cfRule type="cellIs" dxfId="4" priority="5" operator="lessThanOrEqual">
      <formula>25000000</formula>
    </cfRule>
  </conditionalFormatting>
  <conditionalFormatting sqref="F8">
    <cfRule type="cellIs" dxfId="3" priority="1" operator="lessThan">
      <formula>100000000</formula>
    </cfRule>
    <cfRule type="cellIs" dxfId="2" priority="2" operator="greaterThan">
      <formula>200000000</formula>
    </cfRule>
    <cfRule type="cellIs" dxfId="1" priority="4" operator="between">
      <formula>100000000</formula>
      <formula>200000000</formula>
    </cfRule>
  </conditionalFormatting>
  <dataValidations count="6">
    <dataValidation type="list" operator="equal" showInputMessage="1" showErrorMessage="1" sqref="D9">
      <formula1>"1,2,3,4,8"</formula1>
    </dataValidation>
    <dataValidation type="whole" allowBlank="1" showInputMessage="1" showErrorMessage="1" promptTitle="делитель" prompt="Целое число от 2 до 33" sqref="E9">
      <formula1>2</formula1>
      <formula2>33</formula2>
    </dataValidation>
    <dataValidation type="whole" allowBlank="1" showInputMessage="1" showErrorMessage="1" promptTitle="Умножение" prompt="Целое число от 2 до 513" sqref="F9">
      <formula1>2</formula1>
      <formula2>513</formula2>
    </dataValidation>
    <dataValidation type="list" allowBlank="1" showInputMessage="1" showErrorMessage="1" sqref="G9">
      <formula1>"2,4,8"</formula1>
    </dataValidation>
    <dataValidation type="list" allowBlank="1" showInputMessage="1" showErrorMessage="1" sqref="C8">
      <formula1>"25000000,12800000,10000000,32768,"</formula1>
    </dataValidation>
    <dataValidation type="list" allowBlank="1" showInputMessage="1" showErrorMessage="1" sqref="I9:J9">
      <formula1>"1,8,64,256"</formula1>
    </dataValidation>
  </dataValidations>
  <pageMargins left="0.7" right="0.7" top="0.75" bottom="0.75" header="0.3" footer="0.3"/>
  <pageSetup paperSize="9" orientation="portrait" r:id="rId1"/>
  <ignoredErrors>
    <ignoredError sqref="F8 H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2:M407"/>
  <sheetViews>
    <sheetView workbookViewId="0">
      <selection activeCell="L2" sqref="L2"/>
    </sheetView>
  </sheetViews>
  <sheetFormatPr defaultRowHeight="15"/>
  <cols>
    <col min="1" max="1" width="9.140625" style="1"/>
    <col min="2" max="2" width="12.5703125" style="3" bestFit="1" customWidth="1"/>
    <col min="3" max="3" width="12.5703125" style="1" bestFit="1" customWidth="1"/>
    <col min="4" max="4" width="16.28515625" style="3" customWidth="1"/>
    <col min="5" max="5" width="14.140625" style="3" customWidth="1"/>
    <col min="6" max="6" width="15" style="3" customWidth="1"/>
    <col min="7" max="7" width="12.5703125" style="3" bestFit="1" customWidth="1"/>
    <col min="8" max="9" width="12" style="3" bestFit="1" customWidth="1"/>
  </cols>
  <sheetData>
    <row r="2" spans="1:13">
      <c r="C2" s="1" t="s">
        <v>35</v>
      </c>
      <c r="D2" s="3">
        <v>0</v>
      </c>
    </row>
    <row r="3" spans="1:13">
      <c r="C3" s="1" t="s">
        <v>36</v>
      </c>
      <c r="D3" s="3">
        <v>1E-3</v>
      </c>
    </row>
    <row r="4" spans="1:13">
      <c r="C4" s="1" t="s">
        <v>32</v>
      </c>
      <c r="D4" s="3">
        <v>0.01</v>
      </c>
    </row>
    <row r="5" spans="1:13">
      <c r="A5" s="1" t="s">
        <v>39</v>
      </c>
    </row>
    <row r="6" spans="1:13" ht="18.75">
      <c r="A6" s="1" t="s">
        <v>38</v>
      </c>
      <c r="D6" s="3" t="s">
        <v>121</v>
      </c>
      <c r="E6" s="3">
        <f>1/(200*16)</f>
        <v>3.1250000000000001E-4</v>
      </c>
    </row>
    <row r="7" spans="1:13">
      <c r="B7" s="3" t="s">
        <v>22</v>
      </c>
      <c r="C7" s="1" t="s">
        <v>33</v>
      </c>
      <c r="D7" s="3" t="s">
        <v>34</v>
      </c>
      <c r="E7" s="3" t="s">
        <v>40</v>
      </c>
      <c r="F7" s="3" t="s">
        <v>122</v>
      </c>
      <c r="G7" s="3" t="s">
        <v>125</v>
      </c>
      <c r="H7" s="3" t="s">
        <v>123</v>
      </c>
      <c r="I7" s="3" t="s">
        <v>124</v>
      </c>
      <c r="J7" s="3" t="s">
        <v>22</v>
      </c>
      <c r="K7" s="3" t="s">
        <v>34</v>
      </c>
      <c r="L7" s="3" t="s">
        <v>33</v>
      </c>
      <c r="M7" s="3" t="s">
        <v>124</v>
      </c>
    </row>
    <row r="8" spans="1:13">
      <c r="B8" s="3">
        <v>0.1</v>
      </c>
      <c r="D8" s="3">
        <f>$D$2+$D$3*F8+$D$4*F8*F8/2</f>
        <v>0</v>
      </c>
      <c r="E8" s="3">
        <f>$D$2</f>
        <v>0</v>
      </c>
      <c r="F8" s="3">
        <f>(-$D$3+SQRT($D$3*$D$3-4*($D$2-E8)*$D$4))/(4*$D$4)</f>
        <v>0</v>
      </c>
      <c r="G8" s="3">
        <f>(-$D$3-SQRT($D$3*$D$3-4*($D$2-E8)*$D$4))/(2*$D$4)</f>
        <v>-0.1</v>
      </c>
      <c r="H8" s="3">
        <v>0</v>
      </c>
      <c r="I8" s="3">
        <v>0</v>
      </c>
      <c r="J8">
        <v>0</v>
      </c>
      <c r="K8">
        <f>$D$2+$D$3*J8+$D$4*J8*J8/2</f>
        <v>0</v>
      </c>
      <c r="L8">
        <f>0</f>
        <v>0</v>
      </c>
    </row>
    <row r="9" spans="1:13">
      <c r="B9" s="3">
        <v>0.2</v>
      </c>
      <c r="D9" s="3">
        <f t="shared" ref="D9:D72" si="0">$D$2+$D$3*F9+$D$4*F9*F9/2</f>
        <v>2.2310586535436916E-4</v>
      </c>
      <c r="E9" s="3">
        <f>E8+$E$6</f>
        <v>3.1250000000000001E-4</v>
      </c>
      <c r="F9" s="3">
        <f>(-$D$3+SQRT($D$3*$D$3-4*($D$2-E9)*$D$4))/(2*$D$4)</f>
        <v>0.13371173070873835</v>
      </c>
      <c r="G9" s="3">
        <f t="shared" ref="G9:G72" si="1">(-$D$3-SQRT($D$3*$D$3-4*($D$2-E9)*$D$4))/(2*$D$4)</f>
        <v>-0.23371173070873838</v>
      </c>
      <c r="H9" s="3">
        <f>(E9-E8)/(F9-F8)</f>
        <v>2.3371173070873838E-3</v>
      </c>
      <c r="I9" s="3">
        <f>(H9-H8)/(F9-F8)</f>
        <v>1.747877538267963E-2</v>
      </c>
      <c r="J9">
        <v>0.1</v>
      </c>
      <c r="K9">
        <f t="shared" ref="K9:K72" si="2">$D$2+$D$3*J9+$D$4*J9*J9/2</f>
        <v>1.5000000000000001E-4</v>
      </c>
      <c r="L9">
        <f>(K9-K8)/(J9-J8)</f>
        <v>1.5E-3</v>
      </c>
      <c r="M9">
        <f>(L9-L8)/(J9-J8)</f>
        <v>1.4999999999999999E-2</v>
      </c>
    </row>
    <row r="10" spans="1:13">
      <c r="B10" s="3">
        <v>0.3</v>
      </c>
      <c r="D10" s="3">
        <f t="shared" si="0"/>
        <v>4.1497548783981969E-4</v>
      </c>
      <c r="E10" s="3">
        <f t="shared" ref="E10:E73" si="3">E9+$E$6</f>
        <v>6.2500000000000001E-4</v>
      </c>
      <c r="F10" s="3">
        <f t="shared" ref="F10:F72" si="4">(-$D$3+SQRT($D$3*$D$3-4*($D$2-E10)*$D$4))/(2*$D$4)</f>
        <v>0.20495097567963927</v>
      </c>
      <c r="G10" s="3">
        <f t="shared" si="1"/>
        <v>-0.30495097567963925</v>
      </c>
      <c r="H10" s="3">
        <f t="shared" ref="H10:H73" si="5">(E10-E9)/(F10-F9)</f>
        <v>4.3866270638837739E-3</v>
      </c>
      <c r="I10" s="3">
        <f t="shared" ref="I10:I73" si="6">(H10-H9)/(F10-F9)</f>
        <v>2.8769391893942065E-2</v>
      </c>
      <c r="J10">
        <v>0.2</v>
      </c>
      <c r="K10">
        <f t="shared" si="2"/>
        <v>4.0000000000000002E-4</v>
      </c>
      <c r="L10">
        <f t="shared" ref="L10:L73" si="7">(K10-K9)/(J10-J9)</f>
        <v>2.5000000000000001E-3</v>
      </c>
      <c r="M10">
        <f t="shared" ref="M10:M73" si="8">(L10-L9)/(J10-J9)</f>
        <v>0.01</v>
      </c>
    </row>
    <row r="11" spans="1:13">
      <c r="B11" s="3">
        <v>0.4</v>
      </c>
      <c r="D11" s="3">
        <f t="shared" si="0"/>
        <v>5.9887092057488568E-4</v>
      </c>
      <c r="E11" s="3">
        <f t="shared" si="3"/>
        <v>9.3749999999999997E-4</v>
      </c>
      <c r="F11" s="3">
        <f t="shared" si="4"/>
        <v>0.26024184114977139</v>
      </c>
      <c r="G11" s="3">
        <f t="shared" si="1"/>
        <v>-0.36024184114977137</v>
      </c>
      <c r="H11" s="3">
        <f t="shared" si="5"/>
        <v>5.6519281682941109E-3</v>
      </c>
      <c r="I11" s="3">
        <f t="shared" si="6"/>
        <v>2.2884451050849387E-2</v>
      </c>
      <c r="J11">
        <v>0.3</v>
      </c>
      <c r="K11">
        <f t="shared" si="2"/>
        <v>7.5000000000000002E-4</v>
      </c>
      <c r="L11">
        <f t="shared" si="7"/>
        <v>3.5000000000000009E-3</v>
      </c>
      <c r="M11">
        <f t="shared" si="8"/>
        <v>1.0000000000000011E-2</v>
      </c>
    </row>
    <row r="12" spans="1:13">
      <c r="B12" s="3">
        <v>0.5</v>
      </c>
      <c r="D12" s="3">
        <f t="shared" si="0"/>
        <v>7.7853571071357123E-4</v>
      </c>
      <c r="E12" s="3">
        <f t="shared" si="3"/>
        <v>1.25E-3</v>
      </c>
      <c r="F12" s="3">
        <f t="shared" si="4"/>
        <v>0.3070714214271425</v>
      </c>
      <c r="G12" s="3">
        <f t="shared" si="1"/>
        <v>-0.40707142142714248</v>
      </c>
      <c r="H12" s="3">
        <f t="shared" si="5"/>
        <v>6.6731326257691371E-3</v>
      </c>
      <c r="I12" s="3">
        <f t="shared" si="6"/>
        <v>2.1806824904823895E-2</v>
      </c>
      <c r="J12">
        <v>0.4</v>
      </c>
      <c r="K12">
        <f t="shared" si="2"/>
        <v>1.2000000000000001E-3</v>
      </c>
      <c r="L12">
        <f t="shared" si="7"/>
        <v>4.4999999999999997E-3</v>
      </c>
      <c r="M12">
        <f t="shared" si="8"/>
        <v>9.9999999999999846E-3</v>
      </c>
    </row>
    <row r="13" spans="1:13">
      <c r="B13" s="3">
        <v>0.6</v>
      </c>
      <c r="D13" s="3">
        <f t="shared" si="0"/>
        <v>9.5546721813136518E-4</v>
      </c>
      <c r="E13" s="3">
        <f t="shared" si="3"/>
        <v>1.5625000000000001E-3</v>
      </c>
      <c r="F13" s="3">
        <f t="shared" si="4"/>
        <v>0.34843443626273063</v>
      </c>
      <c r="G13" s="3">
        <f t="shared" si="1"/>
        <v>-0.44843443626273061</v>
      </c>
      <c r="H13" s="3">
        <f t="shared" si="5"/>
        <v>7.5550585768987431E-3</v>
      </c>
      <c r="I13" s="3">
        <f t="shared" si="6"/>
        <v>2.1321607108068193E-2</v>
      </c>
      <c r="J13">
        <v>0.5</v>
      </c>
      <c r="K13">
        <f t="shared" si="2"/>
        <v>1.75E-3</v>
      </c>
      <c r="L13">
        <f t="shared" si="7"/>
        <v>5.5000000000000005E-3</v>
      </c>
      <c r="M13">
        <f t="shared" si="8"/>
        <v>1.0000000000000011E-2</v>
      </c>
    </row>
    <row r="14" spans="1:13">
      <c r="B14" s="3">
        <v>0.7</v>
      </c>
      <c r="D14" s="3">
        <f t="shared" si="0"/>
        <v>1.1304449471770336E-3</v>
      </c>
      <c r="E14" s="3">
        <f t="shared" si="3"/>
        <v>1.8750000000000001E-3</v>
      </c>
      <c r="F14" s="3">
        <f t="shared" si="4"/>
        <v>0.38588989435406734</v>
      </c>
      <c r="G14" s="3">
        <f t="shared" si="1"/>
        <v>-0.48588989435406732</v>
      </c>
      <c r="H14" s="3">
        <f t="shared" si="5"/>
        <v>8.3432433061679731E-3</v>
      </c>
      <c r="I14" s="3">
        <f t="shared" si="6"/>
        <v>2.1043254292797818E-2</v>
      </c>
      <c r="J14">
        <v>0.6</v>
      </c>
      <c r="K14">
        <f t="shared" si="2"/>
        <v>2.3999999999999998E-3</v>
      </c>
      <c r="L14">
        <f t="shared" si="7"/>
        <v>6.4999999999999988E-3</v>
      </c>
      <c r="M14">
        <f t="shared" si="8"/>
        <v>9.9999999999999846E-3</v>
      </c>
    </row>
    <row r="15" spans="1:13">
      <c r="B15" s="3">
        <v>0.8</v>
      </c>
      <c r="D15" s="3">
        <f t="shared" si="0"/>
        <v>1.3039360965278347E-3</v>
      </c>
      <c r="E15" s="3">
        <f t="shared" si="3"/>
        <v>2.1875000000000002E-3</v>
      </c>
      <c r="F15" s="3">
        <f t="shared" si="4"/>
        <v>0.42037219305566947</v>
      </c>
      <c r="G15" s="3">
        <f t="shared" si="1"/>
        <v>-0.52037219305566951</v>
      </c>
      <c r="H15" s="3">
        <f t="shared" si="5"/>
        <v>9.0626208740973678E-3</v>
      </c>
      <c r="I15" s="3">
        <f t="shared" si="6"/>
        <v>2.0862227723117851E-2</v>
      </c>
      <c r="J15">
        <v>0.7</v>
      </c>
      <c r="K15">
        <f t="shared" si="2"/>
        <v>3.1499999999999996E-3</v>
      </c>
      <c r="L15">
        <f t="shared" si="7"/>
        <v>7.4999999999999997E-3</v>
      </c>
      <c r="M15">
        <f t="shared" si="8"/>
        <v>1.0000000000000011E-2</v>
      </c>
    </row>
    <row r="16" spans="1:13">
      <c r="B16" s="3">
        <v>0.9</v>
      </c>
      <c r="D16" s="3">
        <f t="shared" si="0"/>
        <v>1.4762468905280221E-3</v>
      </c>
      <c r="E16" s="3">
        <f t="shared" si="3"/>
        <v>2.5000000000000001E-3</v>
      </c>
      <c r="F16" s="3">
        <f t="shared" si="4"/>
        <v>0.45249378105604449</v>
      </c>
      <c r="G16" s="3">
        <f t="shared" si="1"/>
        <v>-0.55249378105604452</v>
      </c>
      <c r="H16" s="3">
        <f t="shared" si="5"/>
        <v>9.7286597411171422E-3</v>
      </c>
      <c r="I16" s="3">
        <f t="shared" si="6"/>
        <v>2.0734929637102578E-2</v>
      </c>
      <c r="J16">
        <v>0.8</v>
      </c>
      <c r="K16">
        <f t="shared" si="2"/>
        <v>4.0000000000000001E-3</v>
      </c>
      <c r="L16">
        <f t="shared" si="7"/>
        <v>8.4999999999999971E-3</v>
      </c>
      <c r="M16">
        <f t="shared" si="8"/>
        <v>9.9999999999999655E-3</v>
      </c>
    </row>
    <row r="17" spans="2:13">
      <c r="B17" s="3">
        <v>1</v>
      </c>
      <c r="D17" s="3">
        <f t="shared" si="0"/>
        <v>1.6475909469082812E-3</v>
      </c>
      <c r="E17" s="3">
        <f t="shared" si="3"/>
        <v>2.8124999999999999E-3</v>
      </c>
      <c r="F17" s="3">
        <f t="shared" si="4"/>
        <v>0.48268189381656285</v>
      </c>
      <c r="G17" s="3">
        <f t="shared" si="1"/>
        <v>-0.58268189381656299</v>
      </c>
      <c r="H17" s="3">
        <f t="shared" si="5"/>
        <v>1.0351756748726081E-2</v>
      </c>
      <c r="I17" s="3">
        <f t="shared" si="6"/>
        <v>2.0640475691605965E-2</v>
      </c>
      <c r="J17">
        <v>0.9</v>
      </c>
      <c r="K17">
        <f t="shared" si="2"/>
        <v>4.9500000000000004E-3</v>
      </c>
      <c r="L17">
        <f t="shared" si="7"/>
        <v>9.500000000000005E-3</v>
      </c>
      <c r="M17">
        <f t="shared" si="8"/>
        <v>1.000000000000008E-2</v>
      </c>
    </row>
    <row r="18" spans="2:13">
      <c r="B18" s="3">
        <v>1.1000000000000001</v>
      </c>
      <c r="D18" s="3">
        <f t="shared" si="0"/>
        <v>1.8181243040080455E-3</v>
      </c>
      <c r="E18" s="3">
        <f t="shared" si="3"/>
        <v>3.1249999999999997E-3</v>
      </c>
      <c r="F18" s="3">
        <f t="shared" si="4"/>
        <v>0.51124860801609118</v>
      </c>
      <c r="G18" s="3">
        <f t="shared" si="1"/>
        <v>-0.61124860801609127</v>
      </c>
      <c r="H18" s="3">
        <f t="shared" si="5"/>
        <v>1.0939305018326524E-2</v>
      </c>
      <c r="I18" s="3">
        <f t="shared" si="6"/>
        <v>2.0567583149277421E-2</v>
      </c>
      <c r="J18">
        <v>1</v>
      </c>
      <c r="K18">
        <f t="shared" si="2"/>
        <v>6.0000000000000001E-3</v>
      </c>
      <c r="L18">
        <f t="shared" si="7"/>
        <v>1.0499999999999999E-2</v>
      </c>
      <c r="M18">
        <f t="shared" si="8"/>
        <v>9.9999999999999412E-3</v>
      </c>
    </row>
    <row r="19" spans="2:13">
      <c r="B19" s="3">
        <v>1.2</v>
      </c>
      <c r="D19" s="3">
        <f t="shared" si="0"/>
        <v>1.9879650573984956E-3</v>
      </c>
      <c r="E19" s="3">
        <f t="shared" si="3"/>
        <v>3.4374999999999996E-3</v>
      </c>
      <c r="F19" s="3">
        <f t="shared" si="4"/>
        <v>0.53843011479699099</v>
      </c>
      <c r="G19" s="3">
        <f t="shared" si="1"/>
        <v>-0.63843011479699086</v>
      </c>
      <c r="H19" s="3">
        <f t="shared" si="5"/>
        <v>1.1496787228130806E-2</v>
      </c>
      <c r="I19" s="3">
        <f t="shared" si="6"/>
        <v>2.0509613918681609E-2</v>
      </c>
      <c r="J19">
        <v>1.1000000000000001</v>
      </c>
      <c r="K19">
        <f t="shared" si="2"/>
        <v>7.150000000000001E-3</v>
      </c>
      <c r="L19">
        <f t="shared" si="7"/>
        <v>1.1499999999999998E-2</v>
      </c>
      <c r="M19">
        <f t="shared" si="8"/>
        <v>9.9999999999999829E-3</v>
      </c>
    </row>
    <row r="20" spans="2:13">
      <c r="B20" s="3">
        <v>1.3</v>
      </c>
      <c r="D20" s="3">
        <f t="shared" si="0"/>
        <v>2.1572051431861124E-3</v>
      </c>
      <c r="E20" s="3">
        <f t="shared" si="3"/>
        <v>3.7499999999999994E-3</v>
      </c>
      <c r="F20" s="3">
        <f t="shared" si="4"/>
        <v>0.56441028637222534</v>
      </c>
      <c r="G20" s="3">
        <f t="shared" si="1"/>
        <v>-0.66441028637222543</v>
      </c>
      <c r="H20" s="3">
        <f t="shared" si="5"/>
        <v>1.2028404011692171E-2</v>
      </c>
      <c r="I20" s="3">
        <f t="shared" si="6"/>
        <v>2.0462404646631745E-2</v>
      </c>
      <c r="J20">
        <v>1.2</v>
      </c>
      <c r="K20">
        <f t="shared" si="2"/>
        <v>8.3999999999999995E-3</v>
      </c>
      <c r="L20">
        <f t="shared" si="7"/>
        <v>1.2500000000000002E-2</v>
      </c>
      <c r="M20">
        <f t="shared" si="8"/>
        <v>1.0000000000000057E-2</v>
      </c>
    </row>
    <row r="21" spans="2:13">
      <c r="B21" s="3">
        <v>1.4</v>
      </c>
      <c r="D21" s="3">
        <f t="shared" si="0"/>
        <v>2.3259177963136095E-3</v>
      </c>
      <c r="E21" s="3">
        <f t="shared" si="3"/>
        <v>4.0624999999999993E-3</v>
      </c>
      <c r="F21" s="3">
        <f t="shared" si="4"/>
        <v>0.58933559262722091</v>
      </c>
      <c r="G21" s="3">
        <f t="shared" si="1"/>
        <v>-0.68933559262722099</v>
      </c>
      <c r="H21" s="3">
        <f t="shared" si="5"/>
        <v>1.2537458789994535E-2</v>
      </c>
      <c r="I21" s="3">
        <f t="shared" si="6"/>
        <v>2.0423210575410213E-2</v>
      </c>
      <c r="J21">
        <v>1.3</v>
      </c>
      <c r="K21">
        <f t="shared" si="2"/>
        <v>9.7500000000000017E-3</v>
      </c>
      <c r="L21">
        <f t="shared" si="7"/>
        <v>1.350000000000001E-2</v>
      </c>
      <c r="M21">
        <f t="shared" si="8"/>
        <v>1.000000000000007E-2</v>
      </c>
    </row>
    <row r="22" spans="2:13">
      <c r="B22" s="3">
        <v>1.5</v>
      </c>
      <c r="D22" s="3">
        <f t="shared" si="0"/>
        <v>2.4941624790355398E-3</v>
      </c>
      <c r="E22" s="3">
        <f t="shared" si="3"/>
        <v>4.3749999999999995E-3</v>
      </c>
      <c r="F22" s="3">
        <f t="shared" si="4"/>
        <v>0.6133249580710799</v>
      </c>
      <c r="G22" s="3">
        <f t="shared" si="1"/>
        <v>-0.71332495807107998</v>
      </c>
      <c r="H22" s="3">
        <f t="shared" si="5"/>
        <v>1.3026605506982961E-2</v>
      </c>
      <c r="I22" s="3">
        <f t="shared" si="6"/>
        <v>2.0390148215181005E-2</v>
      </c>
      <c r="J22">
        <v>1.4</v>
      </c>
      <c r="K22">
        <f t="shared" si="2"/>
        <v>1.1199999999999998E-2</v>
      </c>
      <c r="L22">
        <f t="shared" si="7"/>
        <v>1.4499999999999983E-2</v>
      </c>
      <c r="M22">
        <f t="shared" si="8"/>
        <v>9.9999999999997452E-3</v>
      </c>
    </row>
    <row r="23" spans="2:13">
      <c r="B23" s="3">
        <v>1.6</v>
      </c>
      <c r="D23" s="3">
        <f t="shared" si="0"/>
        <v>2.661988255443649E-3</v>
      </c>
      <c r="E23" s="3">
        <f t="shared" si="3"/>
        <v>4.6874999999999998E-3</v>
      </c>
      <c r="F23" s="3">
        <f t="shared" si="4"/>
        <v>0.63647651088729895</v>
      </c>
      <c r="G23" s="3">
        <f t="shared" si="1"/>
        <v>-0.73647651088729904</v>
      </c>
      <c r="H23" s="3">
        <f t="shared" si="5"/>
        <v>1.3498014689583811E-2</v>
      </c>
      <c r="I23" s="3">
        <f t="shared" si="6"/>
        <v>2.0361881828963094E-2</v>
      </c>
      <c r="J23">
        <v>1.5</v>
      </c>
      <c r="K23">
        <f t="shared" si="2"/>
        <v>1.2749999999999999E-2</v>
      </c>
      <c r="L23">
        <f t="shared" si="7"/>
        <v>1.5499999999999996E-2</v>
      </c>
      <c r="M23">
        <f t="shared" si="8"/>
        <v>1.0000000000000122E-2</v>
      </c>
    </row>
    <row r="24" spans="2:13">
      <c r="B24" s="3">
        <v>1.7</v>
      </c>
      <c r="D24" s="3">
        <f t="shared" si="0"/>
        <v>2.8294361719689459E-3</v>
      </c>
      <c r="E24" s="3">
        <f t="shared" si="3"/>
        <v>5.0000000000000001E-3</v>
      </c>
      <c r="F24" s="3">
        <f t="shared" si="4"/>
        <v>0.65887234393789129</v>
      </c>
      <c r="G24" s="3">
        <f t="shared" si="1"/>
        <v>-0.75887234393789116</v>
      </c>
      <c r="H24" s="3">
        <f t="shared" si="5"/>
        <v>1.395348854825184E-2</v>
      </c>
      <c r="I24" s="3">
        <f t="shared" si="6"/>
        <v>2.0337437667047712E-2</v>
      </c>
      <c r="J24">
        <v>1.6</v>
      </c>
      <c r="K24">
        <f t="shared" si="2"/>
        <v>1.4400000000000001E-2</v>
      </c>
      <c r="L24">
        <f t="shared" si="7"/>
        <v>1.6500000000000008E-2</v>
      </c>
      <c r="M24">
        <f t="shared" si="8"/>
        <v>1.0000000000000104E-2</v>
      </c>
    </row>
    <row r="25" spans="2:13">
      <c r="B25" s="3">
        <v>1.8</v>
      </c>
      <c r="D25" s="3">
        <f t="shared" si="0"/>
        <v>2.9965409799050618E-3</v>
      </c>
      <c r="E25" s="3">
        <f t="shared" si="3"/>
        <v>5.3125000000000004E-3</v>
      </c>
      <c r="F25" s="3">
        <f t="shared" si="4"/>
        <v>0.68058195981012293</v>
      </c>
      <c r="G25" s="3">
        <f t="shared" si="1"/>
        <v>-0.78058195981012279</v>
      </c>
      <c r="H25" s="3">
        <f t="shared" si="5"/>
        <v>1.4394543037480141E-2</v>
      </c>
      <c r="I25" s="3">
        <f t="shared" si="6"/>
        <v>2.0316089046625938E-2</v>
      </c>
      <c r="J25">
        <v>1.7</v>
      </c>
      <c r="K25">
        <f t="shared" si="2"/>
        <v>1.6150000000000001E-2</v>
      </c>
      <c r="L25">
        <f t="shared" si="7"/>
        <v>1.7500000000000022E-2</v>
      </c>
      <c r="M25">
        <f t="shared" si="8"/>
        <v>1.0000000000000162E-2</v>
      </c>
    </row>
    <row r="26" spans="2:13">
      <c r="B26" s="3">
        <v>1.9</v>
      </c>
      <c r="D26" s="3">
        <f t="shared" si="0"/>
        <v>3.1633324094593233E-3</v>
      </c>
      <c r="E26" s="3">
        <f t="shared" si="3"/>
        <v>5.6250000000000007E-3</v>
      </c>
      <c r="F26" s="3">
        <f t="shared" si="4"/>
        <v>0.70166481891864552</v>
      </c>
      <c r="G26" s="3">
        <f t="shared" si="1"/>
        <v>-0.80166481891864538</v>
      </c>
      <c r="H26" s="3">
        <f t="shared" si="5"/>
        <v>1.4822467787287659E-2</v>
      </c>
      <c r="I26" s="3">
        <f t="shared" si="6"/>
        <v>2.0297282622096187E-2</v>
      </c>
      <c r="J26">
        <v>1.8</v>
      </c>
      <c r="K26">
        <f t="shared" si="2"/>
        <v>1.8000000000000002E-2</v>
      </c>
      <c r="L26">
        <f t="shared" si="7"/>
        <v>1.8499999999999992E-2</v>
      </c>
      <c r="M26">
        <f t="shared" si="8"/>
        <v>9.999999999999688E-3</v>
      </c>
    </row>
    <row r="27" spans="2:13">
      <c r="B27" s="3">
        <v>2</v>
      </c>
      <c r="D27" s="3">
        <f t="shared" si="0"/>
        <v>3.3298361302870126E-3</v>
      </c>
      <c r="E27" s="3">
        <f t="shared" si="3"/>
        <v>5.9375000000000009E-3</v>
      </c>
      <c r="F27" s="3">
        <f t="shared" si="4"/>
        <v>0.72217226057402506</v>
      </c>
      <c r="G27" s="3">
        <f t="shared" si="1"/>
        <v>-0.82217226057402504</v>
      </c>
      <c r="H27" s="3">
        <f t="shared" si="5"/>
        <v>1.5238370794926768E-2</v>
      </c>
      <c r="I27" s="3">
        <f t="shared" si="6"/>
        <v>2.0280589584415969E-2</v>
      </c>
      <c r="J27">
        <v>1.9</v>
      </c>
      <c r="K27">
        <f t="shared" si="2"/>
        <v>1.9949999999999999E-2</v>
      </c>
      <c r="L27">
        <f t="shared" si="7"/>
        <v>1.9499999999999993E-2</v>
      </c>
      <c r="M27">
        <f t="shared" si="8"/>
        <v>1.0000000000000023E-2</v>
      </c>
    </row>
    <row r="28" spans="2:13">
      <c r="D28" s="3">
        <f t="shared" si="0"/>
        <v>3.4960744879438729E-3</v>
      </c>
      <c r="E28" s="3">
        <f t="shared" si="3"/>
        <v>6.2500000000000012E-3</v>
      </c>
      <c r="F28" s="3">
        <f t="shared" si="4"/>
        <v>0.74214897588774309</v>
      </c>
      <c r="G28" s="3">
        <f t="shared" si="1"/>
        <v>-0.84214897588774318</v>
      </c>
      <c r="H28" s="3">
        <f t="shared" si="5"/>
        <v>1.5643212364617631E-2</v>
      </c>
      <c r="I28" s="3">
        <f t="shared" si="6"/>
        <v>2.0265672475837826E-2</v>
      </c>
      <c r="J28">
        <v>2</v>
      </c>
      <c r="K28">
        <f t="shared" si="2"/>
        <v>2.1999999999999999E-2</v>
      </c>
      <c r="L28">
        <f t="shared" si="7"/>
        <v>2.049999999999998E-2</v>
      </c>
      <c r="M28">
        <f t="shared" si="8"/>
        <v>9.9999999999998614E-3</v>
      </c>
    </row>
    <row r="29" spans="2:13">
      <c r="D29" s="3">
        <f t="shared" si="0"/>
        <v>3.6620670770186989E-3</v>
      </c>
      <c r="E29" s="3">
        <f t="shared" si="3"/>
        <v>6.5625000000000015E-3</v>
      </c>
      <c r="F29" s="3">
        <f t="shared" si="4"/>
        <v>0.76163415403739643</v>
      </c>
      <c r="G29" s="3">
        <f t="shared" si="1"/>
        <v>-0.86163415403739652</v>
      </c>
      <c r="H29" s="3">
        <f t="shared" si="5"/>
        <v>1.6037831299251425E-2</v>
      </c>
      <c r="I29" s="3">
        <f t="shared" si="6"/>
        <v>2.0252262083670713E-2</v>
      </c>
      <c r="J29">
        <v>2.1</v>
      </c>
      <c r="K29">
        <f t="shared" si="2"/>
        <v>2.4150000000000005E-2</v>
      </c>
      <c r="L29">
        <f t="shared" si="7"/>
        <v>2.150000000000004E-2</v>
      </c>
      <c r="M29">
        <f t="shared" si="8"/>
        <v>1.000000000000059E-2</v>
      </c>
    </row>
    <row r="30" spans="2:13">
      <c r="D30" s="3">
        <f t="shared" si="0"/>
        <v>3.8278311931459054E-3</v>
      </c>
      <c r="E30" s="3">
        <f t="shared" si="3"/>
        <v>6.8750000000000018E-3</v>
      </c>
      <c r="F30" s="3">
        <f t="shared" si="4"/>
        <v>0.78066238629180762</v>
      </c>
      <c r="G30" s="3">
        <f t="shared" si="1"/>
        <v>-0.88066238629180771</v>
      </c>
      <c r="H30" s="3">
        <f t="shared" si="5"/>
        <v>1.6422965403292016E-2</v>
      </c>
      <c r="I30" s="3">
        <f t="shared" si="6"/>
        <v>2.0240141012116759E-2</v>
      </c>
      <c r="J30">
        <v>2.2000000000000002</v>
      </c>
      <c r="K30">
        <f t="shared" si="2"/>
        <v>2.6400000000000003E-2</v>
      </c>
      <c r="L30">
        <f t="shared" si="7"/>
        <v>2.2499999999999964E-2</v>
      </c>
      <c r="M30">
        <f t="shared" si="8"/>
        <v>9.9999999999992369E-3</v>
      </c>
    </row>
    <row r="31" spans="2:13">
      <c r="D31" s="3">
        <f t="shared" si="0"/>
        <v>3.9933821937865772E-3</v>
      </c>
      <c r="E31" s="3">
        <f t="shared" si="3"/>
        <v>7.187500000000002E-3</v>
      </c>
      <c r="F31" s="3">
        <f t="shared" si="4"/>
        <v>0.79926438757315155</v>
      </c>
      <c r="G31" s="3">
        <f t="shared" si="1"/>
        <v>-0.89926438757315164</v>
      </c>
      <c r="H31" s="3">
        <f t="shared" si="5"/>
        <v>1.6799267738649638E-2</v>
      </c>
      <c r="I31" s="3">
        <f t="shared" si="6"/>
        <v>2.0229131783525801E-2</v>
      </c>
      <c r="J31">
        <v>2.2999999999999998</v>
      </c>
      <c r="K31">
        <f t="shared" si="2"/>
        <v>2.8749999999999998E-2</v>
      </c>
      <c r="L31">
        <f t="shared" si="7"/>
        <v>2.3500000000000028E-2</v>
      </c>
      <c r="M31">
        <f t="shared" si="8"/>
        <v>1.0000000000000668E-2</v>
      </c>
    </row>
    <row r="32" spans="2:13">
      <c r="D32" s="3">
        <f t="shared" si="0"/>
        <v>4.1587337893224377E-3</v>
      </c>
      <c r="E32" s="3">
        <f t="shared" si="3"/>
        <v>7.5000000000000023E-3</v>
      </c>
      <c r="F32" s="3">
        <f t="shared" si="4"/>
        <v>0.81746757864487374</v>
      </c>
      <c r="G32" s="3">
        <f t="shared" si="1"/>
        <v>-0.91746757864487383</v>
      </c>
      <c r="H32" s="3">
        <f t="shared" si="5"/>
        <v>1.7167319662180245E-2</v>
      </c>
      <c r="I32" s="3">
        <f t="shared" si="6"/>
        <v>2.02190880752968E-2</v>
      </c>
      <c r="J32">
        <v>2.4</v>
      </c>
      <c r="K32">
        <f t="shared" si="2"/>
        <v>3.1199999999999999E-2</v>
      </c>
      <c r="L32">
        <f t="shared" si="7"/>
        <v>2.4499999999999987E-2</v>
      </c>
      <c r="M32">
        <f t="shared" si="8"/>
        <v>9.9999999999995839E-3</v>
      </c>
    </row>
    <row r="33" spans="4:13">
      <c r="D33" s="3">
        <f t="shared" si="0"/>
        <v>4.3238982802406454E-3</v>
      </c>
      <c r="E33" s="3">
        <f t="shared" si="3"/>
        <v>7.8125000000000017E-3</v>
      </c>
      <c r="F33" s="3">
        <f t="shared" si="4"/>
        <v>0.83529656048128875</v>
      </c>
      <c r="G33" s="3">
        <f t="shared" si="1"/>
        <v>-0.93529656048128884</v>
      </c>
      <c r="H33" s="3">
        <f t="shared" si="5"/>
        <v>1.752764139126162E-2</v>
      </c>
      <c r="I33" s="3">
        <f t="shared" si="6"/>
        <v>2.0209888169016584E-2</v>
      </c>
      <c r="J33">
        <v>2.5</v>
      </c>
      <c r="K33">
        <f t="shared" si="2"/>
        <v>3.3750000000000002E-2</v>
      </c>
      <c r="L33">
        <f t="shared" si="7"/>
        <v>2.5500000000000012E-2</v>
      </c>
      <c r="M33">
        <f t="shared" si="8"/>
        <v>1.0000000000000243E-2</v>
      </c>
    </row>
    <row r="34" spans="4:13">
      <c r="D34" s="3">
        <f t="shared" si="0"/>
        <v>4.4888867521316964E-3</v>
      </c>
      <c r="E34" s="3">
        <f t="shared" si="3"/>
        <v>8.125000000000002E-3</v>
      </c>
      <c r="F34" s="3">
        <f t="shared" si="4"/>
        <v>0.8527735042633896</v>
      </c>
      <c r="G34" s="3">
        <f t="shared" si="1"/>
        <v>-0.95277350426338969</v>
      </c>
      <c r="H34" s="3">
        <f t="shared" si="5"/>
        <v>1.78807006474467E-2</v>
      </c>
      <c r="I34" s="3">
        <f t="shared" si="6"/>
        <v>2.0201429986097901E-2</v>
      </c>
      <c r="J34">
        <v>2.6</v>
      </c>
      <c r="K34">
        <f t="shared" si="2"/>
        <v>3.6400000000000002E-2</v>
      </c>
      <c r="L34">
        <f t="shared" si="7"/>
        <v>2.6499999999999971E-2</v>
      </c>
      <c r="M34">
        <f t="shared" si="8"/>
        <v>9.9999999999995839E-3</v>
      </c>
    </row>
    <row r="35" spans="4:13">
      <c r="D35" s="3">
        <f t="shared" si="0"/>
        <v>4.6537092373243527E-3</v>
      </c>
      <c r="E35" s="3">
        <f t="shared" si="3"/>
        <v>8.4375000000000023E-3</v>
      </c>
      <c r="F35" s="3">
        <f t="shared" si="4"/>
        <v>0.86991847464870498</v>
      </c>
      <c r="G35" s="3">
        <f t="shared" si="1"/>
        <v>-0.96991847464870506</v>
      </c>
      <c r="H35" s="3">
        <f t="shared" si="5"/>
        <v>1.8226919789121117E-2</v>
      </c>
      <c r="I35" s="3">
        <f t="shared" si="6"/>
        <v>2.0193627279225454E-2</v>
      </c>
      <c r="J35">
        <v>2.7</v>
      </c>
      <c r="K35">
        <f t="shared" si="2"/>
        <v>3.9150000000000004E-2</v>
      </c>
      <c r="L35">
        <f t="shared" si="7"/>
        <v>2.75E-2</v>
      </c>
      <c r="M35">
        <f t="shared" si="8"/>
        <v>1.0000000000000278E-2</v>
      </c>
    </row>
    <row r="36" spans="4:13">
      <c r="D36" s="3">
        <f t="shared" si="0"/>
        <v>4.8183748498798811E-3</v>
      </c>
      <c r="E36" s="3">
        <f t="shared" si="3"/>
        <v>8.7500000000000026E-3</v>
      </c>
      <c r="F36" s="3">
        <f t="shared" si="4"/>
        <v>0.88674969975975992</v>
      </c>
      <c r="G36" s="3">
        <f t="shared" si="1"/>
        <v>-0.98674969975976001</v>
      </c>
      <c r="H36" s="3">
        <f t="shared" si="5"/>
        <v>1.8566681744084487E-2</v>
      </c>
      <c r="I36" s="3">
        <f t="shared" si="6"/>
        <v>2.0186406676969106E-2</v>
      </c>
      <c r="J36">
        <v>2.8</v>
      </c>
      <c r="K36">
        <f t="shared" si="2"/>
        <v>4.1999999999999989E-2</v>
      </c>
      <c r="L36">
        <f t="shared" si="7"/>
        <v>2.8499999999999946E-2</v>
      </c>
      <c r="M36">
        <f t="shared" si="8"/>
        <v>9.9999999999994885E-3</v>
      </c>
    </row>
    <row r="37" spans="4:13">
      <c r="D37" s="3">
        <f t="shared" si="0"/>
        <v>4.9828918991234421E-3</v>
      </c>
      <c r="E37" s="3">
        <f t="shared" si="3"/>
        <v>9.0625000000000028E-3</v>
      </c>
      <c r="F37" s="3">
        <f t="shared" si="4"/>
        <v>0.9032837982468811</v>
      </c>
      <c r="G37" s="3">
        <f t="shared" si="1"/>
        <v>-1.0032837982468812</v>
      </c>
      <c r="H37" s="3">
        <f t="shared" si="5"/>
        <v>1.890033498006646E-2</v>
      </c>
      <c r="I37" s="3">
        <f t="shared" si="6"/>
        <v>2.0179705367175851E-2</v>
      </c>
      <c r="J37">
        <v>2.9</v>
      </c>
      <c r="K37">
        <f t="shared" si="2"/>
        <v>4.4949999999999997E-2</v>
      </c>
      <c r="L37">
        <f t="shared" si="7"/>
        <v>2.9500000000000054E-2</v>
      </c>
      <c r="M37">
        <f t="shared" si="8"/>
        <v>1.0000000000001076E-2</v>
      </c>
    </row>
    <row r="38" spans="4:13">
      <c r="D38" s="3">
        <f t="shared" si="0"/>
        <v>5.1472679857416355E-3</v>
      </c>
      <c r="E38" s="3">
        <f t="shared" si="3"/>
        <v>9.3750000000000031E-3</v>
      </c>
      <c r="F38" s="3">
        <f t="shared" si="4"/>
        <v>0.91953597148326605</v>
      </c>
      <c r="G38" s="3">
        <f t="shared" si="1"/>
        <v>-1.0195359714832661</v>
      </c>
      <c r="H38" s="3">
        <f t="shared" si="5"/>
        <v>1.9228197697301386E-2</v>
      </c>
      <c r="I38" s="3">
        <f t="shared" si="6"/>
        <v>2.017346926261623E-2</v>
      </c>
      <c r="J38">
        <v>3</v>
      </c>
      <c r="K38">
        <f t="shared" si="2"/>
        <v>4.8000000000000001E-2</v>
      </c>
      <c r="L38">
        <f t="shared" si="7"/>
        <v>3.0500000000000013E-2</v>
      </c>
      <c r="M38">
        <f t="shared" si="8"/>
        <v>9.9999999999995839E-3</v>
      </c>
    </row>
    <row r="39" spans="4:13">
      <c r="D39" s="3">
        <f t="shared" si="0"/>
        <v>5.3115100836106759E-3</v>
      </c>
      <c r="E39" s="3">
        <f t="shared" si="3"/>
        <v>9.6875000000000034E-3</v>
      </c>
      <c r="F39" s="3">
        <f t="shared" si="4"/>
        <v>0.93552016722135123</v>
      </c>
      <c r="G39" s="3">
        <f t="shared" si="1"/>
        <v>-1.0355201672213514</v>
      </c>
      <c r="H39" s="3">
        <f t="shared" si="5"/>
        <v>1.9550561387046431E-2</v>
      </c>
      <c r="I39" s="3">
        <f t="shared" si="6"/>
        <v>2.0167651537008911E-2</v>
      </c>
      <c r="J39">
        <v>3.1</v>
      </c>
      <c r="K39">
        <f t="shared" si="2"/>
        <v>5.1150000000000008E-2</v>
      </c>
      <c r="L39">
        <f t="shared" si="7"/>
        <v>3.1500000000000042E-2</v>
      </c>
      <c r="M39">
        <f t="shared" si="8"/>
        <v>1.0000000000000278E-2</v>
      </c>
    </row>
    <row r="40" spans="4:13">
      <c r="D40" s="3">
        <f t="shared" si="0"/>
        <v>5.4756246098625226E-3</v>
      </c>
      <c r="E40" s="3">
        <f t="shared" si="3"/>
        <v>1.0000000000000004E-2</v>
      </c>
      <c r="F40" s="3">
        <f t="shared" si="4"/>
        <v>0.95124921972503951</v>
      </c>
      <c r="G40" s="3">
        <f t="shared" si="1"/>
        <v>-1.0512492197250396</v>
      </c>
      <c r="H40" s="3">
        <f t="shared" si="5"/>
        <v>1.9867693869463701E-2</v>
      </c>
      <c r="I40" s="3">
        <f t="shared" si="6"/>
        <v>2.0162211445534095E-2</v>
      </c>
      <c r="J40">
        <v>3.2</v>
      </c>
      <c r="K40">
        <f t="shared" si="2"/>
        <v>5.4400000000000004E-2</v>
      </c>
      <c r="L40">
        <f t="shared" si="7"/>
        <v>3.2499999999999932E-2</v>
      </c>
      <c r="M40">
        <f t="shared" si="8"/>
        <v>9.99999999999889E-3</v>
      </c>
    </row>
    <row r="41" spans="4:13">
      <c r="D41" s="3">
        <f t="shared" si="0"/>
        <v>5.6396174851915705E-3</v>
      </c>
      <c r="E41" s="3">
        <f t="shared" si="3"/>
        <v>1.0312500000000004E-2</v>
      </c>
      <c r="F41" s="3">
        <f t="shared" si="4"/>
        <v>0.96673497038313794</v>
      </c>
      <c r="G41" s="3">
        <f t="shared" si="1"/>
        <v>-1.0667349703831379</v>
      </c>
      <c r="H41" s="3">
        <f t="shared" si="5"/>
        <v>2.0179841901081835E-2</v>
      </c>
      <c r="I41" s="3">
        <f t="shared" si="6"/>
        <v>2.0157113368921023E-2</v>
      </c>
      <c r="J41">
        <v>3.3</v>
      </c>
      <c r="K41">
        <f t="shared" si="2"/>
        <v>5.7749999999999996E-2</v>
      </c>
      <c r="L41">
        <f t="shared" si="7"/>
        <v>3.3500000000000037E-2</v>
      </c>
      <c r="M41">
        <f t="shared" si="8"/>
        <v>1.0000000000001084E-2</v>
      </c>
    </row>
    <row r="42" spans="4:13">
      <c r="D42" s="3">
        <f t="shared" si="0"/>
        <v>5.8034941860137593E-3</v>
      </c>
      <c r="E42" s="3">
        <f t="shared" si="3"/>
        <v>1.0625000000000004E-2</v>
      </c>
      <c r="F42" s="3">
        <f t="shared" si="4"/>
        <v>0.98198837202751477</v>
      </c>
      <c r="G42" s="3">
        <f t="shared" si="1"/>
        <v>-1.081988372027515</v>
      </c>
      <c r="H42" s="3">
        <f t="shared" si="5"/>
        <v>2.0487233424106646E-2</v>
      </c>
      <c r="I42" s="3">
        <f t="shared" si="6"/>
        <v>2.0152326031363077E-2</v>
      </c>
      <c r="J42">
        <v>3.4</v>
      </c>
      <c r="K42">
        <f t="shared" si="2"/>
        <v>6.1200000000000004E-2</v>
      </c>
      <c r="L42">
        <f t="shared" si="7"/>
        <v>3.4500000000000058E-2</v>
      </c>
      <c r="M42">
        <f t="shared" si="8"/>
        <v>1.0000000000000208E-2</v>
      </c>
    </row>
    <row r="43" spans="4:13">
      <c r="D43" s="3">
        <f t="shared" si="0"/>
        <v>5.9672597897843004E-3</v>
      </c>
      <c r="E43" s="3">
        <f t="shared" si="3"/>
        <v>1.0937500000000005E-2</v>
      </c>
      <c r="F43" s="3">
        <f t="shared" si="4"/>
        <v>0.99701957956859644</v>
      </c>
      <c r="G43" s="3">
        <f t="shared" si="1"/>
        <v>-1.0970195795685964</v>
      </c>
      <c r="H43" s="3">
        <f t="shared" si="5"/>
        <v>2.0790079515960982E-2</v>
      </c>
      <c r="I43" s="3">
        <f t="shared" si="6"/>
        <v>2.0147821858398897E-2</v>
      </c>
      <c r="J43">
        <v>3.5</v>
      </c>
      <c r="K43">
        <f t="shared" si="2"/>
        <v>6.4750000000000002E-2</v>
      </c>
      <c r="L43">
        <f t="shared" si="7"/>
        <v>3.5499999999999941E-2</v>
      </c>
      <c r="M43">
        <f t="shared" si="8"/>
        <v>9.9999999999988206E-3</v>
      </c>
    </row>
    <row r="44" spans="4:13">
      <c r="D44" s="3">
        <f t="shared" si="0"/>
        <v>6.1309190145398852E-3</v>
      </c>
      <c r="E44" s="3">
        <f t="shared" si="3"/>
        <v>1.1250000000000005E-2</v>
      </c>
      <c r="F44" s="3">
        <f t="shared" si="4"/>
        <v>1.0118380290797653</v>
      </c>
      <c r="G44" s="3">
        <f t="shared" si="1"/>
        <v>-1.1118380290797654</v>
      </c>
      <c r="H44" s="3">
        <f t="shared" si="5"/>
        <v>2.1088576086483631E-2</v>
      </c>
      <c r="I44" s="3">
        <f t="shared" si="6"/>
        <v>2.014357644486816E-2</v>
      </c>
      <c r="J44">
        <v>3.6</v>
      </c>
      <c r="K44">
        <f t="shared" si="2"/>
        <v>6.8400000000000016E-2</v>
      </c>
      <c r="L44">
        <f t="shared" si="7"/>
        <v>3.6500000000000109E-2</v>
      </c>
      <c r="M44">
        <f t="shared" si="8"/>
        <v>1.0000000000001666E-2</v>
      </c>
    </row>
    <row r="45" spans="4:13">
      <c r="D45" s="3">
        <f t="shared" si="0"/>
        <v>6.2944762535402767E-3</v>
      </c>
      <c r="E45" s="3">
        <f t="shared" si="3"/>
        <v>1.1562500000000005E-2</v>
      </c>
      <c r="F45" s="3">
        <f t="shared" si="4"/>
        <v>1.0264525070805495</v>
      </c>
      <c r="G45" s="3">
        <f t="shared" si="1"/>
        <v>-1.1264525070805496</v>
      </c>
      <c r="H45" s="3">
        <f t="shared" si="5"/>
        <v>2.1382905361603196E-2</v>
      </c>
      <c r="I45" s="3">
        <f t="shared" si="6"/>
        <v>2.0139568112098986E-2</v>
      </c>
      <c r="J45">
        <v>3.7</v>
      </c>
      <c r="K45">
        <f t="shared" si="2"/>
        <v>7.2150000000000006E-2</v>
      </c>
      <c r="L45">
        <f t="shared" si="7"/>
        <v>3.749999999999986E-2</v>
      </c>
      <c r="M45">
        <f t="shared" si="8"/>
        <v>9.9999999999975022E-3</v>
      </c>
    </row>
    <row r="46" spans="4:13">
      <c r="D46" s="3">
        <f t="shared" si="0"/>
        <v>6.4579356057317882E-3</v>
      </c>
      <c r="E46" s="3">
        <f t="shared" si="3"/>
        <v>1.1875000000000005E-2</v>
      </c>
      <c r="F46" s="3">
        <f t="shared" si="4"/>
        <v>1.0408712114635716</v>
      </c>
      <c r="G46" s="3">
        <f t="shared" si="1"/>
        <v>-1.1408712114635717</v>
      </c>
      <c r="H46" s="3">
        <f t="shared" si="5"/>
        <v>2.1673237185441206E-2</v>
      </c>
      <c r="I46" s="3">
        <f t="shared" si="6"/>
        <v>2.0135777537673306E-2</v>
      </c>
      <c r="J46">
        <v>3.8</v>
      </c>
      <c r="K46">
        <f t="shared" si="2"/>
        <v>7.5999999999999998E-2</v>
      </c>
      <c r="L46">
        <f t="shared" si="7"/>
        <v>3.8500000000000062E-2</v>
      </c>
      <c r="M46">
        <f t="shared" si="8"/>
        <v>1.0000000000002056E-2</v>
      </c>
    </row>
    <row r="47" spans="4:13">
      <c r="D47" s="3">
        <f t="shared" si="0"/>
        <v>6.6213009026325114E-3</v>
      </c>
      <c r="E47" s="3">
        <f t="shared" si="3"/>
        <v>1.2187500000000006E-2</v>
      </c>
      <c r="F47" s="3">
        <f t="shared" si="4"/>
        <v>1.0551018052650174</v>
      </c>
      <c r="G47" s="3">
        <f t="shared" si="1"/>
        <v>-1.1551018052650175</v>
      </c>
      <c r="H47" s="3">
        <f t="shared" si="5"/>
        <v>2.1959730167285911E-2</v>
      </c>
      <c r="I47" s="3">
        <f t="shared" si="6"/>
        <v>2.0132187443618783E-2</v>
      </c>
      <c r="J47">
        <v>3.9</v>
      </c>
      <c r="K47">
        <f t="shared" si="2"/>
        <v>7.9949999999999993E-2</v>
      </c>
      <c r="L47">
        <f t="shared" si="7"/>
        <v>3.9499999999999917E-2</v>
      </c>
      <c r="M47">
        <f t="shared" si="8"/>
        <v>9.999999999998543E-3</v>
      </c>
    </row>
    <row r="48" spans="4:13">
      <c r="D48" s="3">
        <f t="shared" si="0"/>
        <v>6.7845757321399868E-3</v>
      </c>
      <c r="E48" s="3">
        <f t="shared" si="3"/>
        <v>1.2500000000000006E-2</v>
      </c>
      <c r="F48" s="3">
        <f t="shared" si="4"/>
        <v>1.0691514642799698</v>
      </c>
      <c r="G48" s="3">
        <f t="shared" si="1"/>
        <v>-1.1691514642799699</v>
      </c>
      <c r="H48" s="3">
        <f t="shared" si="5"/>
        <v>2.2242532695449891E-2</v>
      </c>
      <c r="I48" s="3">
        <f t="shared" si="6"/>
        <v>2.0128782332938265E-2</v>
      </c>
      <c r="J48">
        <v>4</v>
      </c>
      <c r="K48">
        <f t="shared" si="2"/>
        <v>8.4000000000000005E-2</v>
      </c>
      <c r="L48">
        <f t="shared" si="7"/>
        <v>4.0500000000000085E-2</v>
      </c>
      <c r="M48">
        <f t="shared" si="8"/>
        <v>1.0000000000001666E-2</v>
      </c>
    </row>
    <row r="49" spans="4:13">
      <c r="D49" s="3">
        <f t="shared" si="0"/>
        <v>6.9477634596812349E-3</v>
      </c>
      <c r="E49" s="3">
        <f t="shared" si="3"/>
        <v>1.2812500000000006E-2</v>
      </c>
      <c r="F49" s="3">
        <f t="shared" si="4"/>
        <v>1.0830269193624662</v>
      </c>
      <c r="G49" s="3">
        <f t="shared" si="1"/>
        <v>-1.1830269193624663</v>
      </c>
      <c r="H49" s="3">
        <f t="shared" si="5"/>
        <v>2.2521783836424347E-2</v>
      </c>
      <c r="I49" s="3">
        <f t="shared" si="6"/>
        <v>2.0125548265924938E-2</v>
      </c>
      <c r="J49">
        <v>4.0999999999999996</v>
      </c>
      <c r="K49">
        <f t="shared" si="2"/>
        <v>8.8149999999999978E-2</v>
      </c>
      <c r="L49">
        <f t="shared" si="7"/>
        <v>4.1499999999999877E-2</v>
      </c>
      <c r="M49">
        <f t="shared" si="8"/>
        <v>9.9999999999979619E-3</v>
      </c>
    </row>
    <row r="50" spans="4:13">
      <c r="D50" s="3">
        <f t="shared" si="0"/>
        <v>7.1108672470589886E-3</v>
      </c>
      <c r="E50" s="3">
        <f t="shared" si="3"/>
        <v>1.3125000000000006E-2</v>
      </c>
      <c r="F50" s="3">
        <f t="shared" si="4"/>
        <v>1.0967344941179717</v>
      </c>
      <c r="G50" s="3">
        <f t="shared" si="1"/>
        <v>-1.1967344941179718</v>
      </c>
      <c r="H50" s="3">
        <f t="shared" si="5"/>
        <v>2.2797614134804332E-2</v>
      </c>
      <c r="I50" s="3">
        <f t="shared" si="6"/>
        <v>2.0122472669295486E-2</v>
      </c>
      <c r="J50">
        <v>4.2</v>
      </c>
      <c r="K50">
        <f t="shared" si="2"/>
        <v>9.240000000000001E-2</v>
      </c>
      <c r="L50">
        <f t="shared" si="7"/>
        <v>4.2500000000000086E-2</v>
      </c>
      <c r="M50">
        <f t="shared" si="8"/>
        <v>1.0000000000002037E-2</v>
      </c>
    </row>
    <row r="51" spans="4:13">
      <c r="D51" s="3">
        <f t="shared" si="0"/>
        <v>7.2738900692936193E-3</v>
      </c>
      <c r="E51" s="3">
        <f t="shared" si="3"/>
        <v>1.3437500000000007E-2</v>
      </c>
      <c r="F51" s="3">
        <f t="shared" si="4"/>
        <v>1.1102801385872296</v>
      </c>
      <c r="G51" s="3">
        <f t="shared" si="1"/>
        <v>-1.2102801385872297</v>
      </c>
      <c r="H51" s="3">
        <f t="shared" si="5"/>
        <v>2.3070146327051882E-2</v>
      </c>
      <c r="I51" s="3">
        <f t="shared" si="6"/>
        <v>2.0119544172746275E-2</v>
      </c>
      <c r="J51">
        <v>4.3</v>
      </c>
      <c r="K51">
        <f t="shared" si="2"/>
        <v>9.6749999999999989E-2</v>
      </c>
      <c r="L51">
        <f t="shared" si="7"/>
        <v>4.3499999999999941E-2</v>
      </c>
      <c r="M51">
        <f t="shared" si="8"/>
        <v>9.9999999999985864E-3</v>
      </c>
    </row>
    <row r="52" spans="4:13">
      <c r="D52" s="3">
        <f t="shared" si="0"/>
        <v>7.4368347297152759E-3</v>
      </c>
      <c r="E52" s="3">
        <f t="shared" si="3"/>
        <v>1.3750000000000007E-2</v>
      </c>
      <c r="F52" s="3">
        <f t="shared" si="4"/>
        <v>1.1236694594305503</v>
      </c>
      <c r="G52" s="3">
        <f t="shared" si="1"/>
        <v>-1.2236694594305504</v>
      </c>
      <c r="H52" s="3">
        <f t="shared" si="5"/>
        <v>2.3339495980178291E-2</v>
      </c>
      <c r="I52" s="3">
        <f t="shared" si="6"/>
        <v>2.0116752468499966E-2</v>
      </c>
      <c r="J52">
        <v>4.4000000000000004</v>
      </c>
      <c r="K52">
        <f t="shared" si="2"/>
        <v>0.10120000000000001</v>
      </c>
      <c r="L52">
        <f t="shared" si="7"/>
        <v>4.4499999999999998E-2</v>
      </c>
      <c r="M52">
        <f t="shared" si="8"/>
        <v>1.000000000000051E-2</v>
      </c>
    </row>
    <row r="53" spans="4:13">
      <c r="D53" s="3">
        <f t="shared" si="0"/>
        <v>7.5997038735234647E-3</v>
      </c>
      <c r="E53" s="3">
        <f t="shared" si="3"/>
        <v>1.4062500000000007E-2</v>
      </c>
      <c r="F53" s="3">
        <f t="shared" si="4"/>
        <v>1.1369077470469222</v>
      </c>
      <c r="G53" s="3">
        <f t="shared" si="1"/>
        <v>-1.2369077470469223</v>
      </c>
      <c r="H53" s="3">
        <f t="shared" si="5"/>
        <v>2.3605772064774346E-2</v>
      </c>
      <c r="I53" s="3">
        <f t="shared" si="6"/>
        <v>2.0114088189680142E-2</v>
      </c>
      <c r="J53">
        <v>4.5</v>
      </c>
      <c r="K53">
        <f t="shared" si="2"/>
        <v>0.10575</v>
      </c>
      <c r="L53">
        <f t="shared" si="7"/>
        <v>4.5500000000000006E-2</v>
      </c>
      <c r="M53">
        <f t="shared" si="8"/>
        <v>1.0000000000000113E-2</v>
      </c>
    </row>
    <row r="54" spans="4:13">
      <c r="D54" s="3">
        <f t="shared" si="0"/>
        <v>7.7625000000000038E-3</v>
      </c>
      <c r="E54" s="3">
        <f t="shared" si="3"/>
        <v>1.4375000000000008E-2</v>
      </c>
      <c r="F54" s="3">
        <f t="shared" si="4"/>
        <v>1.1500000000000004</v>
      </c>
      <c r="G54" s="3">
        <f t="shared" si="1"/>
        <v>-1.2500000000000004</v>
      </c>
      <c r="H54" s="3">
        <f t="shared" si="5"/>
        <v>2.3869077470469117E-2</v>
      </c>
      <c r="I54" s="3">
        <f t="shared" si="6"/>
        <v>2.0111542806149733E-2</v>
      </c>
      <c r="J54">
        <v>4.5999999999999996</v>
      </c>
      <c r="K54">
        <f t="shared" si="2"/>
        <v>0.1104</v>
      </c>
      <c r="L54">
        <f t="shared" si="7"/>
        <v>4.650000000000018E-2</v>
      </c>
      <c r="M54">
        <f t="shared" si="8"/>
        <v>1.0000000000001778E-2</v>
      </c>
    </row>
    <row r="55" spans="4:13">
      <c r="D55" s="3">
        <f t="shared" si="0"/>
        <v>7.9252254735354133E-3</v>
      </c>
      <c r="E55" s="3">
        <f t="shared" si="3"/>
        <v>1.4687500000000008E-2</v>
      </c>
      <c r="F55" s="3">
        <f t="shared" si="4"/>
        <v>1.1629509470708206</v>
      </c>
      <c r="G55" s="3">
        <f t="shared" si="1"/>
        <v>-1.2629509470708207</v>
      </c>
      <c r="H55" s="3">
        <f t="shared" si="5"/>
        <v>2.4129509470708427E-2</v>
      </c>
      <c r="I55" s="3">
        <f t="shared" si="6"/>
        <v>2.0109108531999886E-2</v>
      </c>
      <c r="J55">
        <v>4.7</v>
      </c>
      <c r="K55">
        <f t="shared" si="2"/>
        <v>0.11515</v>
      </c>
      <c r="L55">
        <f t="shared" si="7"/>
        <v>4.7499999999999792E-2</v>
      </c>
      <c r="M55">
        <f t="shared" si="8"/>
        <v>9.9999999999960693E-3</v>
      </c>
    </row>
    <row r="56" spans="4:13">
      <c r="D56" s="3">
        <f t="shared" si="0"/>
        <v>8.0878825336065663E-3</v>
      </c>
      <c r="E56" s="3">
        <f t="shared" si="3"/>
        <v>1.5000000000000008E-2</v>
      </c>
      <c r="F56" s="3">
        <f t="shared" si="4"/>
        <v>1.1757650672131266</v>
      </c>
      <c r="G56" s="3">
        <f t="shared" si="1"/>
        <v>-1.2757650672131267</v>
      </c>
      <c r="H56" s="3">
        <f t="shared" si="5"/>
        <v>2.4387160142839419E-2</v>
      </c>
      <c r="I56" s="3">
        <f t="shared" si="6"/>
        <v>2.0106778246939822E-2</v>
      </c>
      <c r="J56">
        <v>4.8</v>
      </c>
      <c r="K56">
        <f t="shared" si="2"/>
        <v>0.12</v>
      </c>
      <c r="L56">
        <f t="shared" si="7"/>
        <v>4.8500000000000106E-2</v>
      </c>
      <c r="M56">
        <f t="shared" si="8"/>
        <v>1.0000000000003166E-2</v>
      </c>
    </row>
    <row r="57" spans="4:13">
      <c r="D57" s="3">
        <f t="shared" si="0"/>
        <v>8.2504733038250462E-3</v>
      </c>
      <c r="E57" s="3">
        <f t="shared" si="3"/>
        <v>1.5312500000000008E-2</v>
      </c>
      <c r="F57" s="3">
        <f t="shared" si="4"/>
        <v>1.1884466076500839</v>
      </c>
      <c r="G57" s="3">
        <f t="shared" si="1"/>
        <v>-1.288446607650084</v>
      </c>
      <c r="H57" s="3">
        <f t="shared" si="5"/>
        <v>2.4642116748631968E-2</v>
      </c>
      <c r="I57" s="3">
        <f t="shared" si="6"/>
        <v>2.0104545426479735E-2</v>
      </c>
      <c r="J57">
        <v>4.9000000000000004</v>
      </c>
      <c r="K57">
        <f t="shared" si="2"/>
        <v>0.12495000000000002</v>
      </c>
      <c r="L57">
        <f t="shared" si="7"/>
        <v>4.9499999999999975E-2</v>
      </c>
      <c r="M57">
        <f t="shared" si="8"/>
        <v>9.9999999999986367E-3</v>
      </c>
    </row>
    <row r="58" spans="4:13">
      <c r="D58" s="3">
        <f t="shared" si="0"/>
        <v>8.4129998001598455E-3</v>
      </c>
      <c r="E58" s="3">
        <f t="shared" si="3"/>
        <v>1.5625000000000007E-2</v>
      </c>
      <c r="F58" s="3">
        <f t="shared" si="4"/>
        <v>1.2009996003196808</v>
      </c>
      <c r="G58" s="3">
        <f t="shared" si="1"/>
        <v>-1.3009996003196809</v>
      </c>
      <c r="H58" s="3">
        <f t="shared" si="5"/>
        <v>2.4894462079697401E-2</v>
      </c>
      <c r="I58" s="3">
        <f t="shared" si="6"/>
        <v>2.0102404080630843E-2</v>
      </c>
      <c r="J58">
        <v>5</v>
      </c>
      <c r="K58">
        <f t="shared" si="2"/>
        <v>0.13</v>
      </c>
      <c r="L58">
        <f t="shared" si="7"/>
        <v>5.0500000000000031E-2</v>
      </c>
      <c r="M58">
        <f t="shared" si="8"/>
        <v>1.0000000000000599E-2</v>
      </c>
    </row>
    <row r="59" spans="4:13">
      <c r="D59" s="3">
        <f t="shared" si="0"/>
        <v>8.5754639384246663E-3</v>
      </c>
      <c r="E59" s="3">
        <f t="shared" si="3"/>
        <v>1.5937500000000007E-2</v>
      </c>
      <c r="F59" s="3">
        <f t="shared" si="4"/>
        <v>1.2134278768493278</v>
      </c>
      <c r="G59" s="3">
        <f t="shared" si="1"/>
        <v>-1.3134278768493279</v>
      </c>
      <c r="H59" s="3">
        <f t="shared" si="5"/>
        <v>2.5144274771690695E-2</v>
      </c>
      <c r="I59" s="3">
        <f t="shared" si="6"/>
        <v>2.0100348700592414E-2</v>
      </c>
      <c r="J59">
        <v>5.0999999999999996</v>
      </c>
      <c r="K59">
        <f t="shared" si="2"/>
        <v>0.13514999999999996</v>
      </c>
      <c r="L59">
        <f t="shared" si="7"/>
        <v>5.1499999999999782E-2</v>
      </c>
      <c r="M59">
        <f t="shared" si="8"/>
        <v>9.9999999999975456E-3</v>
      </c>
    </row>
    <row r="60" spans="4:13">
      <c r="D60" s="3">
        <f t="shared" si="0"/>
        <v>8.7378675411086577E-3</v>
      </c>
      <c r="E60" s="3">
        <f t="shared" si="3"/>
        <v>1.6250000000000007E-2</v>
      </c>
      <c r="F60" s="3">
        <f t="shared" si="4"/>
        <v>1.2257350822173076</v>
      </c>
      <c r="G60" s="3">
        <f t="shared" si="1"/>
        <v>-1.3257350822173077</v>
      </c>
      <c r="H60" s="3">
        <f t="shared" si="5"/>
        <v>2.5391629590666074E-2</v>
      </c>
      <c r="I60" s="3">
        <f t="shared" si="6"/>
        <v>2.0098374210845035E-2</v>
      </c>
      <c r="J60">
        <v>5.2</v>
      </c>
      <c r="K60">
        <f t="shared" si="2"/>
        <v>0.14040000000000002</v>
      </c>
      <c r="L60">
        <f t="shared" si="7"/>
        <v>5.2500000000000324E-2</v>
      </c>
      <c r="M60">
        <f t="shared" si="8"/>
        <v>1.0000000000005367E-2</v>
      </c>
    </row>
    <row r="61" spans="4:13">
      <c r="D61" s="3">
        <f t="shared" si="0"/>
        <v>8.9002123436195662E-3</v>
      </c>
      <c r="E61" s="3">
        <f t="shared" si="3"/>
        <v>1.6562500000000008E-2</v>
      </c>
      <c r="F61" s="3">
        <f t="shared" si="4"/>
        <v>1.2379246872391261</v>
      </c>
      <c r="G61" s="3">
        <f t="shared" si="1"/>
        <v>-1.3379246872391262</v>
      </c>
      <c r="H61" s="3">
        <f t="shared" si="5"/>
        <v>2.5636597694564344E-2</v>
      </c>
      <c r="I61" s="3">
        <f t="shared" si="6"/>
        <v>2.0096475928448591E-2</v>
      </c>
      <c r="J61">
        <v>5.3</v>
      </c>
      <c r="K61">
        <f t="shared" si="2"/>
        <v>0.14574999999999999</v>
      </c>
      <c r="L61">
        <f t="shared" si="7"/>
        <v>5.3499999999999846E-2</v>
      </c>
      <c r="M61">
        <f t="shared" si="8"/>
        <v>9.9999999999952557E-3</v>
      </c>
    </row>
    <row r="62" spans="4:13">
      <c r="D62" s="3">
        <f t="shared" si="0"/>
        <v>9.0625000000000046E-3</v>
      </c>
      <c r="E62" s="3">
        <f t="shared" si="3"/>
        <v>1.6875000000000008E-2</v>
      </c>
      <c r="F62" s="3">
        <f t="shared" si="4"/>
        <v>1.2500000000000002</v>
      </c>
      <c r="G62" s="3">
        <f t="shared" si="1"/>
        <v>-1.3500000000000003</v>
      </c>
      <c r="H62" s="3">
        <f t="shared" si="5"/>
        <v>2.5879246872391407E-2</v>
      </c>
      <c r="I62" s="3">
        <f t="shared" si="6"/>
        <v>2.0094649524381964E-2</v>
      </c>
      <c r="J62">
        <v>5.4</v>
      </c>
      <c r="K62">
        <f t="shared" si="2"/>
        <v>0.1512</v>
      </c>
      <c r="L62">
        <f t="shared" si="7"/>
        <v>5.4499999999999812E-2</v>
      </c>
      <c r="M62">
        <f t="shared" si="8"/>
        <v>9.9999999999996082E-3</v>
      </c>
    </row>
    <row r="63" spans="4:13">
      <c r="D63" s="3">
        <f t="shared" si="0"/>
        <v>9.2247320881701008E-3</v>
      </c>
      <c r="E63" s="3">
        <f t="shared" si="3"/>
        <v>1.7187500000000008E-2</v>
      </c>
      <c r="F63" s="3">
        <f t="shared" si="4"/>
        <v>1.261964176340193</v>
      </c>
      <c r="G63" s="3">
        <f t="shared" si="1"/>
        <v>-1.3619641763401931</v>
      </c>
      <c r="H63" s="3">
        <f t="shared" si="5"/>
        <v>2.6119641763401622E-2</v>
      </c>
      <c r="I63" s="3">
        <f t="shared" si="6"/>
        <v>2.0092890991804113E-2</v>
      </c>
      <c r="J63">
        <v>5.5</v>
      </c>
      <c r="K63">
        <f t="shared" si="2"/>
        <v>0.15675</v>
      </c>
      <c r="L63">
        <f t="shared" si="7"/>
        <v>5.5500000000000188E-2</v>
      </c>
      <c r="M63">
        <f t="shared" si="8"/>
        <v>1.0000000000003791E-2</v>
      </c>
    </row>
    <row r="64" spans="4:13">
      <c r="D64" s="3">
        <f t="shared" si="0"/>
        <v>9.386910114743692E-3</v>
      </c>
      <c r="E64" s="3">
        <f t="shared" si="3"/>
        <v>1.7500000000000009E-2</v>
      </c>
      <c r="F64" s="3">
        <f t="shared" si="4"/>
        <v>1.2738202294873731</v>
      </c>
      <c r="G64" s="3">
        <f t="shared" si="1"/>
        <v>-1.3738202294873731</v>
      </c>
      <c r="H64" s="3">
        <f t="shared" si="5"/>
        <v>2.6357844058275608E-2</v>
      </c>
      <c r="I64" s="3">
        <f t="shared" si="6"/>
        <v>2.0091196616358099E-2</v>
      </c>
      <c r="J64">
        <v>5.6</v>
      </c>
      <c r="K64">
        <f t="shared" si="2"/>
        <v>0.16239999999999996</v>
      </c>
      <c r="L64">
        <f t="shared" si="7"/>
        <v>5.6499999999999807E-2</v>
      </c>
      <c r="M64">
        <f t="shared" si="8"/>
        <v>9.9999999999962272E-3</v>
      </c>
    </row>
    <row r="65" spans="4:13">
      <c r="D65" s="3">
        <f t="shared" si="0"/>
        <v>9.5490355194596567E-3</v>
      </c>
      <c r="E65" s="3">
        <f t="shared" si="3"/>
        <v>1.7812500000000009E-2</v>
      </c>
      <c r="F65" s="3">
        <f t="shared" si="4"/>
        <v>1.2855710389193082</v>
      </c>
      <c r="G65" s="3">
        <f t="shared" si="1"/>
        <v>-1.3855710389193083</v>
      </c>
      <c r="H65" s="3">
        <f t="shared" si="5"/>
        <v>2.6593912684067432E-2</v>
      </c>
      <c r="I65" s="3">
        <f t="shared" si="6"/>
        <v>2.008956294961773E-2</v>
      </c>
      <c r="J65">
        <v>5.7</v>
      </c>
      <c r="K65">
        <f t="shared" si="2"/>
        <v>0.16815000000000002</v>
      </c>
      <c r="L65">
        <f t="shared" si="7"/>
        <v>5.7500000000000301E-2</v>
      </c>
      <c r="M65">
        <f t="shared" si="8"/>
        <v>1.0000000000004882E-2</v>
      </c>
    </row>
    <row r="66" spans="4:13">
      <c r="D66" s="3">
        <f t="shared" si="0"/>
        <v>9.7111096792653791E-3</v>
      </c>
      <c r="E66" s="3">
        <f t="shared" si="3"/>
        <v>1.8125000000000009E-2</v>
      </c>
      <c r="F66" s="3">
        <f t="shared" si="4"/>
        <v>1.2972193585307483</v>
      </c>
      <c r="G66" s="3">
        <f t="shared" si="1"/>
        <v>-1.3972193585307484</v>
      </c>
      <c r="H66" s="3">
        <f t="shared" si="5"/>
        <v>2.682790397450005E-2</v>
      </c>
      <c r="I66" s="3">
        <f t="shared" si="6"/>
        <v>2.0087986785906016E-2</v>
      </c>
      <c r="J66">
        <v>5.8</v>
      </c>
      <c r="K66">
        <f t="shared" si="2"/>
        <v>0.17399999999999999</v>
      </c>
      <c r="L66">
        <f t="shared" si="7"/>
        <v>5.8499999999999872E-2</v>
      </c>
      <c r="M66">
        <f t="shared" si="8"/>
        <v>9.9999999999957415E-3</v>
      </c>
    </row>
    <row r="67" spans="4:13">
      <c r="D67" s="3">
        <f t="shared" si="0"/>
        <v>9.8731339120850647E-3</v>
      </c>
      <c r="E67" s="3">
        <f t="shared" si="3"/>
        <v>1.8437500000000009E-2</v>
      </c>
      <c r="F67" s="3">
        <f t="shared" si="4"/>
        <v>1.3087678241701195</v>
      </c>
      <c r="G67" s="3">
        <f t="shared" si="1"/>
        <v>-1.4087678241701196</v>
      </c>
      <c r="H67" s="3">
        <f t="shared" si="5"/>
        <v>2.7059871827008891E-2</v>
      </c>
      <c r="I67" s="3">
        <f t="shared" si="6"/>
        <v>2.0086465142002342E-2</v>
      </c>
      <c r="J67">
        <v>5.9</v>
      </c>
      <c r="K67">
        <f t="shared" si="2"/>
        <v>0.17995</v>
      </c>
      <c r="L67">
        <f t="shared" si="7"/>
        <v>5.9499999999999789E-2</v>
      </c>
      <c r="M67">
        <f t="shared" si="8"/>
        <v>9.9999999999991224E-3</v>
      </c>
    </row>
    <row r="68" spans="4:13">
      <c r="D68" s="3">
        <f t="shared" si="0"/>
        <v>1.0035109480302241E-2</v>
      </c>
      <c r="E68" s="3">
        <f t="shared" si="3"/>
        <v>1.875000000000001E-2</v>
      </c>
      <c r="F68" s="3">
        <f t="shared" si="4"/>
        <v>1.3202189606044725</v>
      </c>
      <c r="G68" s="3">
        <f t="shared" si="1"/>
        <v>-1.4202189606044726</v>
      </c>
      <c r="H68" s="3">
        <f t="shared" si="5"/>
        <v>2.7289867847745723E-2</v>
      </c>
      <c r="I68" s="3">
        <f t="shared" si="6"/>
        <v>2.0084995236529686E-2</v>
      </c>
      <c r="J68">
        <v>6</v>
      </c>
      <c r="K68">
        <f t="shared" si="2"/>
        <v>0.186</v>
      </c>
      <c r="L68">
        <f t="shared" si="7"/>
        <v>6.0500000000000213E-2</v>
      </c>
      <c r="M68">
        <f t="shared" si="8"/>
        <v>1.0000000000004276E-2</v>
      </c>
    </row>
    <row r="69" spans="4:13">
      <c r="D69" s="3">
        <f t="shared" si="0"/>
        <v>1.0197037593982409E-2</v>
      </c>
      <c r="E69" s="3">
        <f t="shared" si="3"/>
        <v>1.906250000000001E-2</v>
      </c>
      <c r="F69" s="3">
        <f t="shared" si="4"/>
        <v>1.3315751879648103</v>
      </c>
      <c r="G69" s="3">
        <f t="shared" si="1"/>
        <v>-1.4315751879648104</v>
      </c>
      <c r="H69" s="3">
        <f t="shared" si="5"/>
        <v>2.7517941485692868E-2</v>
      </c>
      <c r="I69" s="3">
        <f t="shared" si="6"/>
        <v>2.0083574475067645E-2</v>
      </c>
      <c r="J69">
        <v>6.1</v>
      </c>
      <c r="K69">
        <f t="shared" si="2"/>
        <v>0.19214999999999999</v>
      </c>
      <c r="L69">
        <f t="shared" si="7"/>
        <v>6.1500000000000103E-2</v>
      </c>
      <c r="M69">
        <f t="shared" si="8"/>
        <v>9.9999999999989334E-3</v>
      </c>
    </row>
    <row r="70" spans="4:13">
      <c r="D70" s="3">
        <f t="shared" si="0"/>
        <v>1.035891941385921E-2</v>
      </c>
      <c r="E70" s="3">
        <f t="shared" si="3"/>
        <v>1.937500000000001E-2</v>
      </c>
      <c r="F70" s="3">
        <f t="shared" si="4"/>
        <v>1.3428388277184122</v>
      </c>
      <c r="G70" s="3">
        <f t="shared" si="1"/>
        <v>-1.4428388277184123</v>
      </c>
      <c r="H70" s="3">
        <f t="shared" si="5"/>
        <v>2.7744140156832412E-2</v>
      </c>
      <c r="I70" s="3">
        <f t="shared" si="6"/>
        <v>2.0082200433231154E-2</v>
      </c>
      <c r="J70">
        <v>6.2</v>
      </c>
      <c r="K70">
        <f t="shared" si="2"/>
        <v>0.19840000000000005</v>
      </c>
      <c r="L70">
        <f t="shared" si="7"/>
        <v>6.2500000000000278E-2</v>
      </c>
      <c r="M70">
        <f t="shared" si="8"/>
        <v>1.000000000000169E-2</v>
      </c>
    </row>
    <row r="71" spans="4:13">
      <c r="D71" s="3">
        <f t="shared" si="0"/>
        <v>1.0520756054104954E-2</v>
      </c>
      <c r="E71" s="3">
        <f t="shared" si="3"/>
        <v>1.9687500000000011E-2</v>
      </c>
      <c r="F71" s="3">
        <f t="shared" si="4"/>
        <v>1.3540121082098975</v>
      </c>
      <c r="G71" s="3">
        <f t="shared" si="1"/>
        <v>-1.4540121082098976</v>
      </c>
      <c r="H71" s="3">
        <f t="shared" si="5"/>
        <v>2.7968509359283085E-2</v>
      </c>
      <c r="I71" s="3">
        <f t="shared" si="6"/>
        <v>2.0080870843764861E-2</v>
      </c>
      <c r="J71">
        <v>6.3</v>
      </c>
      <c r="K71">
        <f t="shared" si="2"/>
        <v>0.20474999999999999</v>
      </c>
      <c r="L71">
        <f t="shared" si="7"/>
        <v>6.3499999999999612E-2</v>
      </c>
      <c r="M71">
        <f t="shared" si="8"/>
        <v>9.9999999999933822E-3</v>
      </c>
    </row>
    <row r="72" spans="4:13">
      <c r="D72" s="3">
        <f t="shared" si="0"/>
        <v>1.068254858490425E-2</v>
      </c>
      <c r="E72" s="3">
        <f t="shared" si="3"/>
        <v>2.0000000000000011E-2</v>
      </c>
      <c r="F72" s="3">
        <f t="shared" si="4"/>
        <v>1.3650971698084908</v>
      </c>
      <c r="G72" s="3">
        <f t="shared" si="1"/>
        <v>-1.4650971698084909</v>
      </c>
      <c r="H72" s="3">
        <f t="shared" si="5"/>
        <v>2.8191092780184036E-2</v>
      </c>
      <c r="I72" s="3">
        <f t="shared" si="6"/>
        <v>2.0079583583838306E-2</v>
      </c>
      <c r="J72">
        <v>6.4</v>
      </c>
      <c r="K72">
        <f t="shared" si="2"/>
        <v>0.2112</v>
      </c>
      <c r="L72">
        <f t="shared" si="7"/>
        <v>6.4499999999999766E-2</v>
      </c>
      <c r="M72">
        <f t="shared" si="8"/>
        <v>1.0000000000001482E-2</v>
      </c>
    </row>
    <row r="73" spans="4:13">
      <c r="D73" s="3">
        <f t="shared" ref="D73:D136" si="9">$D$2+$D$3*F73+$D$4*F73*F73/2</f>
        <v>1.0844298034847591E-2</v>
      </c>
      <c r="E73" s="3">
        <f t="shared" si="3"/>
        <v>2.0312500000000011E-2</v>
      </c>
      <c r="F73" s="3">
        <f t="shared" ref="F73:F136" si="10">(-$D$3+SQRT($D$3*$D$3-4*($D$2-E73)*$D$4))/(2*$D$4)</f>
        <v>1.3760960696951665</v>
      </c>
      <c r="G73" s="3">
        <f t="shared" ref="G73:G136" si="11">(-$D$3-SQRT($D$3*$D$3-4*($D$2-E73)*$D$4))/(2*$D$4)</f>
        <v>-1.4760960696951666</v>
      </c>
      <c r="H73" s="3">
        <f t="shared" si="5"/>
        <v>2.8411932395036147E-2</v>
      </c>
      <c r="I73" s="3">
        <f t="shared" si="6"/>
        <v>2.0078336663436745E-2</v>
      </c>
      <c r="J73">
        <v>6.5</v>
      </c>
      <c r="K73">
        <f t="shared" ref="K73:K108" si="12">$D$2+$D$3*J73+$D$4*J73*J73/2</f>
        <v>0.21775</v>
      </c>
      <c r="L73">
        <f t="shared" si="7"/>
        <v>6.5500000000000239E-2</v>
      </c>
      <c r="M73">
        <f t="shared" si="8"/>
        <v>1.0000000000004762E-2</v>
      </c>
    </row>
    <row r="74" spans="4:13">
      <c r="D74" s="3">
        <f t="shared" si="9"/>
        <v>1.1006005393159999E-2</v>
      </c>
      <c r="E74" s="3">
        <f t="shared" ref="E74:E137" si="13">E73+$E$6</f>
        <v>2.0625000000000011E-2</v>
      </c>
      <c r="F74" s="3">
        <f t="shared" si="10"/>
        <v>1.3870107863199916</v>
      </c>
      <c r="G74" s="3">
        <f t="shared" si="11"/>
        <v>-1.4870107863199917</v>
      </c>
      <c r="H74" s="3">
        <f t="shared" ref="H74:H137" si="14">(E74-E73)/(F74-F73)</f>
        <v>2.8631068560152111E-2</v>
      </c>
      <c r="I74" s="3">
        <f t="shared" ref="I74:I137" si="15">(H74-H73)/(F74-F73)</f>
        <v>2.0077128215820743E-2</v>
      </c>
      <c r="J74">
        <v>6.6</v>
      </c>
      <c r="K74">
        <f t="shared" si="12"/>
        <v>0.22439999999999999</v>
      </c>
      <c r="L74">
        <f t="shared" ref="L74:L108" si="16">(K74-K73)/(J74-J73)</f>
        <v>6.6500000000000128E-2</v>
      </c>
      <c r="M74">
        <f t="shared" ref="M74:M108" si="17">(L74-L73)/(J74-J73)</f>
        <v>9.9999999999989334E-3</v>
      </c>
    </row>
    <row r="75" spans="4:13">
      <c r="D75" s="3">
        <f t="shared" si="9"/>
        <v>1.1167671611778517E-2</v>
      </c>
      <c r="E75" s="3">
        <f t="shared" si="13"/>
        <v>2.0937500000000012E-2</v>
      </c>
      <c r="F75" s="3">
        <f t="shared" si="10"/>
        <v>1.3978432235570262</v>
      </c>
      <c r="G75" s="3">
        <f t="shared" si="11"/>
        <v>-1.4978432235570263</v>
      </c>
      <c r="H75" s="3">
        <f t="shared" si="14"/>
        <v>2.8848540098770026E-2</v>
      </c>
      <c r="I75" s="3">
        <f t="shared" si="15"/>
        <v>2.0075956486912367E-2</v>
      </c>
      <c r="J75">
        <v>6.7</v>
      </c>
      <c r="K75">
        <f t="shared" si="12"/>
        <v>0.23115000000000002</v>
      </c>
      <c r="L75">
        <f t="shared" si="16"/>
        <v>6.7499999999999977E-2</v>
      </c>
      <c r="M75">
        <f t="shared" si="17"/>
        <v>9.9999999999984285E-3</v>
      </c>
    </row>
    <row r="76" spans="4:13">
      <c r="D76" s="3">
        <f t="shared" si="9"/>
        <v>1.1329297607290748E-2</v>
      </c>
      <c r="E76" s="3">
        <f t="shared" si="13"/>
        <v>2.1250000000000012E-2</v>
      </c>
      <c r="F76" s="3">
        <f t="shared" si="10"/>
        <v>1.4085952145814826</v>
      </c>
      <c r="G76" s="3">
        <f t="shared" si="11"/>
        <v>-1.5085952145814827</v>
      </c>
      <c r="H76" s="3">
        <f t="shared" si="14"/>
        <v>2.9064384381384669E-2</v>
      </c>
      <c r="I76" s="3">
        <f t="shared" si="15"/>
        <v>2.0074819828595873E-2</v>
      </c>
      <c r="J76">
        <v>6.8</v>
      </c>
      <c r="K76">
        <f t="shared" si="12"/>
        <v>0.23800000000000002</v>
      </c>
      <c r="L76">
        <f t="shared" si="16"/>
        <v>6.85000000000002E-2</v>
      </c>
      <c r="M76">
        <f t="shared" si="17"/>
        <v>1.0000000000002264E-2</v>
      </c>
    </row>
    <row r="77" spans="4:13">
      <c r="D77" s="3">
        <f t="shared" si="9"/>
        <v>1.1490884262745762E-2</v>
      </c>
      <c r="E77" s="3">
        <f t="shared" si="13"/>
        <v>2.1562500000000012E-2</v>
      </c>
      <c r="F77" s="3">
        <f t="shared" si="10"/>
        <v>1.4192685254915118</v>
      </c>
      <c r="G77" s="3">
        <f t="shared" si="11"/>
        <v>-1.5192685254915119</v>
      </c>
      <c r="H77" s="3">
        <f t="shared" si="14"/>
        <v>2.9278637400729952E-2</v>
      </c>
      <c r="I77" s="3">
        <f t="shared" si="15"/>
        <v>2.0073716689350804E-2</v>
      </c>
      <c r="J77">
        <v>6.9</v>
      </c>
      <c r="K77">
        <f t="shared" si="12"/>
        <v>0.24495000000000003</v>
      </c>
      <c r="L77">
        <f t="shared" si="16"/>
        <v>6.9499999999999743E-2</v>
      </c>
      <c r="M77">
        <f t="shared" si="17"/>
        <v>9.9999999999953754E-3</v>
      </c>
    </row>
    <row r="78" spans="4:13">
      <c r="D78" s="3">
        <f t="shared" si="9"/>
        <v>1.1652432429347447E-2</v>
      </c>
      <c r="E78" s="3">
        <f t="shared" si="13"/>
        <v>2.1875000000000012E-2</v>
      </c>
      <c r="F78" s="3">
        <f t="shared" si="10"/>
        <v>1.4298648586948748</v>
      </c>
      <c r="G78" s="3">
        <f t="shared" si="11"/>
        <v>-1.5298648586948749</v>
      </c>
      <c r="H78" s="3">
        <f t="shared" si="14"/>
        <v>2.949133384186356E-2</v>
      </c>
      <c r="I78" s="3">
        <f t="shared" si="15"/>
        <v>2.0072645607831945E-2</v>
      </c>
      <c r="J78">
        <v>7</v>
      </c>
      <c r="K78">
        <f t="shared" si="12"/>
        <v>0.252</v>
      </c>
      <c r="L78">
        <f t="shared" si="16"/>
        <v>7.0499999999999979E-2</v>
      </c>
      <c r="M78">
        <f t="shared" si="17"/>
        <v>1.0000000000002403E-2</v>
      </c>
    </row>
    <row r="79" spans="4:13">
      <c r="D79" s="3">
        <f t="shared" si="9"/>
        <v>1.181394292803945E-2</v>
      </c>
      <c r="E79" s="3">
        <f t="shared" si="13"/>
        <v>2.2187500000000013E-2</v>
      </c>
      <c r="F79" s="3">
        <f t="shared" si="10"/>
        <v>1.4403858560788885</v>
      </c>
      <c r="G79" s="3">
        <f t="shared" si="11"/>
        <v>-1.5403858560788886</v>
      </c>
      <c r="H79" s="3">
        <f t="shared" si="14"/>
        <v>2.9702507147738092E-2</v>
      </c>
      <c r="I79" s="3">
        <f t="shared" si="15"/>
        <v>2.0071605206879298E-2</v>
      </c>
      <c r="J79">
        <v>7.1</v>
      </c>
      <c r="K79">
        <f t="shared" si="12"/>
        <v>0.25914999999999994</v>
      </c>
      <c r="L79">
        <f t="shared" si="16"/>
        <v>7.1499999999999592E-2</v>
      </c>
      <c r="M79">
        <f t="shared" si="17"/>
        <v>9.9999999999961578E-3</v>
      </c>
    </row>
    <row r="80" spans="4:13">
      <c r="D80" s="3">
        <f t="shared" si="9"/>
        <v>1.197541655099019E-2</v>
      </c>
      <c r="E80" s="3">
        <f t="shared" si="13"/>
        <v>2.2500000000000013E-2</v>
      </c>
      <c r="F80" s="3">
        <f t="shared" si="10"/>
        <v>1.450833101980364</v>
      </c>
      <c r="G80" s="3">
        <f t="shared" si="11"/>
        <v>-1.5508331019803641</v>
      </c>
      <c r="H80" s="3">
        <f t="shared" si="14"/>
        <v>2.9912189580592226E-2</v>
      </c>
      <c r="I80" s="3">
        <f t="shared" si="15"/>
        <v>2.0070594186408455E-2</v>
      </c>
      <c r="J80">
        <v>7.2</v>
      </c>
      <c r="K80">
        <f t="shared" si="12"/>
        <v>0.26640000000000003</v>
      </c>
      <c r="L80">
        <f t="shared" si="16"/>
        <v>7.2500000000000508E-2</v>
      </c>
      <c r="M80">
        <f t="shared" si="17"/>
        <v>1.0000000000009114E-2</v>
      </c>
    </row>
    <row r="81" spans="4:13">
      <c r="D81" s="3">
        <f t="shared" si="9"/>
        <v>1.2136854062985376E-2</v>
      </c>
      <c r="E81" s="3">
        <f t="shared" si="13"/>
        <v>2.2812500000000013E-2</v>
      </c>
      <c r="F81" s="3">
        <f t="shared" si="10"/>
        <v>1.4612081259707417</v>
      </c>
      <c r="G81" s="3">
        <f t="shared" si="11"/>
        <v>-1.5612081259707418</v>
      </c>
      <c r="H81" s="3">
        <f t="shared" si="14"/>
        <v>3.0120412279511614E-2</v>
      </c>
      <c r="I81" s="3">
        <f t="shared" si="15"/>
        <v>2.0069611319694709E-2</v>
      </c>
      <c r="J81">
        <v>7.3</v>
      </c>
      <c r="K81">
        <f t="shared" si="12"/>
        <v>0.27374999999999994</v>
      </c>
      <c r="L81">
        <f t="shared" si="16"/>
        <v>7.3499999999999385E-2</v>
      </c>
      <c r="M81">
        <f t="shared" si="17"/>
        <v>9.9999999999888026E-3</v>
      </c>
    </row>
    <row r="82" spans="4:13">
      <c r="D82" s="3">
        <f t="shared" si="9"/>
        <v>1.2298256202735156E-2</v>
      </c>
      <c r="E82" s="3">
        <f t="shared" si="13"/>
        <v>2.3125000000000014E-2</v>
      </c>
      <c r="F82" s="3">
        <f t="shared" si="10"/>
        <v>1.4715124054702944</v>
      </c>
      <c r="G82" s="3">
        <f t="shared" si="11"/>
        <v>-1.5715124054702945</v>
      </c>
      <c r="H82" s="3">
        <f t="shared" si="14"/>
        <v>3.0327205314409949E-2</v>
      </c>
      <c r="I82" s="3">
        <f t="shared" si="15"/>
        <v>2.0068655446245524E-2</v>
      </c>
      <c r="J82">
        <v>7.4</v>
      </c>
      <c r="K82">
        <f t="shared" si="12"/>
        <v>0.28120000000000006</v>
      </c>
      <c r="L82">
        <f t="shared" si="16"/>
        <v>7.4500000000000829E-2</v>
      </c>
      <c r="M82">
        <f t="shared" si="17"/>
        <v>1.0000000000014388E-2</v>
      </c>
    </row>
    <row r="83" spans="4:13">
      <c r="D83" s="3">
        <f t="shared" si="9"/>
        <v>1.2459623684102028E-2</v>
      </c>
      <c r="E83" s="3">
        <f t="shared" si="13"/>
        <v>2.3437500000000014E-2</v>
      </c>
      <c r="F83" s="3">
        <f t="shared" si="10"/>
        <v>1.4817473682040396</v>
      </c>
      <c r="G83" s="3">
        <f t="shared" si="11"/>
        <v>-1.5817473682040395</v>
      </c>
      <c r="H83" s="3">
        <f t="shared" si="14"/>
        <v>3.0532597736743123E-2</v>
      </c>
      <c r="I83" s="3">
        <f t="shared" si="15"/>
        <v>2.0067725469676969E-2</v>
      </c>
      <c r="J83">
        <v>7.5</v>
      </c>
      <c r="K83">
        <f t="shared" si="12"/>
        <v>0.28875000000000001</v>
      </c>
      <c r="L83">
        <f t="shared" si="16"/>
        <v>7.549999999999972E-2</v>
      </c>
      <c r="M83">
        <f t="shared" si="17"/>
        <v>9.9999999999889413E-3</v>
      </c>
    </row>
    <row r="84" spans="4:13">
      <c r="D84" s="3">
        <f t="shared" si="9"/>
        <v>1.2620957197255471E-2</v>
      </c>
      <c r="E84" s="3">
        <f t="shared" si="13"/>
        <v>2.3750000000000014E-2</v>
      </c>
      <c r="F84" s="3">
        <f t="shared" si="10"/>
        <v>1.4919143945109279</v>
      </c>
      <c r="G84" s="3">
        <f t="shared" si="11"/>
        <v>-1.591914394510928</v>
      </c>
      <c r="H84" s="3">
        <f t="shared" si="14"/>
        <v>3.0736617627150079E-2</v>
      </c>
      <c r="I84" s="3">
        <f t="shared" si="15"/>
        <v>2.0066820351269353E-2</v>
      </c>
      <c r="J84">
        <v>7.6</v>
      </c>
      <c r="K84">
        <f t="shared" si="12"/>
        <v>0.2964</v>
      </c>
      <c r="L84">
        <f t="shared" si="16"/>
        <v>7.6500000000000179E-2</v>
      </c>
      <c r="M84">
        <f t="shared" si="17"/>
        <v>1.0000000000004623E-2</v>
      </c>
    </row>
    <row r="85" spans="4:13">
      <c r="D85" s="3">
        <f t="shared" si="9"/>
        <v>1.2782257409758441E-2</v>
      </c>
      <c r="E85" s="3">
        <f t="shared" si="13"/>
        <v>2.4062500000000014E-2</v>
      </c>
      <c r="F85" s="3">
        <f t="shared" si="10"/>
        <v>1.5020148195168759</v>
      </c>
      <c r="G85" s="3">
        <f t="shared" si="11"/>
        <v>-1.602014819516876</v>
      </c>
      <c r="H85" s="3">
        <f t="shared" si="14"/>
        <v>3.0939292140278626E-2</v>
      </c>
      <c r="I85" s="3">
        <f t="shared" si="15"/>
        <v>2.0065939107433057E-2</v>
      </c>
      <c r="J85">
        <v>7.7</v>
      </c>
      <c r="K85">
        <f t="shared" si="12"/>
        <v>0.30414999999999998</v>
      </c>
      <c r="L85">
        <f t="shared" si="16"/>
        <v>7.7499999999999375E-2</v>
      </c>
      <c r="M85">
        <f t="shared" si="17"/>
        <v>9.999999999991906E-3</v>
      </c>
    </row>
    <row r="86" spans="4:13">
      <c r="D86" s="3">
        <f t="shared" si="9"/>
        <v>1.294352496759067E-2</v>
      </c>
      <c r="E86" s="3">
        <f t="shared" si="13"/>
        <v>2.4375000000000015E-2</v>
      </c>
      <c r="F86" s="3">
        <f t="shared" si="10"/>
        <v>1.5120499351813312</v>
      </c>
      <c r="G86" s="3">
        <f t="shared" si="11"/>
        <v>-1.6120499351813313</v>
      </c>
      <c r="H86" s="3">
        <f t="shared" si="14"/>
        <v>3.1140647546981773E-2</v>
      </c>
      <c r="I86" s="3">
        <f t="shared" si="15"/>
        <v>2.0065080805829989E-2</v>
      </c>
      <c r="J86">
        <v>7.8</v>
      </c>
      <c r="K86">
        <f t="shared" si="12"/>
        <v>0.31199999999999994</v>
      </c>
      <c r="L86">
        <f t="shared" si="16"/>
        <v>7.8499999999999959E-2</v>
      </c>
      <c r="M86">
        <f t="shared" si="17"/>
        <v>1.0000000000005872E-2</v>
      </c>
    </row>
    <row r="87" spans="4:13">
      <c r="D87" s="3">
        <f t="shared" si="9"/>
        <v>1.3104760496113128E-2</v>
      </c>
      <c r="E87" s="3">
        <f t="shared" si="13"/>
        <v>2.4687500000000015E-2</v>
      </c>
      <c r="F87" s="3">
        <f t="shared" si="10"/>
        <v>1.5220209922262491</v>
      </c>
      <c r="G87" s="3">
        <f t="shared" si="11"/>
        <v>-1.6220209922262492</v>
      </c>
      <c r="H87" s="3">
        <f t="shared" si="14"/>
        <v>3.1340709274076249E-2</v>
      </c>
      <c r="I87" s="3">
        <f t="shared" si="15"/>
        <v>2.0064244562360188E-2</v>
      </c>
      <c r="J87">
        <v>7.9</v>
      </c>
      <c r="K87">
        <f t="shared" si="12"/>
        <v>0.31995000000000001</v>
      </c>
      <c r="L87">
        <f t="shared" si="16"/>
        <v>7.9500000000000251E-2</v>
      </c>
      <c r="M87">
        <f t="shared" si="17"/>
        <v>1.0000000000002869E-2</v>
      </c>
    </row>
    <row r="88" spans="4:13">
      <c r="D88" s="3">
        <f t="shared" si="9"/>
        <v>1.3265964600977825E-2</v>
      </c>
      <c r="E88" s="3">
        <f t="shared" si="13"/>
        <v>2.5000000000000015E-2</v>
      </c>
      <c r="F88" s="3">
        <f t="shared" si="10"/>
        <v>1.5319292019556379</v>
      </c>
      <c r="G88" s="3">
        <f t="shared" si="11"/>
        <v>-1.631929201955638</v>
      </c>
      <c r="H88" s="3">
        <f t="shared" si="14"/>
        <v>3.1539501941818308E-2</v>
      </c>
      <c r="I88" s="3">
        <f t="shared" si="15"/>
        <v>2.0063429536863728E-2</v>
      </c>
      <c r="J88">
        <v>8</v>
      </c>
      <c r="K88">
        <f t="shared" si="12"/>
        <v>0.32800000000000001</v>
      </c>
      <c r="L88">
        <f t="shared" si="16"/>
        <v>8.0500000000000307E-2</v>
      </c>
      <c r="M88">
        <f t="shared" si="17"/>
        <v>1.0000000000000599E-2</v>
      </c>
    </row>
    <row r="89" spans="4:13">
      <c r="D89" s="3">
        <f t="shared" si="9"/>
        <v>1.3427137868986583E-2</v>
      </c>
      <c r="E89" s="3">
        <f t="shared" si="13"/>
        <v>2.5312500000000016E-2</v>
      </c>
      <c r="F89" s="3">
        <f t="shared" si="10"/>
        <v>1.5417757379731607</v>
      </c>
      <c r="G89" s="3">
        <f t="shared" si="11"/>
        <v>-1.6417757379731608</v>
      </c>
      <c r="H89" s="3">
        <f t="shared" si="14"/>
        <v>3.1737049399288973E-2</v>
      </c>
      <c r="I89" s="3">
        <f t="shared" si="15"/>
        <v>2.0062634932641349E-2</v>
      </c>
      <c r="J89">
        <v>8.1</v>
      </c>
      <c r="K89">
        <f t="shared" si="12"/>
        <v>0.33615</v>
      </c>
      <c r="L89">
        <f t="shared" si="16"/>
        <v>8.1500000000000197E-2</v>
      </c>
      <c r="M89">
        <f t="shared" si="17"/>
        <v>9.9999999999989334E-3</v>
      </c>
    </row>
    <row r="90" spans="4:13">
      <c r="D90" s="3">
        <f t="shared" si="9"/>
        <v>1.3588280868902356E-2</v>
      </c>
      <c r="E90" s="3">
        <f t="shared" si="13"/>
        <v>2.5625000000000016E-2</v>
      </c>
      <c r="F90" s="3">
        <f t="shared" si="10"/>
        <v>1.5515617378046971</v>
      </c>
      <c r="G90" s="3">
        <f t="shared" si="11"/>
        <v>-1.6515617378046972</v>
      </c>
      <c r="H90" s="3">
        <f t="shared" si="14"/>
        <v>3.1933374757777647E-2</v>
      </c>
      <c r="I90" s="3">
        <f t="shared" si="15"/>
        <v>2.0061859990636307E-2</v>
      </c>
      <c r="J90">
        <v>8.1999999999999993</v>
      </c>
      <c r="K90">
        <f t="shared" si="12"/>
        <v>0.34439999999999993</v>
      </c>
      <c r="L90">
        <f t="shared" si="16"/>
        <v>8.2499999999999532E-2</v>
      </c>
      <c r="M90">
        <f t="shared" si="17"/>
        <v>9.9999999999933822E-3</v>
      </c>
    </row>
    <row r="91" spans="4:13">
      <c r="D91" s="3">
        <f t="shared" si="9"/>
        <v>1.3749394152216109E-2</v>
      </c>
      <c r="E91" s="3">
        <f t="shared" si="13"/>
        <v>2.5937500000000016E-2</v>
      </c>
      <c r="F91" s="3">
        <f t="shared" si="10"/>
        <v>1.5612883044322023</v>
      </c>
      <c r="G91" s="3">
        <f t="shared" si="11"/>
        <v>-1.6612883044322024</v>
      </c>
      <c r="H91" s="3">
        <f t="shared" si="14"/>
        <v>3.2128500422368714E-2</v>
      </c>
      <c r="I91" s="3">
        <f t="shared" si="15"/>
        <v>2.006110399113302E-2</v>
      </c>
      <c r="J91">
        <v>8.3000000000000007</v>
      </c>
      <c r="K91">
        <f t="shared" si="12"/>
        <v>0.35275000000000001</v>
      </c>
      <c r="L91">
        <f t="shared" si="16"/>
        <v>8.3499999999999602E-2</v>
      </c>
      <c r="M91">
        <f t="shared" si="17"/>
        <v>1.0000000000000561E-2</v>
      </c>
    </row>
    <row r="92" spans="4:13">
      <c r="D92" s="3">
        <f t="shared" si="9"/>
        <v>1.3910478253872373E-2</v>
      </c>
      <c r="E92" s="3">
        <f t="shared" si="13"/>
        <v>2.6250000000000016E-2</v>
      </c>
      <c r="F92" s="3">
        <f t="shared" si="10"/>
        <v>1.5709565077447332</v>
      </c>
      <c r="G92" s="3">
        <f t="shared" si="11"/>
        <v>-1.6709565077447333</v>
      </c>
      <c r="H92" s="3">
        <f t="shared" si="14"/>
        <v>3.2322448121769785E-2</v>
      </c>
      <c r="I92" s="3">
        <f t="shared" si="15"/>
        <v>2.0060366247128751E-2</v>
      </c>
      <c r="J92">
        <v>8.4</v>
      </c>
      <c r="K92">
        <f t="shared" si="12"/>
        <v>0.36120000000000008</v>
      </c>
      <c r="L92">
        <f t="shared" si="16"/>
        <v>8.4500000000000991E-2</v>
      </c>
      <c r="M92">
        <f t="shared" si="17"/>
        <v>1.0000000000013921E-2</v>
      </c>
    </row>
    <row r="93" spans="4:13">
      <c r="D93" s="3">
        <f t="shared" si="9"/>
        <v>1.4071533692956025E-2</v>
      </c>
      <c r="E93" s="3">
        <f t="shared" si="13"/>
        <v>2.6562500000000017E-2</v>
      </c>
      <c r="F93" s="3">
        <f t="shared" si="10"/>
        <v>1.5805673859120333</v>
      </c>
      <c r="G93" s="3">
        <f t="shared" si="11"/>
        <v>-1.6805673859120334</v>
      </c>
      <c r="H93" s="3">
        <f t="shared" si="14"/>
        <v>3.2515238936567221E-2</v>
      </c>
      <c r="I93" s="3">
        <f t="shared" si="15"/>
        <v>2.0059646105325148E-2</v>
      </c>
      <c r="J93">
        <v>8.5</v>
      </c>
      <c r="K93">
        <f t="shared" si="12"/>
        <v>0.36975000000000002</v>
      </c>
      <c r="L93">
        <f t="shared" si="16"/>
        <v>8.5499999999999771E-2</v>
      </c>
      <c r="M93">
        <f t="shared" si="17"/>
        <v>9.9999999999878311E-3</v>
      </c>
    </row>
    <row r="94" spans="4:13">
      <c r="D94" s="3">
        <f t="shared" si="9"/>
        <v>1.4232560973342842E-2</v>
      </c>
      <c r="E94" s="3">
        <f t="shared" si="13"/>
        <v>2.6875000000000017E-2</v>
      </c>
      <c r="F94" s="3">
        <f t="shared" si="10"/>
        <v>1.5901219466856729</v>
      </c>
      <c r="G94" s="3">
        <f t="shared" si="11"/>
        <v>-1.6901219466856729</v>
      </c>
      <c r="H94" s="3">
        <f t="shared" si="14"/>
        <v>3.2706893325977635E-2</v>
      </c>
      <c r="I94" s="3">
        <f t="shared" si="15"/>
        <v>2.0058942943685605E-2</v>
      </c>
      <c r="J94">
        <v>8.6</v>
      </c>
      <c r="K94">
        <f t="shared" si="12"/>
        <v>0.37839999999999996</v>
      </c>
      <c r="L94">
        <f t="shared" si="16"/>
        <v>8.649999999999966E-2</v>
      </c>
      <c r="M94">
        <f t="shared" si="17"/>
        <v>9.9999999999989334E-3</v>
      </c>
    </row>
    <row r="95" spans="4:13">
      <c r="D95" s="3">
        <f t="shared" si="9"/>
        <v>1.4393560584316189E-2</v>
      </c>
      <c r="E95" s="3">
        <f t="shared" si="13"/>
        <v>2.7187500000000017E-2</v>
      </c>
      <c r="F95" s="3">
        <f t="shared" si="10"/>
        <v>1.5996211686323625</v>
      </c>
      <c r="G95" s="3">
        <f t="shared" si="11"/>
        <v>-1.6996211686323626</v>
      </c>
      <c r="H95" s="3">
        <f t="shared" si="14"/>
        <v>3.2897431153180216E-2</v>
      </c>
      <c r="I95" s="3">
        <f t="shared" si="15"/>
        <v>2.005825616791513E-2</v>
      </c>
      <c r="J95">
        <v>8.6999999999999993</v>
      </c>
      <c r="K95">
        <f t="shared" si="12"/>
        <v>0.38714999999999994</v>
      </c>
      <c r="L95">
        <f t="shared" si="16"/>
        <v>8.7500000000000105E-2</v>
      </c>
      <c r="M95">
        <f t="shared" si="17"/>
        <v>1.0000000000004484E-2</v>
      </c>
    </row>
    <row r="96" spans="4:13">
      <c r="D96" s="3">
        <f t="shared" si="9"/>
        <v>1.455453300115186E-2</v>
      </c>
      <c r="E96" s="3">
        <f t="shared" si="13"/>
        <v>2.7500000000000017E-2</v>
      </c>
      <c r="F96" s="3">
        <f t="shared" si="10"/>
        <v>1.6090660023037062</v>
      </c>
      <c r="G96" s="3">
        <f t="shared" si="11"/>
        <v>-1.7090660023037063</v>
      </c>
      <c r="H96" s="3">
        <f t="shared" si="14"/>
        <v>3.3086871709360657E-2</v>
      </c>
      <c r="I96" s="3">
        <f t="shared" si="15"/>
        <v>2.0057585212454966E-2</v>
      </c>
      <c r="J96">
        <v>8.8000000000000007</v>
      </c>
      <c r="K96">
        <f t="shared" si="12"/>
        <v>0.39600000000000002</v>
      </c>
      <c r="L96">
        <f t="shared" si="16"/>
        <v>8.8499999999999537E-2</v>
      </c>
      <c r="M96">
        <f t="shared" si="17"/>
        <v>9.9999999999941767E-3</v>
      </c>
    </row>
    <row r="97" spans="4:13">
      <c r="D97" s="3">
        <f t="shared" si="9"/>
        <v>1.4715478685673185E-2</v>
      </c>
      <c r="E97" s="3">
        <f t="shared" si="13"/>
        <v>2.7812500000000018E-2</v>
      </c>
      <c r="F97" s="3">
        <f t="shared" si="10"/>
        <v>1.6184573713463588</v>
      </c>
      <c r="G97" s="3">
        <f t="shared" si="11"/>
        <v>-1.7184573713463589</v>
      </c>
      <c r="H97" s="3">
        <f t="shared" si="14"/>
        <v>3.3275233736500556E-2</v>
      </c>
      <c r="I97" s="3">
        <f t="shared" si="15"/>
        <v>2.0056929536515816E-2</v>
      </c>
      <c r="J97">
        <v>8.9</v>
      </c>
      <c r="K97">
        <f t="shared" si="12"/>
        <v>0.40495000000000009</v>
      </c>
      <c r="L97">
        <f t="shared" si="16"/>
        <v>8.9500000000001009E-2</v>
      </c>
      <c r="M97">
        <f t="shared" si="17"/>
        <v>1.0000000000014754E-2</v>
      </c>
    </row>
    <row r="98" spans="4:13">
      <c r="D98" s="3">
        <f t="shared" si="9"/>
        <v>1.4876398086778132E-2</v>
      </c>
      <c r="E98" s="3">
        <f t="shared" si="13"/>
        <v>2.8125000000000018E-2</v>
      </c>
      <c r="F98" s="3">
        <f t="shared" si="10"/>
        <v>1.6277961735562521</v>
      </c>
      <c r="G98" s="3">
        <f t="shared" si="11"/>
        <v>-1.7277961735562521</v>
      </c>
      <c r="H98" s="3">
        <f t="shared" si="14"/>
        <v>3.3462535449026547E-2</v>
      </c>
      <c r="I98" s="3">
        <f t="shared" si="15"/>
        <v>2.0056288624205852E-2</v>
      </c>
      <c r="J98">
        <v>9</v>
      </c>
      <c r="K98">
        <f t="shared" si="12"/>
        <v>0.41399999999999998</v>
      </c>
      <c r="L98">
        <f t="shared" si="16"/>
        <v>9.0499999999999234E-2</v>
      </c>
      <c r="M98">
        <f t="shared" si="17"/>
        <v>9.99999999998228E-3</v>
      </c>
    </row>
    <row r="99" spans="4:13">
      <c r="D99" s="3">
        <f t="shared" si="9"/>
        <v>1.5037291640940156E-2</v>
      </c>
      <c r="E99" s="3">
        <f t="shared" si="13"/>
        <v>2.8437500000000018E-2</v>
      </c>
      <c r="F99" s="3">
        <f t="shared" si="10"/>
        <v>1.6370832818802992</v>
      </c>
      <c r="G99" s="3">
        <f t="shared" si="11"/>
        <v>-1.7370832818802993</v>
      </c>
      <c r="H99" s="3">
        <f t="shared" si="14"/>
        <v>3.3648794554365646E-2</v>
      </c>
      <c r="I99" s="3">
        <f t="shared" si="15"/>
        <v>2.0055661982192989E-2</v>
      </c>
      <c r="J99">
        <v>9.1</v>
      </c>
      <c r="K99">
        <f t="shared" si="12"/>
        <v>0.42314999999999997</v>
      </c>
      <c r="L99">
        <f t="shared" si="16"/>
        <v>9.1500000000000234E-2</v>
      </c>
      <c r="M99">
        <f t="shared" si="17"/>
        <v>1.0000000000010036E-2</v>
      </c>
    </row>
    <row r="100" spans="4:13">
      <c r="D100" s="3">
        <f t="shared" si="9"/>
        <v>1.5198159772684378E-2</v>
      </c>
      <c r="E100" s="3">
        <f t="shared" si="13"/>
        <v>2.8750000000000019E-2</v>
      </c>
      <c r="F100" s="3">
        <f t="shared" si="10"/>
        <v>1.6463195453687378</v>
      </c>
      <c r="G100" s="3">
        <f t="shared" si="11"/>
        <v>-1.7463195453687379</v>
      </c>
      <c r="H100" s="3">
        <f t="shared" si="14"/>
        <v>3.3834028272490005E-2</v>
      </c>
      <c r="I100" s="3">
        <f t="shared" si="15"/>
        <v>2.0055049139321549E-2</v>
      </c>
      <c r="J100">
        <v>9.1999999999999993</v>
      </c>
      <c r="K100">
        <f t="shared" si="12"/>
        <v>0.43239999999999995</v>
      </c>
      <c r="L100">
        <f t="shared" si="16"/>
        <v>9.2500000000000138E-2</v>
      </c>
      <c r="M100">
        <f t="shared" si="17"/>
        <v>9.9999999999990721E-3</v>
      </c>
    </row>
    <row r="101" spans="4:13">
      <c r="D101" s="3">
        <f t="shared" si="9"/>
        <v>1.5359002895040531E-2</v>
      </c>
      <c r="E101" s="3">
        <f t="shared" si="13"/>
        <v>2.9062500000000019E-2</v>
      </c>
      <c r="F101" s="3">
        <f t="shared" si="10"/>
        <v>1.6555057900810541</v>
      </c>
      <c r="G101" s="3">
        <f t="shared" si="11"/>
        <v>-1.7555057900810542</v>
      </c>
      <c r="H101" s="3">
        <f t="shared" si="14"/>
        <v>3.4018253354498637E-2</v>
      </c>
      <c r="I101" s="3">
        <f t="shared" si="15"/>
        <v>2.0054449644873386E-2</v>
      </c>
      <c r="J101">
        <v>9.3000000000000007</v>
      </c>
      <c r="K101">
        <f t="shared" si="12"/>
        <v>0.44175000000000009</v>
      </c>
      <c r="L101">
        <f t="shared" si="16"/>
        <v>9.3500000000000028E-2</v>
      </c>
      <c r="M101">
        <f t="shared" si="17"/>
        <v>9.9999999999987564E-3</v>
      </c>
    </row>
    <row r="102" spans="4:13">
      <c r="D102" s="3">
        <f t="shared" si="9"/>
        <v>1.551982140997412E-2</v>
      </c>
      <c r="E102" s="3">
        <f t="shared" si="13"/>
        <v>2.9375000000000019E-2</v>
      </c>
      <c r="F102" s="3">
        <f t="shared" si="10"/>
        <v>1.664642819948225</v>
      </c>
      <c r="G102" s="3">
        <f t="shared" si="11"/>
        <v>-1.7646428199482251</v>
      </c>
      <c r="H102" s="3">
        <f t="shared" si="14"/>
        <v>3.4201486100292174E-2</v>
      </c>
      <c r="I102" s="3">
        <f t="shared" si="15"/>
        <v>2.0053863066803203E-2</v>
      </c>
      <c r="J102">
        <v>9.4</v>
      </c>
      <c r="K102">
        <f t="shared" si="12"/>
        <v>0.45120000000000005</v>
      </c>
      <c r="L102">
        <f t="shared" si="16"/>
        <v>9.4499999999999917E-2</v>
      </c>
      <c r="M102">
        <f t="shared" si="17"/>
        <v>9.9999999999989334E-3</v>
      </c>
    </row>
    <row r="103" spans="4:13">
      <c r="D103" s="3">
        <f t="shared" si="9"/>
        <v>1.5680615708796919E-2</v>
      </c>
      <c r="E103" s="3">
        <f t="shared" si="13"/>
        <v>2.9687500000000019E-2</v>
      </c>
      <c r="F103" s="3">
        <f t="shared" si="10"/>
        <v>1.6737314175938205</v>
      </c>
      <c r="G103" s="3">
        <f t="shared" si="11"/>
        <v>-1.7737314175938206</v>
      </c>
      <c r="H103" s="3">
        <f t="shared" si="14"/>
        <v>3.438374237541976E-2</v>
      </c>
      <c r="I103" s="3">
        <f t="shared" si="15"/>
        <v>2.0053288992929724E-2</v>
      </c>
      <c r="J103">
        <v>9.5</v>
      </c>
      <c r="K103">
        <f t="shared" si="12"/>
        <v>0.46074999999999999</v>
      </c>
      <c r="L103">
        <f t="shared" si="16"/>
        <v>9.5499999999999807E-2</v>
      </c>
      <c r="M103">
        <f t="shared" si="17"/>
        <v>9.9999999999989334E-3</v>
      </c>
    </row>
    <row r="104" spans="4:13">
      <c r="D104" s="3">
        <f t="shared" si="9"/>
        <v>1.5841386172558179E-2</v>
      </c>
      <c r="E104" s="3">
        <f t="shared" si="13"/>
        <v>3.000000000000002E-2</v>
      </c>
      <c r="F104" s="3">
        <f t="shared" si="10"/>
        <v>1.6827723451163459</v>
      </c>
      <c r="G104" s="3">
        <f t="shared" si="11"/>
        <v>-1.782772345116346</v>
      </c>
      <c r="H104" s="3">
        <f t="shared" si="14"/>
        <v>3.4565037627102904E-2</v>
      </c>
      <c r="I104" s="3">
        <f t="shared" si="15"/>
        <v>2.0052727027337524E-2</v>
      </c>
      <c r="J104">
        <v>9.6</v>
      </c>
      <c r="K104">
        <f t="shared" si="12"/>
        <v>0.47039999999999998</v>
      </c>
      <c r="L104">
        <f t="shared" si="16"/>
        <v>9.6500000000000266E-2</v>
      </c>
      <c r="M104">
        <f t="shared" si="17"/>
        <v>1.0000000000004623E-2</v>
      </c>
    </row>
    <row r="105" spans="4:13">
      <c r="D105" s="3">
        <f t="shared" si="9"/>
        <v>1.6002133172417523E-2</v>
      </c>
      <c r="E105" s="3">
        <f t="shared" si="13"/>
        <v>3.031250000000002E-2</v>
      </c>
      <c r="F105" s="3">
        <f t="shared" si="10"/>
        <v>1.691766344835036</v>
      </c>
      <c r="G105" s="3">
        <f t="shared" si="11"/>
        <v>-1.7917663448350361</v>
      </c>
      <c r="H105" s="3">
        <f t="shared" si="14"/>
        <v>3.4745386899513252E-2</v>
      </c>
      <c r="I105" s="3">
        <f t="shared" si="15"/>
        <v>2.005217679021834E-2</v>
      </c>
      <c r="J105">
        <v>9.6999999999999993</v>
      </c>
      <c r="K105">
        <f t="shared" si="12"/>
        <v>0.48014999999999991</v>
      </c>
      <c r="L105">
        <f t="shared" si="16"/>
        <v>9.7499999999999601E-2</v>
      </c>
      <c r="M105">
        <f t="shared" si="17"/>
        <v>9.9999999999933822E-3</v>
      </c>
    </row>
    <row r="106" spans="4:13">
      <c r="D106" s="3">
        <f t="shared" si="9"/>
        <v>1.6162857070000588E-2</v>
      </c>
      <c r="E106" s="3">
        <f t="shared" si="13"/>
        <v>3.062500000000002E-2</v>
      </c>
      <c r="F106" s="3">
        <f t="shared" si="10"/>
        <v>1.7007141400011601</v>
      </c>
      <c r="G106" s="3">
        <f t="shared" si="11"/>
        <v>-1.8007141400011601</v>
      </c>
      <c r="H106" s="3">
        <f t="shared" si="14"/>
        <v>3.4924804848361933E-2</v>
      </c>
      <c r="I106" s="3">
        <f t="shared" si="15"/>
        <v>2.0051637919467437E-2</v>
      </c>
      <c r="J106">
        <v>9.8000000000000007</v>
      </c>
      <c r="K106">
        <f t="shared" si="12"/>
        <v>0.49000000000000005</v>
      </c>
      <c r="L106">
        <f t="shared" si="16"/>
        <v>9.8499999999999963E-2</v>
      </c>
      <c r="M106">
        <f t="shared" si="17"/>
        <v>1.0000000000003475E-2</v>
      </c>
    </row>
    <row r="107" spans="4:13">
      <c r="D107" s="3">
        <f t="shared" si="9"/>
        <v>1.6323558217738395E-2</v>
      </c>
      <c r="E107" s="3">
        <f t="shared" si="13"/>
        <v>3.0937500000000021E-2</v>
      </c>
      <c r="F107" s="3">
        <f t="shared" si="10"/>
        <v>1.7096164354767778</v>
      </c>
      <c r="G107" s="3">
        <f t="shared" si="11"/>
        <v>-1.8096164354767779</v>
      </c>
      <c r="H107" s="3">
        <f t="shared" si="14"/>
        <v>3.5103305754779657E-2</v>
      </c>
      <c r="I107" s="3">
        <f t="shared" si="15"/>
        <v>2.005111006555731E-2</v>
      </c>
      <c r="J107">
        <v>9.9</v>
      </c>
      <c r="K107">
        <f t="shared" si="12"/>
        <v>0.49995000000000006</v>
      </c>
      <c r="L107">
        <f t="shared" si="16"/>
        <v>9.9500000000000491E-2</v>
      </c>
      <c r="M107">
        <f t="shared" si="17"/>
        <v>1.0000000000005317E-2</v>
      </c>
    </row>
    <row r="108" spans="4:13">
      <c r="D108" s="3">
        <f t="shared" si="9"/>
        <v>1.6484236959191378E-2</v>
      </c>
      <c r="E108" s="3">
        <f t="shared" si="13"/>
        <v>3.1250000000000021E-2</v>
      </c>
      <c r="F108" s="3">
        <f t="shared" si="10"/>
        <v>1.7184739183827398</v>
      </c>
      <c r="G108" s="3">
        <f t="shared" si="11"/>
        <v>-1.8184739183827399</v>
      </c>
      <c r="H108" s="3">
        <f t="shared" si="14"/>
        <v>3.5280903538595094E-2</v>
      </c>
      <c r="I108" s="3">
        <f t="shared" si="15"/>
        <v>2.0050592894274296E-2</v>
      </c>
      <c r="J108">
        <v>10</v>
      </c>
      <c r="K108">
        <f t="shared" si="12"/>
        <v>0.51</v>
      </c>
      <c r="L108">
        <f t="shared" si="16"/>
        <v>0.10049999999999984</v>
      </c>
      <c r="M108">
        <f t="shared" si="17"/>
        <v>9.999999999993521E-3</v>
      </c>
    </row>
    <row r="109" spans="4:13">
      <c r="D109" s="3">
        <f t="shared" si="9"/>
        <v>1.6644893629358816E-2</v>
      </c>
      <c r="E109" s="3">
        <f t="shared" si="13"/>
        <v>3.1562500000000021E-2</v>
      </c>
      <c r="F109" s="3">
        <f t="shared" si="10"/>
        <v>1.7272872587176225</v>
      </c>
      <c r="G109" s="3">
        <f t="shared" si="11"/>
        <v>-1.8272872587176225</v>
      </c>
      <c r="H109" s="3">
        <f t="shared" si="14"/>
        <v>3.5457611771003983E-2</v>
      </c>
      <c r="I109" s="3">
        <f t="shared" si="15"/>
        <v>2.0050086084783047E-2</v>
      </c>
    </row>
    <row r="110" spans="4:13">
      <c r="D110" s="3">
        <f t="shared" si="9"/>
        <v>1.6805528554974598E-2</v>
      </c>
      <c r="E110" s="3">
        <f t="shared" si="13"/>
        <v>3.1875000000000021E-2</v>
      </c>
      <c r="F110" s="3">
        <f t="shared" si="10"/>
        <v>1.7360571099491757</v>
      </c>
      <c r="G110" s="3">
        <f t="shared" si="11"/>
        <v>-1.8360571099491758</v>
      </c>
      <c r="H110" s="3">
        <f t="shared" si="14"/>
        <v>3.5633443686666946E-2</v>
      </c>
      <c r="I110" s="3">
        <f t="shared" si="15"/>
        <v>2.0049589328303915E-2</v>
      </c>
    </row>
    <row r="111" spans="4:13">
      <c r="D111" s="3">
        <f t="shared" si="9"/>
        <v>1.6966142054789891E-2</v>
      </c>
      <c r="E111" s="3">
        <f t="shared" si="13"/>
        <v>3.2187500000000022E-2</v>
      </c>
      <c r="F111" s="3">
        <f t="shared" si="10"/>
        <v>1.7447841095797574</v>
      </c>
      <c r="G111" s="3">
        <f t="shared" si="11"/>
        <v>-1.8447841095797575</v>
      </c>
      <c r="H111" s="3">
        <f t="shared" si="14"/>
        <v>3.5808412195288714E-2</v>
      </c>
      <c r="I111" s="3">
        <f t="shared" si="15"/>
        <v>2.0049102329354127E-2</v>
      </c>
    </row>
    <row r="112" spans="4:13">
      <c r="D112" s="3">
        <f t="shared" si="9"/>
        <v>1.7126734439843576E-2</v>
      </c>
      <c r="E112" s="3">
        <f t="shared" si="13"/>
        <v>3.2500000000000022E-2</v>
      </c>
      <c r="F112" s="3">
        <f t="shared" si="10"/>
        <v>1.7534688796871436</v>
      </c>
      <c r="G112" s="3">
        <f t="shared" si="11"/>
        <v>-1.8534688796871437</v>
      </c>
      <c r="H112" s="3">
        <f t="shared" si="14"/>
        <v>3.5982529892671013E-2</v>
      </c>
      <c r="I112" s="3">
        <f t="shared" si="15"/>
        <v>2.0048624802885179E-2</v>
      </c>
    </row>
    <row r="113" spans="4:9">
      <c r="D113" s="3">
        <f t="shared" si="9"/>
        <v>1.7287306013721013E-2</v>
      </c>
      <c r="E113" s="3">
        <f t="shared" si="13"/>
        <v>3.2812500000000022E-2</v>
      </c>
      <c r="F113" s="3">
        <f t="shared" si="10"/>
        <v>1.7621120274420126</v>
      </c>
      <c r="G113" s="3">
        <f t="shared" si="11"/>
        <v>-1.8621120274420127</v>
      </c>
      <c r="H113" s="3">
        <f t="shared" si="14"/>
        <v>3.6155809071291067E-2</v>
      </c>
      <c r="I113" s="3">
        <f t="shared" si="15"/>
        <v>2.0048156474293862E-2</v>
      </c>
    </row>
    <row r="114" spans="4:9">
      <c r="D114" s="3">
        <f t="shared" si="9"/>
        <v>1.7447857072801668E-2</v>
      </c>
      <c r="E114" s="3">
        <f t="shared" si="13"/>
        <v>3.3125000000000022E-2</v>
      </c>
      <c r="F114" s="3">
        <f t="shared" si="10"/>
        <v>1.7707141456033131</v>
      </c>
      <c r="G114" s="3">
        <f t="shared" si="11"/>
        <v>-1.8707141456033132</v>
      </c>
      <c r="H114" s="3">
        <f t="shared" si="14"/>
        <v>3.6328261730452054E-2</v>
      </c>
      <c r="I114" s="3">
        <f t="shared" si="15"/>
        <v>2.0047697081960775E-2</v>
      </c>
    </row>
    <row r="115" spans="4:9">
      <c r="D115" s="3">
        <f t="shared" si="9"/>
        <v>1.760838790649635E-2</v>
      </c>
      <c r="E115" s="3">
        <f t="shared" si="13"/>
        <v>3.3437500000000023E-2</v>
      </c>
      <c r="F115" s="3">
        <f t="shared" si="10"/>
        <v>1.7792758129926725</v>
      </c>
      <c r="G115" s="3">
        <f t="shared" si="11"/>
        <v>-1.8792758129926725</v>
      </c>
      <c r="H115" s="3">
        <f t="shared" si="14"/>
        <v>3.6499899585959401E-2</v>
      </c>
      <c r="I115" s="3">
        <f t="shared" si="15"/>
        <v>2.004724637173631E-2</v>
      </c>
    </row>
    <row r="116" spans="4:9">
      <c r="D116" s="3">
        <f t="shared" si="9"/>
        <v>1.776889879747446E-2</v>
      </c>
      <c r="E116" s="3">
        <f t="shared" si="13"/>
        <v>3.3750000000000023E-2</v>
      </c>
      <c r="F116" s="3">
        <f t="shared" si="10"/>
        <v>1.7877975949489109</v>
      </c>
      <c r="G116" s="3">
        <f t="shared" si="11"/>
        <v>-1.887797594948911</v>
      </c>
      <c r="H116" s="3">
        <f t="shared" si="14"/>
        <v>3.6670734079417809E-2</v>
      </c>
      <c r="I116" s="3">
        <f t="shared" si="15"/>
        <v>2.0046804099856978E-2</v>
      </c>
    </row>
    <row r="117" spans="4:9">
      <c r="D117" s="3">
        <f t="shared" si="9"/>
        <v>1.7929390021881847E-2</v>
      </c>
      <c r="E117" s="3">
        <f t="shared" si="13"/>
        <v>3.4062500000000023E-2</v>
      </c>
      <c r="F117" s="3">
        <f t="shared" si="10"/>
        <v>1.7962800437636761</v>
      </c>
      <c r="G117" s="3">
        <f t="shared" si="11"/>
        <v>-1.8962800437636762</v>
      </c>
      <c r="H117" s="3">
        <f t="shared" si="14"/>
        <v>3.6840776387125108E-2</v>
      </c>
      <c r="I117" s="3">
        <f t="shared" si="15"/>
        <v>2.0046370030705054E-2</v>
      </c>
    </row>
    <row r="118" spans="4:9">
      <c r="D118" s="3">
        <f t="shared" si="9"/>
        <v>1.8089861849549579E-2</v>
      </c>
      <c r="E118" s="3">
        <f t="shared" si="13"/>
        <v>3.4375000000000024E-2</v>
      </c>
      <c r="F118" s="3">
        <f t="shared" si="10"/>
        <v>1.8047236990991411</v>
      </c>
      <c r="G118" s="3">
        <f t="shared" si="11"/>
        <v>-1.9047236990991412</v>
      </c>
      <c r="H118" s="3">
        <f t="shared" si="14"/>
        <v>3.7010037428628795E-2</v>
      </c>
      <c r="I118" s="3">
        <f t="shared" si="15"/>
        <v>2.0045943940032375E-2</v>
      </c>
    </row>
    <row r="119" spans="4:9">
      <c r="D119" s="3">
        <f t="shared" si="9"/>
        <v>1.8250314544194346E-2</v>
      </c>
      <c r="E119" s="3">
        <f t="shared" si="13"/>
        <v>3.4687500000000024E-2</v>
      </c>
      <c r="F119" s="3">
        <f t="shared" si="10"/>
        <v>1.8131290883886715</v>
      </c>
      <c r="G119" s="3">
        <f t="shared" si="11"/>
        <v>-1.9131290883886716</v>
      </c>
      <c r="H119" s="3">
        <f t="shared" si="14"/>
        <v>3.7178527874877271E-2</v>
      </c>
      <c r="I119" s="3">
        <f t="shared" si="15"/>
        <v>2.0045525607998303E-2</v>
      </c>
    </row>
    <row r="120" spans="4:9">
      <c r="D120" s="3">
        <f t="shared" si="9"/>
        <v>1.841074836361066E-2</v>
      </c>
      <c r="E120" s="3">
        <f t="shared" si="13"/>
        <v>3.5000000000000024E-2</v>
      </c>
      <c r="F120" s="3">
        <f t="shared" si="10"/>
        <v>1.8214967272212907</v>
      </c>
      <c r="G120" s="3">
        <f t="shared" si="11"/>
        <v>-1.9214967272212908</v>
      </c>
      <c r="H120" s="3">
        <f t="shared" si="14"/>
        <v>3.7346258156099293E-2</v>
      </c>
      <c r="I120" s="3">
        <f t="shared" si="15"/>
        <v>2.0045114825960924E-2</v>
      </c>
    </row>
    <row r="121" spans="4:9">
      <c r="D121" s="3">
        <f t="shared" si="9"/>
        <v>1.8571163559855386E-2</v>
      </c>
      <c r="E121" s="3">
        <f t="shared" si="13"/>
        <v>3.5312500000000024E-2</v>
      </c>
      <c r="F121" s="3">
        <f t="shared" si="10"/>
        <v>1.8298271197107467</v>
      </c>
      <c r="G121" s="3">
        <f t="shared" si="11"/>
        <v>-1.9298271197107468</v>
      </c>
      <c r="H121" s="3">
        <f t="shared" si="14"/>
        <v>3.7513238469320628E-2</v>
      </c>
      <c r="I121" s="3">
        <f t="shared" si="15"/>
        <v>2.0044711390572102E-2</v>
      </c>
    </row>
    <row r="122" spans="4:9">
      <c r="D122" s="3">
        <f t="shared" si="9"/>
        <v>1.8731560379424972E-2</v>
      </c>
      <c r="E122" s="3">
        <f t="shared" si="13"/>
        <v>3.5625000000000025E-2</v>
      </c>
      <c r="F122" s="3">
        <f t="shared" si="10"/>
        <v>1.8381207588499211</v>
      </c>
      <c r="G122" s="3">
        <f t="shared" si="11"/>
        <v>-1.9381207588499212</v>
      </c>
      <c r="H122" s="3">
        <f t="shared" si="14"/>
        <v>3.7679478785607019E-2</v>
      </c>
      <c r="I122" s="3">
        <f t="shared" si="15"/>
        <v>2.0044315106642122E-2</v>
      </c>
    </row>
    <row r="123" spans="4:9">
      <c r="D123" s="3">
        <f t="shared" si="9"/>
        <v>1.8891939063425657E-2</v>
      </c>
      <c r="E123" s="3">
        <f t="shared" si="13"/>
        <v>3.5937500000000025E-2</v>
      </c>
      <c r="F123" s="3">
        <f t="shared" si="10"/>
        <v>1.8463781268512887</v>
      </c>
      <c r="G123" s="3">
        <f t="shared" si="11"/>
        <v>-1.9463781268512887</v>
      </c>
      <c r="H123" s="3">
        <f t="shared" si="14"/>
        <v>3.7844988857011701E-2</v>
      </c>
      <c r="I123" s="3">
        <f t="shared" si="15"/>
        <v>2.0043925785706799E-2</v>
      </c>
    </row>
    <row r="124" spans="4:9">
      <c r="D124" s="3">
        <f t="shared" si="9"/>
        <v>1.9052299847737052E-2</v>
      </c>
      <c r="E124" s="3">
        <f t="shared" si="13"/>
        <v>3.6250000000000025E-2</v>
      </c>
      <c r="F124" s="3">
        <f t="shared" si="10"/>
        <v>1.8545996954740913</v>
      </c>
      <c r="G124" s="3">
        <f t="shared" si="11"/>
        <v>-1.9545996954740914</v>
      </c>
      <c r="H124" s="3">
        <f t="shared" si="14"/>
        <v>3.8009778223254916E-2</v>
      </c>
      <c r="I124" s="3">
        <f t="shared" si="15"/>
        <v>2.0043543246257026E-2</v>
      </c>
    </row>
    <row r="125" spans="4:9">
      <c r="D125" s="3">
        <f t="shared" si="9"/>
        <v>1.9212642963169442E-2</v>
      </c>
      <c r="E125" s="3">
        <f t="shared" si="13"/>
        <v>3.6562500000000026E-2</v>
      </c>
      <c r="F125" s="3">
        <f t="shared" si="10"/>
        <v>1.8627859263388578</v>
      </c>
      <c r="G125" s="3">
        <f t="shared" si="11"/>
        <v>-1.9627859263388578</v>
      </c>
      <c r="H125" s="3">
        <f t="shared" si="14"/>
        <v>3.8173856218128549E-2</v>
      </c>
      <c r="I125" s="3">
        <f t="shared" si="15"/>
        <v>2.0043167311567713E-2</v>
      </c>
    </row>
    <row r="126" spans="4:9">
      <c r="D126" s="3">
        <f t="shared" si="9"/>
        <v>1.9372968635614937E-2</v>
      </c>
      <c r="E126" s="3">
        <f t="shared" si="13"/>
        <v>3.6875000000000026E-2</v>
      </c>
      <c r="F126" s="3">
        <f t="shared" si="10"/>
        <v>1.8709372712298551</v>
      </c>
      <c r="G126" s="3">
        <f t="shared" si="11"/>
        <v>-1.9709372712298552</v>
      </c>
      <c r="H126" s="3">
        <f t="shared" si="14"/>
        <v>3.833723197568753E-2</v>
      </c>
      <c r="I126" s="3">
        <f t="shared" si="15"/>
        <v>2.0042797813575489E-2</v>
      </c>
    </row>
    <row r="127" spans="4:9">
      <c r="D127" s="3">
        <f t="shared" si="9"/>
        <v>1.953327708619303E-2</v>
      </c>
      <c r="E127" s="3">
        <f t="shared" si="13"/>
        <v>3.7187500000000026E-2</v>
      </c>
      <c r="F127" s="3">
        <f t="shared" si="10"/>
        <v>1.879054172386043</v>
      </c>
      <c r="G127" s="3">
        <f t="shared" si="11"/>
        <v>-1.9790541723860431</v>
      </c>
      <c r="H127" s="3">
        <f t="shared" si="14"/>
        <v>3.8499914436159723E-2</v>
      </c>
      <c r="I127" s="3">
        <f t="shared" si="15"/>
        <v>2.0042434587018685E-2</v>
      </c>
    </row>
    <row r="128" spans="4:9">
      <c r="D128" s="3">
        <f t="shared" si="9"/>
        <v>1.9693568531390541E-2</v>
      </c>
      <c r="E128" s="3">
        <f t="shared" si="13"/>
        <v>3.7500000000000026E-2</v>
      </c>
      <c r="F128" s="3">
        <f t="shared" si="10"/>
        <v>1.8871370627810524</v>
      </c>
      <c r="G128" s="3">
        <f t="shared" si="11"/>
        <v>-1.9871370627810525</v>
      </c>
      <c r="H128" s="3">
        <f t="shared" si="14"/>
        <v>3.8661912351668846E-2</v>
      </c>
      <c r="I128" s="3">
        <f t="shared" si="15"/>
        <v>2.0042077473813751E-2</v>
      </c>
    </row>
    <row r="129" spans="4:9">
      <c r="D129" s="3">
        <f t="shared" si="9"/>
        <v>1.9853843183196357E-2</v>
      </c>
      <c r="E129" s="3">
        <f t="shared" si="13"/>
        <v>3.7812500000000027E-2</v>
      </c>
      <c r="F129" s="3">
        <f t="shared" si="10"/>
        <v>1.8951863663926916</v>
      </c>
      <c r="G129" s="3">
        <f t="shared" si="11"/>
        <v>-1.9951863663926916</v>
      </c>
      <c r="H129" s="3">
        <f t="shared" si="14"/>
        <v>3.8823234291738153E-2</v>
      </c>
      <c r="I129" s="3">
        <f t="shared" si="15"/>
        <v>2.0041726322266903E-2</v>
      </c>
    </row>
    <row r="130" spans="4:9">
      <c r="D130" s="3">
        <f t="shared" si="9"/>
        <v>2.0014101249231243E-2</v>
      </c>
      <c r="E130" s="3">
        <f t="shared" si="13"/>
        <v>3.8125000000000027E-2</v>
      </c>
      <c r="F130" s="3">
        <f t="shared" si="10"/>
        <v>1.9032024984624616</v>
      </c>
      <c r="G130" s="3">
        <f t="shared" si="11"/>
        <v>-2.0032024984624615</v>
      </c>
      <c r="H130" s="3">
        <f t="shared" si="14"/>
        <v>3.8983888648551832E-2</v>
      </c>
      <c r="I130" s="3">
        <f t="shared" si="15"/>
        <v>2.0041380982173344E-2</v>
      </c>
    </row>
    <row r="131" spans="4:9">
      <c r="D131" s="3">
        <f t="shared" si="9"/>
        <v>2.017434293287277E-2</v>
      </c>
      <c r="E131" s="3">
        <f t="shared" si="13"/>
        <v>3.8437500000000027E-2</v>
      </c>
      <c r="F131" s="3">
        <f t="shared" si="10"/>
        <v>1.9111858657455194</v>
      </c>
      <c r="G131" s="3">
        <f t="shared" si="11"/>
        <v>-2.0111858657455195</v>
      </c>
      <c r="H131" s="3">
        <f t="shared" si="14"/>
        <v>3.9143883642079588E-2</v>
      </c>
      <c r="I131" s="3">
        <f t="shared" si="15"/>
        <v>2.0041041311890492E-2</v>
      </c>
    </row>
    <row r="132" spans="4:9">
      <c r="D132" s="3">
        <f t="shared" si="9"/>
        <v>2.0334568433375774E-2</v>
      </c>
      <c r="E132" s="3">
        <f t="shared" si="13"/>
        <v>3.8750000000000027E-2</v>
      </c>
      <c r="F132" s="3">
        <f t="shared" si="10"/>
        <v>1.9191368667515223</v>
      </c>
      <c r="G132" s="3">
        <f t="shared" si="11"/>
        <v>-2.0191368667515226</v>
      </c>
      <c r="H132" s="3">
        <f t="shared" si="14"/>
        <v>3.9303227324970505E-2</v>
      </c>
      <c r="I132" s="3">
        <f t="shared" si="15"/>
        <v>2.0040707172671063E-2</v>
      </c>
    </row>
    <row r="133" spans="4:9">
      <c r="D133" s="3">
        <f t="shared" si="9"/>
        <v>2.0494777945988391E-2</v>
      </c>
      <c r="E133" s="3">
        <f t="shared" si="13"/>
        <v>3.9062500000000028E-2</v>
      </c>
      <c r="F133" s="3">
        <f t="shared" si="10"/>
        <v>1.9270558919767551</v>
      </c>
      <c r="G133" s="3">
        <f t="shared" si="11"/>
        <v>-2.027055891976755</v>
      </c>
      <c r="H133" s="3">
        <f t="shared" si="14"/>
        <v>3.9461927587282501E-2</v>
      </c>
      <c r="I133" s="3">
        <f t="shared" si="15"/>
        <v>2.0040378430203929E-2</v>
      </c>
    </row>
    <row r="134" spans="4:9">
      <c r="D134" s="3">
        <f t="shared" si="9"/>
        <v>2.0654971662063974E-2</v>
      </c>
      <c r="E134" s="3">
        <f t="shared" si="13"/>
        <v>3.9375000000000028E-2</v>
      </c>
      <c r="F134" s="3">
        <f t="shared" si="10"/>
        <v>1.9349433241279215</v>
      </c>
      <c r="G134" s="3">
        <f t="shared" si="11"/>
        <v>-2.0349433241279216</v>
      </c>
      <c r="H134" s="3">
        <f t="shared" si="14"/>
        <v>3.9619992161046752E-2</v>
      </c>
      <c r="I134" s="3">
        <f t="shared" si="15"/>
        <v>2.0040054955132183E-2</v>
      </c>
    </row>
    <row r="135" spans="4:9">
      <c r="D135" s="3">
        <f t="shared" si="9"/>
        <v>2.0815149769168994E-2</v>
      </c>
      <c r="E135" s="3">
        <f t="shared" si="13"/>
        <v>3.9687500000000028E-2</v>
      </c>
      <c r="F135" s="3">
        <f t="shared" si="10"/>
        <v>1.9427995383379639</v>
      </c>
      <c r="G135" s="3">
        <f t="shared" si="11"/>
        <v>-2.042799538337964</v>
      </c>
      <c r="H135" s="3">
        <f t="shared" si="14"/>
        <v>3.9777428624659598E-2</v>
      </c>
      <c r="I135" s="3">
        <f t="shared" si="15"/>
        <v>2.0039736621692193E-2</v>
      </c>
    </row>
    <row r="136" spans="4:9">
      <c r="D136" s="3">
        <f t="shared" si="9"/>
        <v>2.0975312451187143E-2</v>
      </c>
      <c r="E136" s="3">
        <f t="shared" si="13"/>
        <v>4.0000000000000029E-2</v>
      </c>
      <c r="F136" s="3">
        <f t="shared" si="10"/>
        <v>1.9506249023742563</v>
      </c>
      <c r="G136" s="3">
        <f t="shared" si="11"/>
        <v>-2.0506249023742562</v>
      </c>
      <c r="H136" s="3">
        <f t="shared" si="14"/>
        <v>3.9934244407121525E-2</v>
      </c>
      <c r="I136" s="3">
        <f t="shared" si="15"/>
        <v>2.0039423307931386E-2</v>
      </c>
    </row>
    <row r="137" spans="4:9">
      <c r="D137" s="3">
        <f t="shared" ref="D137:D200" si="18">$D$2+$D$3*F137+$D$4*F137*F137/2</f>
        <v>2.113545988841976E-2</v>
      </c>
      <c r="E137" s="3">
        <f t="shared" si="13"/>
        <v>4.0312500000000029E-2</v>
      </c>
      <c r="F137" s="3">
        <f t="shared" ref="F137:F200" si="19">(-$D$3+SQRT($D$3*$D$3-4*($D$2-E137)*$D$4))/(2*$D$4)</f>
        <v>1.958419776839494</v>
      </c>
      <c r="G137" s="3">
        <f t="shared" ref="G137:G200" si="20">(-$D$3-SQRT($D$3*$D$3-4*($D$2-E137)*$D$4))/(2*$D$4)</f>
        <v>-2.0584197768394938</v>
      </c>
      <c r="H137" s="3">
        <f t="shared" si="14"/>
        <v>4.0090446792137462E-2</v>
      </c>
      <c r="I137" s="3">
        <f t="shared" si="15"/>
        <v>2.0039114896916427E-2</v>
      </c>
    </row>
    <row r="138" spans="4:9">
      <c r="D138" s="3">
        <f t="shared" si="18"/>
        <v>2.1295592257682815E-2</v>
      </c>
      <c r="E138" s="3">
        <f t="shared" ref="E138:E201" si="21">E137+$E$6</f>
        <v>4.0625000000000029E-2</v>
      </c>
      <c r="F138" s="3">
        <f t="shared" si="19"/>
        <v>1.9661845153655959</v>
      </c>
      <c r="G138" s="3">
        <f t="shared" si="20"/>
        <v>-2.0661845153655962</v>
      </c>
      <c r="H138" s="3">
        <f t="shared" ref="H138:H201" si="22">(E138-E137)/(F138-F137)</f>
        <v>4.0246042922050855E-2</v>
      </c>
      <c r="I138" s="3">
        <f t="shared" ref="I138:I201" si="23">(H138-H137)/(F138-F137)</f>
        <v>2.0038811273598169E-2</v>
      </c>
    </row>
    <row r="139" spans="4:9">
      <c r="D139" s="3">
        <f t="shared" si="18"/>
        <v>2.145570973240047E-2</v>
      </c>
      <c r="E139" s="3">
        <f t="shared" si="21"/>
        <v>4.0937500000000029E-2</v>
      </c>
      <c r="F139" s="3">
        <f t="shared" si="19"/>
        <v>1.9739194648009102</v>
      </c>
      <c r="G139" s="3">
        <f t="shared" si="20"/>
        <v>-2.0739194648009103</v>
      </c>
      <c r="H139" s="3">
        <f t="shared" si="22"/>
        <v>4.0401039801665262E-2</v>
      </c>
      <c r="I139" s="3">
        <f t="shared" si="23"/>
        <v>2.0038512327793776E-2</v>
      </c>
    </row>
    <row r="140" spans="4:9">
      <c r="D140" s="3">
        <f t="shared" si="18"/>
        <v>2.1615812482695517E-2</v>
      </c>
      <c r="E140" s="3">
        <f t="shared" si="21"/>
        <v>4.125000000000003E-2</v>
      </c>
      <c r="F140" s="3">
        <f t="shared" si="19"/>
        <v>1.9816249653910052</v>
      </c>
      <c r="G140" s="3">
        <f t="shared" si="20"/>
        <v>-2.0816249653910051</v>
      </c>
      <c r="H140" s="3">
        <f t="shared" si="22"/>
        <v>4.0555444301918785E-2</v>
      </c>
      <c r="I140" s="3">
        <f t="shared" si="23"/>
        <v>2.0038217951991521E-2</v>
      </c>
    </row>
    <row r="141" spans="4:9">
      <c r="D141" s="3">
        <f t="shared" si="18"/>
        <v>2.1775900675476668E-2</v>
      </c>
      <c r="E141" s="3">
        <f t="shared" si="21"/>
        <v>4.156250000000003E-2</v>
      </c>
      <c r="F141" s="3">
        <f t="shared" si="19"/>
        <v>1.9893013509533117</v>
      </c>
      <c r="G141" s="3">
        <f t="shared" si="20"/>
        <v>-2.089301350953312</v>
      </c>
      <c r="H141" s="3">
        <f t="shared" si="22"/>
        <v>4.0709263163444157E-2</v>
      </c>
      <c r="I141" s="3">
        <f t="shared" si="23"/>
        <v>2.0037928042680748E-2</v>
      </c>
    </row>
    <row r="142" spans="4:9">
      <c r="D142" s="3">
        <f t="shared" si="18"/>
        <v>2.1935974474522946E-2</v>
      </c>
      <c r="E142" s="3">
        <f t="shared" si="21"/>
        <v>4.187500000000003E-2</v>
      </c>
      <c r="F142" s="3">
        <f t="shared" si="19"/>
        <v>1.9969489490458725</v>
      </c>
      <c r="G142" s="3">
        <f t="shared" si="20"/>
        <v>-2.0969489490458728</v>
      </c>
      <c r="H142" s="3">
        <f t="shared" si="22"/>
        <v>4.0862502999992355E-2</v>
      </c>
      <c r="I142" s="3">
        <f t="shared" si="23"/>
        <v>2.0037642498141064E-2</v>
      </c>
    </row>
    <row r="143" spans="4:9">
      <c r="D143" s="3">
        <f t="shared" si="18"/>
        <v>2.2096034040565236E-2</v>
      </c>
      <c r="E143" s="3">
        <f t="shared" si="21"/>
        <v>4.2187500000000031E-2</v>
      </c>
      <c r="F143" s="3">
        <f t="shared" si="19"/>
        <v>2.0045680811304365</v>
      </c>
      <c r="G143" s="3">
        <f t="shared" si="20"/>
        <v>-2.1045680811304366</v>
      </c>
      <c r="H143" s="3">
        <f t="shared" si="22"/>
        <v>4.1015170301760571E-2</v>
      </c>
      <c r="I143" s="3">
        <f t="shared" si="23"/>
        <v>2.0037361220907764E-2</v>
      </c>
    </row>
    <row r="144" spans="4:9">
      <c r="D144" s="3">
        <f t="shared" si="18"/>
        <v>2.2256079531365078E-2</v>
      </c>
      <c r="E144" s="3">
        <f t="shared" si="21"/>
        <v>4.2500000000000031E-2</v>
      </c>
      <c r="F144" s="3">
        <f t="shared" si="19"/>
        <v>2.0121590627301287</v>
      </c>
      <c r="G144" s="3">
        <f t="shared" si="20"/>
        <v>-2.1121590627301288</v>
      </c>
      <c r="H144" s="3">
        <f t="shared" si="22"/>
        <v>4.1167271438607142E-2</v>
      </c>
      <c r="I144" s="3">
        <f t="shared" si="23"/>
        <v>2.0037084117387177E-2</v>
      </c>
    </row>
    <row r="145" spans="4:9">
      <c r="D145" s="3">
        <f t="shared" si="18"/>
        <v>2.2416111101790974E-2</v>
      </c>
      <c r="E145" s="3">
        <f t="shared" si="21"/>
        <v>4.2812500000000031E-2</v>
      </c>
      <c r="F145" s="3">
        <f t="shared" si="19"/>
        <v>2.0197222035819209</v>
      </c>
      <c r="G145" s="3">
        <f t="shared" si="20"/>
        <v>-2.119722203581921</v>
      </c>
      <c r="H145" s="3">
        <f t="shared" si="22"/>
        <v>4.1318812663121041E-2</v>
      </c>
      <c r="I145" s="3">
        <f t="shared" si="23"/>
        <v>2.0036811092575161E-2</v>
      </c>
    </row>
    <row r="146" spans="4:9">
      <c r="D146" s="3">
        <f t="shared" si="18"/>
        <v>2.2576128903892059E-2</v>
      </c>
      <c r="E146" s="3">
        <f t="shared" si="21"/>
        <v>4.3125000000000031E-2</v>
      </c>
      <c r="F146" s="3">
        <f t="shared" si="19"/>
        <v>2.0272578077840993</v>
      </c>
      <c r="G146" s="3">
        <f t="shared" si="20"/>
        <v>-2.1272578077840993</v>
      </c>
      <c r="H146" s="3">
        <f t="shared" si="22"/>
        <v>4.1469800113660985E-2</v>
      </c>
      <c r="I146" s="3">
        <f t="shared" si="23"/>
        <v>2.0036542059400773E-2</v>
      </c>
    </row>
    <row r="147" spans="4:9">
      <c r="D147" s="3">
        <f t="shared" si="18"/>
        <v>2.2736133086969486E-2</v>
      </c>
      <c r="E147" s="3">
        <f t="shared" si="21"/>
        <v>4.3437500000000032E-2</v>
      </c>
      <c r="F147" s="3">
        <f t="shared" si="19"/>
        <v>2.0347661739389391</v>
      </c>
      <c r="G147" s="3">
        <f t="shared" si="20"/>
        <v>-2.1347661739389392</v>
      </c>
      <c r="H147" s="3">
        <f t="shared" si="22"/>
        <v>4.162023981722901E-2</v>
      </c>
      <c r="I147" s="3">
        <f t="shared" si="23"/>
        <v>2.0036276929708986E-2</v>
      </c>
    </row>
    <row r="148" spans="4:9">
      <c r="D148" s="3">
        <f t="shared" si="18"/>
        <v>2.2896123797645402E-2</v>
      </c>
      <c r="E148" s="3">
        <f t="shared" si="21"/>
        <v>4.3750000000000032E-2</v>
      </c>
      <c r="F148" s="3">
        <f t="shared" si="19"/>
        <v>2.0422475952907684</v>
      </c>
      <c r="G148" s="3">
        <f t="shared" si="20"/>
        <v>-2.1422475952907685</v>
      </c>
      <c r="H148" s="3">
        <f t="shared" si="22"/>
        <v>4.1770137692297087E-2</v>
      </c>
      <c r="I148" s="3">
        <f t="shared" si="23"/>
        <v>2.0036015620404156E-2</v>
      </c>
    </row>
    <row r="149" spans="4:9">
      <c r="D149" s="3">
        <f t="shared" si="18"/>
        <v>2.3056101179929813E-2</v>
      </c>
      <c r="E149" s="3">
        <f t="shared" si="21"/>
        <v>4.4062500000000032E-2</v>
      </c>
      <c r="F149" s="3">
        <f t="shared" si="19"/>
        <v>2.0497023598596069</v>
      </c>
      <c r="G149" s="3">
        <f t="shared" si="20"/>
        <v>-2.149702359859607</v>
      </c>
      <c r="H149" s="3">
        <f t="shared" si="22"/>
        <v>4.191949955150473E-2</v>
      </c>
      <c r="I149" s="3">
        <f t="shared" si="23"/>
        <v>2.0035758048213455E-2</v>
      </c>
    </row>
    <row r="150" spans="4:9">
      <c r="D150" s="3">
        <f t="shared" si="18"/>
        <v>2.3216065375285286E-2</v>
      </c>
      <c r="E150" s="3">
        <f t="shared" si="21"/>
        <v>4.4375000000000032E-2</v>
      </c>
      <c r="F150" s="3">
        <f t="shared" si="19"/>
        <v>2.0571307505705483</v>
      </c>
      <c r="G150" s="3">
        <f t="shared" si="20"/>
        <v>-2.1571307505705484</v>
      </c>
      <c r="H150" s="3">
        <f t="shared" si="22"/>
        <v>4.2068331104301658E-2</v>
      </c>
      <c r="I150" s="3">
        <f t="shared" si="23"/>
        <v>2.0035504133851294E-2</v>
      </c>
    </row>
    <row r="151" spans="4:9">
      <c r="D151" s="3">
        <f t="shared" si="18"/>
        <v>2.337601652268954E-2</v>
      </c>
      <c r="E151" s="3">
        <f t="shared" si="21"/>
        <v>4.4687500000000033E-2</v>
      </c>
      <c r="F151" s="3">
        <f t="shared" si="19"/>
        <v>2.0645330453790507</v>
      </c>
      <c r="G151" s="3">
        <f t="shared" si="20"/>
        <v>-2.1645330453790508</v>
      </c>
      <c r="H151" s="3">
        <f t="shared" si="22"/>
        <v>4.2216637959495644E-2</v>
      </c>
      <c r="I151" s="3">
        <f t="shared" si="23"/>
        <v>2.0035253800434697E-2</v>
      </c>
    </row>
    <row r="152" spans="4:9">
      <c r="D152" s="3">
        <f t="shared" si="18"/>
        <v>2.3535954758696159E-2</v>
      </c>
      <c r="E152" s="3">
        <f t="shared" si="21"/>
        <v>4.5000000000000033E-2</v>
      </c>
      <c r="F152" s="3">
        <f t="shared" si="19"/>
        <v>2.071909517392295</v>
      </c>
      <c r="G152" s="3">
        <f t="shared" si="20"/>
        <v>-2.1719095173922951</v>
      </c>
      <c r="H152" s="3">
        <f t="shared" si="22"/>
        <v>4.2364425627713677E-2</v>
      </c>
      <c r="I152" s="3">
        <f t="shared" si="23"/>
        <v>2.0035006972531438E-2</v>
      </c>
    </row>
    <row r="153" spans="4:9">
      <c r="D153" s="3">
        <f t="shared" si="18"/>
        <v>2.3695880217493394E-2</v>
      </c>
      <c r="E153" s="3">
        <f t="shared" si="21"/>
        <v>4.5312500000000033E-2</v>
      </c>
      <c r="F153" s="3">
        <f t="shared" si="19"/>
        <v>2.0792604349867592</v>
      </c>
      <c r="G153" s="3">
        <f t="shared" si="20"/>
        <v>-2.1792604349867593</v>
      </c>
      <c r="H153" s="3">
        <f t="shared" si="22"/>
        <v>4.2511699523789845E-2</v>
      </c>
      <c r="I153" s="3">
        <f t="shared" si="23"/>
        <v>2.0034763576601278E-2</v>
      </c>
    </row>
    <row r="154" spans="4:9">
      <c r="D154" s="3">
        <f t="shared" si="18"/>
        <v>2.3855793030961085E-2</v>
      </c>
      <c r="E154" s="3">
        <f t="shared" si="21"/>
        <v>4.5625000000000034E-2</v>
      </c>
      <c r="F154" s="3">
        <f t="shared" si="19"/>
        <v>2.0865860619221501</v>
      </c>
      <c r="G154" s="3">
        <f t="shared" si="20"/>
        <v>-2.1865860619221502</v>
      </c>
      <c r="H154" s="3">
        <f t="shared" si="22"/>
        <v>4.2658464969090384E-2</v>
      </c>
      <c r="I154" s="3">
        <f t="shared" si="23"/>
        <v>2.0034523542483244E-2</v>
      </c>
    </row>
    <row r="155" spans="4:9">
      <c r="D155" s="3">
        <f t="shared" si="18"/>
        <v>2.401569332872593E-2</v>
      </c>
      <c r="E155" s="3">
        <f t="shared" si="21"/>
        <v>4.5937500000000034E-2</v>
      </c>
      <c r="F155" s="3">
        <f t="shared" si="19"/>
        <v>2.0938866574518351</v>
      </c>
      <c r="G155" s="3">
        <f t="shared" si="20"/>
        <v>-2.1938866574518352</v>
      </c>
      <c r="H155" s="3">
        <f t="shared" si="22"/>
        <v>4.280472719373956E-2</v>
      </c>
      <c r="I155" s="3">
        <f t="shared" si="23"/>
        <v>2.0034286799543676E-2</v>
      </c>
    </row>
    <row r="156" spans="4:9">
      <c r="D156" s="3">
        <f t="shared" si="18"/>
        <v>2.4175581238214963E-2</v>
      </c>
      <c r="E156" s="3">
        <f t="shared" si="21"/>
        <v>4.6250000000000034E-2</v>
      </c>
      <c r="F156" s="3">
        <f t="shared" si="19"/>
        <v>2.101162476429896</v>
      </c>
      <c r="G156" s="3">
        <f t="shared" si="20"/>
        <v>-2.201162476429896</v>
      </c>
      <c r="H156" s="3">
        <f t="shared" si="22"/>
        <v>4.2950491338816676E-2</v>
      </c>
      <c r="I156" s="3">
        <f t="shared" si="23"/>
        <v>2.0034053282063067E-2</v>
      </c>
    </row>
    <row r="157" spans="4:9">
      <c r="D157" s="3">
        <f t="shared" si="18"/>
        <v>2.4335456884707476E-2</v>
      </c>
      <c r="E157" s="3">
        <f t="shared" si="21"/>
        <v>4.6562500000000034E-2</v>
      </c>
      <c r="F157" s="3">
        <f t="shared" si="19"/>
        <v>2.1084137694149381</v>
      </c>
      <c r="G157" s="3">
        <f t="shared" si="20"/>
        <v>-2.2084137694149382</v>
      </c>
      <c r="H157" s="3">
        <f t="shared" si="22"/>
        <v>4.309576245845001E-2</v>
      </c>
      <c r="I157" s="3">
        <f t="shared" si="23"/>
        <v>2.0033822924131854E-2</v>
      </c>
    </row>
    <row r="158" spans="4:9">
      <c r="D158" s="3">
        <f t="shared" si="18"/>
        <v>2.4495320391385397E-2</v>
      </c>
      <c r="E158" s="3">
        <f t="shared" si="21"/>
        <v>4.6875000000000035E-2</v>
      </c>
      <c r="F158" s="3">
        <f t="shared" si="19"/>
        <v>2.1156407827707722</v>
      </c>
      <c r="G158" s="3">
        <f t="shared" si="20"/>
        <v>-2.2156407827707723</v>
      </c>
      <c r="H158" s="3">
        <f t="shared" si="22"/>
        <v>4.3240545521855314E-2</v>
      </c>
      <c r="I158" s="3">
        <f t="shared" si="23"/>
        <v>2.0033595660706307E-2</v>
      </c>
    </row>
    <row r="159" spans="4:9">
      <c r="D159" s="3">
        <f t="shared" si="18"/>
        <v>2.4655171879382064E-2</v>
      </c>
      <c r="E159" s="3">
        <f t="shared" si="21"/>
        <v>4.7187500000000035E-2</v>
      </c>
      <c r="F159" s="3">
        <f t="shared" si="19"/>
        <v>2.1228437587640774</v>
      </c>
      <c r="G159" s="3">
        <f t="shared" si="20"/>
        <v>-2.2228437587640775</v>
      </c>
      <c r="H159" s="3">
        <f t="shared" si="22"/>
        <v>4.3384845415346721E-2</v>
      </c>
      <c r="I159" s="3">
        <f t="shared" si="23"/>
        <v>2.0033371432242097E-2</v>
      </c>
    </row>
    <row r="160" spans="4:9">
      <c r="D160" s="3">
        <f t="shared" si="18"/>
        <v>2.4815011467829592E-2</v>
      </c>
      <c r="E160" s="3">
        <f t="shared" si="21"/>
        <v>4.7500000000000035E-2</v>
      </c>
      <c r="F160" s="3">
        <f t="shared" si="19"/>
        <v>2.1300229356591647</v>
      </c>
      <c r="G160" s="3">
        <f t="shared" si="20"/>
        <v>-2.2300229356591648</v>
      </c>
      <c r="H160" s="3">
        <f t="shared" si="22"/>
        <v>4.3528666944234781E-2</v>
      </c>
      <c r="I160" s="3">
        <f t="shared" si="23"/>
        <v>2.003315017721289E-2</v>
      </c>
    </row>
    <row r="161" spans="4:9">
      <c r="D161" s="3">
        <f t="shared" si="18"/>
        <v>2.4974839273904984E-2</v>
      </c>
      <c r="E161" s="3">
        <f t="shared" si="21"/>
        <v>4.7812500000000036E-2</v>
      </c>
      <c r="F161" s="3">
        <f t="shared" si="19"/>
        <v>2.137178547809941</v>
      </c>
      <c r="G161" s="3">
        <f t="shared" si="20"/>
        <v>-2.2371785478099411</v>
      </c>
      <c r="H161" s="3">
        <f t="shared" si="22"/>
        <v>4.367201483469127E-2</v>
      </c>
      <c r="I161" s="3">
        <f t="shared" si="23"/>
        <v>2.0032931835319845E-2</v>
      </c>
    </row>
    <row r="162" spans="4:9">
      <c r="D162" s="3">
        <f t="shared" si="18"/>
        <v>2.5134655412874605E-2</v>
      </c>
      <c r="E162" s="3">
        <f t="shared" si="21"/>
        <v>4.8125000000000036E-2</v>
      </c>
      <c r="F162" s="3">
        <f t="shared" si="19"/>
        <v>2.1443108257491699</v>
      </c>
      <c r="G162" s="3">
        <f t="shared" si="20"/>
        <v>-2.24431082574917</v>
      </c>
      <c r="H162" s="3">
        <f t="shared" si="22"/>
        <v>4.381489373558916E-2</v>
      </c>
      <c r="I162" s="3">
        <f t="shared" si="23"/>
        <v>2.0032716351676232E-2</v>
      </c>
    </row>
    <row r="163" spans="4:9">
      <c r="D163" s="3">
        <f t="shared" si="18"/>
        <v>2.5294459998137588E-2</v>
      </c>
      <c r="E163" s="3">
        <f t="shared" si="21"/>
        <v>4.8437500000000036E-2</v>
      </c>
      <c r="F163" s="3">
        <f t="shared" si="19"/>
        <v>2.1514199962751324</v>
      </c>
      <c r="G163" s="3">
        <f t="shared" si="20"/>
        <v>-2.2514199962751325</v>
      </c>
      <c r="H163" s="3">
        <f t="shared" si="22"/>
        <v>4.3957308220242984E-2</v>
      </c>
      <c r="I163" s="3">
        <f t="shared" si="23"/>
        <v>2.0032503670256704E-2</v>
      </c>
    </row>
    <row r="164" spans="4:9">
      <c r="D164" s="3">
        <f t="shared" si="18"/>
        <v>2.5454253141267903E-2</v>
      </c>
      <c r="E164" s="3">
        <f t="shared" si="21"/>
        <v>4.8750000000000036E-2</v>
      </c>
      <c r="F164" s="3">
        <f t="shared" si="19"/>
        <v>2.1585062825357784</v>
      </c>
      <c r="G164" s="3">
        <f t="shared" si="20"/>
        <v>-2.2585062825357785</v>
      </c>
      <c r="H164" s="3">
        <f t="shared" si="22"/>
        <v>4.4099262788109841E-2</v>
      </c>
      <c r="I164" s="3">
        <f t="shared" si="23"/>
        <v>2.0032293735465959E-2</v>
      </c>
    </row>
    <row r="165" spans="4:9">
      <c r="D165" s="3">
        <f t="shared" si="18"/>
        <v>2.5614034952055241E-2</v>
      </c>
      <c r="E165" s="3">
        <f t="shared" si="21"/>
        <v>4.9062500000000037E-2</v>
      </c>
      <c r="F165" s="3">
        <f t="shared" si="19"/>
        <v>2.1655699041104532</v>
      </c>
      <c r="G165" s="3">
        <f t="shared" si="20"/>
        <v>-2.2655699041104533</v>
      </c>
      <c r="H165" s="3">
        <f t="shared" si="22"/>
        <v>4.4240761866462773E-2</v>
      </c>
      <c r="I165" s="3">
        <f t="shared" si="23"/>
        <v>2.0032086495155192E-2</v>
      </c>
    </row>
    <row r="166" spans="4:9">
      <c r="D166" s="3">
        <f t="shared" si="18"/>
        <v>2.5773805538544661E-2</v>
      </c>
      <c r="E166" s="3">
        <f t="shared" si="21"/>
        <v>4.9375000000000037E-2</v>
      </c>
      <c r="F166" s="3">
        <f t="shared" si="19"/>
        <v>2.1726110770892877</v>
      </c>
      <c r="G166" s="3">
        <f t="shared" si="20"/>
        <v>-2.2726110770892878</v>
      </c>
      <c r="H166" s="3">
        <f t="shared" si="22"/>
        <v>4.4381809811996673E-2</v>
      </c>
      <c r="I166" s="3">
        <f t="shared" si="23"/>
        <v>2.0031881897786836E-2</v>
      </c>
    </row>
    <row r="167" spans="4:9">
      <c r="D167" s="3">
        <f t="shared" si="18"/>
        <v>2.5933565007075186E-2</v>
      </c>
      <c r="E167" s="3">
        <f t="shared" si="21"/>
        <v>4.9687500000000037E-2</v>
      </c>
      <c r="F167" s="3">
        <f t="shared" si="19"/>
        <v>2.1796300141503306</v>
      </c>
      <c r="G167" s="3">
        <f t="shared" si="20"/>
        <v>-2.2796300141503307</v>
      </c>
      <c r="H167" s="3">
        <f t="shared" si="22"/>
        <v>4.4522410912396122E-2</v>
      </c>
      <c r="I167" s="3">
        <f t="shared" si="23"/>
        <v>2.0031679893501953E-2</v>
      </c>
    </row>
    <row r="168" spans="4:9">
      <c r="D168" s="3">
        <f t="shared" si="18"/>
        <v>2.6093313462317268E-2</v>
      </c>
      <c r="E168" s="3">
        <f t="shared" si="21"/>
        <v>5.0000000000000037E-2</v>
      </c>
      <c r="F168" s="3">
        <f t="shared" si="19"/>
        <v>2.1866269246345049</v>
      </c>
      <c r="G168" s="3">
        <f t="shared" si="20"/>
        <v>-2.286626924634505</v>
      </c>
      <c r="H168" s="3">
        <f t="shared" si="22"/>
        <v>4.4662569387848773E-2</v>
      </c>
      <c r="I168" s="3">
        <f t="shared" si="23"/>
        <v>2.0031480432637153E-2</v>
      </c>
    </row>
    <row r="169" spans="4:9">
      <c r="D169" s="3">
        <f t="shared" si="18"/>
        <v>2.6253051007309253E-2</v>
      </c>
      <c r="E169" s="3">
        <f t="shared" si="21"/>
        <v>5.0312500000000038E-2</v>
      </c>
      <c r="F169" s="3">
        <f t="shared" si="19"/>
        <v>2.1936020146184583</v>
      </c>
      <c r="G169" s="3">
        <f t="shared" si="20"/>
        <v>-2.2936020146184584</v>
      </c>
      <c r="H169" s="3">
        <f t="shared" si="22"/>
        <v>4.4802289392527811E-2</v>
      </c>
      <c r="I169" s="3">
        <f t="shared" si="23"/>
        <v>2.003128346737788E-2</v>
      </c>
    </row>
    <row r="170" spans="4:9">
      <c r="D170" s="3">
        <f t="shared" si="18"/>
        <v>2.641277774349271E-2</v>
      </c>
      <c r="E170" s="3">
        <f t="shared" si="21"/>
        <v>5.0625000000000038E-2</v>
      </c>
      <c r="F170" s="3">
        <f t="shared" si="19"/>
        <v>2.2005554869853805</v>
      </c>
      <c r="G170" s="3">
        <f t="shared" si="20"/>
        <v>-2.3005554869853806</v>
      </c>
      <c r="H170" s="3">
        <f t="shared" si="22"/>
        <v>4.4941575016040521E-2</v>
      </c>
      <c r="I170" s="3">
        <f t="shared" si="23"/>
        <v>2.0031088952807717E-2</v>
      </c>
    </row>
    <row r="171" spans="4:9">
      <c r="D171" s="3">
        <f t="shared" si="18"/>
        <v>2.6572493770746951E-2</v>
      </c>
      <c r="E171" s="3">
        <f t="shared" si="21"/>
        <v>5.0937500000000038E-2</v>
      </c>
      <c r="F171" s="3">
        <f t="shared" si="19"/>
        <v>2.2074875414938626</v>
      </c>
      <c r="G171" s="3">
        <f t="shared" si="20"/>
        <v>-2.3074875414938627</v>
      </c>
      <c r="H171" s="3">
        <f t="shared" si="22"/>
        <v>4.5080430284791195E-2</v>
      </c>
      <c r="I171" s="3">
        <f t="shared" si="23"/>
        <v>2.003089684029034E-2</v>
      </c>
    </row>
    <row r="172" spans="4:9">
      <c r="D172" s="3">
        <f t="shared" si="18"/>
        <v>2.6732199187422447E-2</v>
      </c>
      <c r="E172" s="3">
        <f t="shared" si="21"/>
        <v>5.1250000000000039E-2</v>
      </c>
      <c r="F172" s="3">
        <f t="shared" si="19"/>
        <v>2.2143983748448512</v>
      </c>
      <c r="G172" s="3">
        <f t="shared" si="20"/>
        <v>-2.3143983748448513</v>
      </c>
      <c r="H172" s="3">
        <f t="shared" si="22"/>
        <v>4.5218859163388081E-2</v>
      </c>
      <c r="I172" s="3">
        <f t="shared" si="23"/>
        <v>2.0030707089338608E-2</v>
      </c>
    </row>
    <row r="173" spans="4:9">
      <c r="D173" s="3">
        <f t="shared" si="18"/>
        <v>2.689189409037341E-2</v>
      </c>
      <c r="E173" s="3">
        <f t="shared" si="21"/>
        <v>5.1562500000000039E-2</v>
      </c>
      <c r="F173" s="3">
        <f t="shared" si="19"/>
        <v>2.221288180746777</v>
      </c>
      <c r="G173" s="3">
        <f t="shared" si="20"/>
        <v>-2.3212881807467771</v>
      </c>
      <c r="H173" s="3">
        <f t="shared" si="22"/>
        <v>4.5356865555915414E-2</v>
      </c>
      <c r="I173" s="3">
        <f t="shared" si="23"/>
        <v>2.0030519653501222E-2</v>
      </c>
    </row>
    <row r="174" spans="4:9">
      <c r="D174" s="3">
        <f t="shared" si="18"/>
        <v>2.7051578574989472E-2</v>
      </c>
      <c r="E174" s="3">
        <f t="shared" si="21"/>
        <v>5.1875000000000039E-2</v>
      </c>
      <c r="F174" s="3">
        <f t="shared" si="19"/>
        <v>2.2281571499789044</v>
      </c>
      <c r="G174" s="3">
        <f t="shared" si="20"/>
        <v>-2.3281571499789044</v>
      </c>
      <c r="H174" s="3">
        <f t="shared" si="22"/>
        <v>4.5494453307256849E-2</v>
      </c>
      <c r="I174" s="3">
        <f t="shared" si="23"/>
        <v>2.0030334492970803E-2</v>
      </c>
    </row>
    <row r="175" spans="4:9">
      <c r="D175" s="3">
        <f t="shared" si="18"/>
        <v>2.721125273522651E-2</v>
      </c>
      <c r="E175" s="3">
        <f t="shared" si="21"/>
        <v>5.2187500000000039E-2</v>
      </c>
      <c r="F175" s="3">
        <f t="shared" si="19"/>
        <v>2.2350054704529714</v>
      </c>
      <c r="G175" s="3">
        <f t="shared" si="20"/>
        <v>-2.3350054704529715</v>
      </c>
      <c r="H175" s="3">
        <f t="shared" si="22"/>
        <v>4.5631626204317398E-2</v>
      </c>
      <c r="I175" s="3">
        <f t="shared" si="23"/>
        <v>2.0030151564896844E-2</v>
      </c>
    </row>
    <row r="176" spans="4:9">
      <c r="D176" s="3">
        <f t="shared" si="18"/>
        <v>2.7370916663636599E-2</v>
      </c>
      <c r="E176" s="3">
        <f t="shared" si="21"/>
        <v>5.250000000000004E-2</v>
      </c>
      <c r="F176" s="3">
        <f t="shared" si="19"/>
        <v>2.2418333272731688</v>
      </c>
      <c r="G176" s="3">
        <f t="shared" si="20"/>
        <v>-2.3418333272731688</v>
      </c>
      <c r="H176" s="3">
        <f t="shared" si="22"/>
        <v>4.5768387977263812E-2</v>
      </c>
      <c r="I176" s="3">
        <f t="shared" si="23"/>
        <v>2.0029970830943832E-2</v>
      </c>
    </row>
    <row r="177" spans="4:9">
      <c r="D177" s="3">
        <f t="shared" si="18"/>
        <v>2.7530570451397281E-2</v>
      </c>
      <c r="E177" s="3">
        <f t="shared" si="21"/>
        <v>5.281250000000004E-2</v>
      </c>
      <c r="F177" s="3">
        <f t="shared" si="19"/>
        <v>2.2486409027945196</v>
      </c>
      <c r="G177" s="3">
        <f t="shared" si="20"/>
        <v>-2.3486409027945196</v>
      </c>
      <c r="H177" s="3">
        <f t="shared" si="22"/>
        <v>4.5904742300676211E-2</v>
      </c>
      <c r="I177" s="3">
        <f t="shared" si="23"/>
        <v>2.0029792249053584E-2</v>
      </c>
    </row>
    <row r="178" spans="4:9">
      <c r="D178" s="3">
        <f t="shared" si="18"/>
        <v>2.7690214188339869E-2</v>
      </c>
      <c r="E178" s="3">
        <f t="shared" si="21"/>
        <v>5.312500000000004E-2</v>
      </c>
      <c r="F178" s="3">
        <f t="shared" si="19"/>
        <v>2.2554283766797014</v>
      </c>
      <c r="G178" s="3">
        <f t="shared" si="20"/>
        <v>-2.3554283766797015</v>
      </c>
      <c r="H178" s="3">
        <f t="shared" si="22"/>
        <v>4.6040692794743224E-2</v>
      </c>
      <c r="I178" s="3">
        <f t="shared" si="23"/>
        <v>2.0029615784425175E-2</v>
      </c>
    </row>
    <row r="179" spans="4:9">
      <c r="D179" s="3">
        <f t="shared" si="18"/>
        <v>2.7849847962977205E-2</v>
      </c>
      <c r="E179" s="3">
        <f t="shared" si="21"/>
        <v>5.3437500000000041E-2</v>
      </c>
      <c r="F179" s="3">
        <f t="shared" si="19"/>
        <v>2.2621959259543738</v>
      </c>
      <c r="G179" s="3">
        <f t="shared" si="20"/>
        <v>-2.3621959259543739</v>
      </c>
      <c r="H179" s="3">
        <f t="shared" si="22"/>
        <v>4.6176243026339624E-2</v>
      </c>
      <c r="I179" s="3">
        <f t="shared" si="23"/>
        <v>2.0029441396710333E-2</v>
      </c>
    </row>
    <row r="180" spans="4:9">
      <c r="D180" s="3">
        <f t="shared" si="18"/>
        <v>2.8009471862530548E-2</v>
      </c>
      <c r="E180" s="3">
        <f t="shared" si="21"/>
        <v>5.3750000000000041E-2</v>
      </c>
      <c r="F180" s="3">
        <f t="shared" si="19"/>
        <v>2.2689437250610469</v>
      </c>
      <c r="G180" s="3">
        <f t="shared" si="20"/>
        <v>-2.368943725061047</v>
      </c>
      <c r="H180" s="3">
        <f t="shared" si="22"/>
        <v>4.631139651015382E-2</v>
      </c>
      <c r="I180" s="3">
        <f t="shared" si="23"/>
        <v>2.0029269051673224E-2</v>
      </c>
    </row>
    <row r="181" spans="4:9">
      <c r="D181" s="3">
        <f t="shared" si="18"/>
        <v>2.8169085972955796E-2</v>
      </c>
      <c r="E181" s="3">
        <f t="shared" si="21"/>
        <v>5.4062500000000041E-2</v>
      </c>
      <c r="F181" s="3">
        <f t="shared" si="19"/>
        <v>2.2756719459115478</v>
      </c>
      <c r="G181" s="3">
        <f t="shared" si="20"/>
        <v>-2.3756719459115478</v>
      </c>
      <c r="H181" s="3">
        <f t="shared" si="22"/>
        <v>4.6446156709724837E-2</v>
      </c>
      <c r="I181" s="3">
        <f t="shared" si="23"/>
        <v>2.0029098712029594E-2</v>
      </c>
    </row>
    <row r="182" spans="4:9">
      <c r="D182" s="3">
        <f t="shared" si="18"/>
        <v>2.8328690378969082E-2</v>
      </c>
      <c r="E182" s="3">
        <f t="shared" si="21"/>
        <v>5.4375000000000041E-2</v>
      </c>
      <c r="F182" s="3">
        <f t="shared" si="19"/>
        <v>2.282380757938121</v>
      </c>
      <c r="G182" s="3">
        <f t="shared" si="20"/>
        <v>-2.3823807579381211</v>
      </c>
      <c r="H182" s="3">
        <f t="shared" si="22"/>
        <v>4.6580527038498645E-2</v>
      </c>
      <c r="I182" s="3">
        <f t="shared" si="23"/>
        <v>2.0028930344385069E-2</v>
      </c>
    </row>
    <row r="183" spans="4:9">
      <c r="D183" s="3">
        <f t="shared" si="18"/>
        <v>2.8488285164071623E-2</v>
      </c>
      <c r="E183" s="3">
        <f t="shared" si="21"/>
        <v>5.4687500000000042E-2</v>
      </c>
      <c r="F183" s="3">
        <f t="shared" si="19"/>
        <v>2.2890703281432141</v>
      </c>
      <c r="G183" s="3">
        <f t="shared" si="20"/>
        <v>-2.3890703281432142</v>
      </c>
      <c r="H183" s="3">
        <f t="shared" si="22"/>
        <v>4.6714510860814226E-2</v>
      </c>
      <c r="I183" s="3">
        <f t="shared" si="23"/>
        <v>2.0028763912750731E-2</v>
      </c>
    </row>
    <row r="184" spans="4:9">
      <c r="D184" s="3">
        <f t="shared" si="18"/>
        <v>2.8647870410574015E-2</v>
      </c>
      <c r="E184" s="3">
        <f t="shared" si="21"/>
        <v>5.5000000000000042E-2</v>
      </c>
      <c r="F184" s="3">
        <f t="shared" si="19"/>
        <v>2.2957408211479811</v>
      </c>
      <c r="G184" s="3">
        <f t="shared" si="20"/>
        <v>-2.3957408211479811</v>
      </c>
      <c r="H184" s="3">
        <f t="shared" si="22"/>
        <v>4.6848111492910197E-2</v>
      </c>
      <c r="I184" s="3">
        <f t="shared" si="23"/>
        <v>2.0028599385456935E-2</v>
      </c>
    </row>
    <row r="185" spans="4:9">
      <c r="D185" s="3">
        <f t="shared" si="18"/>
        <v>2.88074461996198E-2</v>
      </c>
      <c r="E185" s="3">
        <f t="shared" si="21"/>
        <v>5.5312500000000042E-2</v>
      </c>
      <c r="F185" s="3">
        <f t="shared" si="19"/>
        <v>2.3023923992395496</v>
      </c>
      <c r="G185" s="3">
        <f t="shared" si="20"/>
        <v>-2.4023923992395497</v>
      </c>
      <c r="H185" s="3">
        <f t="shared" si="22"/>
        <v>4.6981332203875008E-2</v>
      </c>
      <c r="I185" s="3">
        <f t="shared" si="23"/>
        <v>2.002843673047745E-2</v>
      </c>
    </row>
    <row r="186" spans="4:9">
      <c r="D186" s="3">
        <f t="shared" si="18"/>
        <v>2.8967012611208567E-2</v>
      </c>
      <c r="E186" s="3">
        <f t="shared" si="21"/>
        <v>5.5625000000000042E-2</v>
      </c>
      <c r="F186" s="3">
        <f t="shared" si="19"/>
        <v>2.3090252224170906</v>
      </c>
      <c r="G186" s="3">
        <f t="shared" si="20"/>
        <v>-2.4090252224170907</v>
      </c>
      <c r="H186" s="3">
        <f t="shared" si="22"/>
        <v>4.7114176216567619E-2</v>
      </c>
      <c r="I186" s="3">
        <f t="shared" si="23"/>
        <v>2.0028275914609948E-2</v>
      </c>
    </row>
    <row r="187" spans="4:9">
      <c r="D187" s="3">
        <f t="shared" si="18"/>
        <v>2.9126569724218385E-2</v>
      </c>
      <c r="E187" s="3">
        <f t="shared" si="21"/>
        <v>5.5937500000000043E-2</v>
      </c>
      <c r="F187" s="3">
        <f t="shared" si="19"/>
        <v>2.3156394484367233</v>
      </c>
      <c r="G187" s="3">
        <f t="shared" si="20"/>
        <v>-2.4156394484367234</v>
      </c>
      <c r="H187" s="3">
        <f t="shared" si="22"/>
        <v>4.7246646708537288E-2</v>
      </c>
      <c r="I187" s="3">
        <f t="shared" si="23"/>
        <v>2.0028116906870626E-2</v>
      </c>
    </row>
    <row r="188" spans="4:9">
      <c r="D188" s="3">
        <f t="shared" si="18"/>
        <v>2.9286117616427666E-2</v>
      </c>
      <c r="E188" s="3">
        <f t="shared" si="21"/>
        <v>5.6250000000000043E-2</v>
      </c>
      <c r="F188" s="3">
        <f t="shared" si="19"/>
        <v>2.3222352328552924</v>
      </c>
      <c r="G188" s="3">
        <f t="shared" si="20"/>
        <v>-2.4222352328552925</v>
      </c>
      <c r="H188" s="3">
        <f t="shared" si="22"/>
        <v>4.7378746812921715E-2</v>
      </c>
      <c r="I188" s="3">
        <f t="shared" si="23"/>
        <v>2.0027959678689047E-2</v>
      </c>
    </row>
    <row r="189" spans="4:9">
      <c r="D189" s="3">
        <f t="shared" si="18"/>
        <v>2.9445656364536558E-2</v>
      </c>
      <c r="E189" s="3">
        <f t="shared" si="21"/>
        <v>5.6562500000000043E-2</v>
      </c>
      <c r="F189" s="3">
        <f t="shared" si="19"/>
        <v>2.3288127290730571</v>
      </c>
      <c r="G189" s="3">
        <f t="shared" si="20"/>
        <v>-2.4288127290730572</v>
      </c>
      <c r="H189" s="3">
        <f t="shared" si="22"/>
        <v>4.7510479619279802E-2</v>
      </c>
      <c r="I189" s="3">
        <f t="shared" si="23"/>
        <v>2.0027804197332532E-2</v>
      </c>
    </row>
    <row r="190" spans="4:9">
      <c r="D190" s="3">
        <f t="shared" si="18"/>
        <v>2.9605186044187676E-2</v>
      </c>
      <c r="E190" s="3">
        <f t="shared" si="21"/>
        <v>5.6875000000000044E-2</v>
      </c>
      <c r="F190" s="3">
        <f t="shared" si="19"/>
        <v>2.3353720883753133</v>
      </c>
      <c r="G190" s="3">
        <f t="shared" si="20"/>
        <v>-2.4353720883753134</v>
      </c>
      <c r="H190" s="3">
        <f t="shared" si="22"/>
        <v>4.7641848174487571E-2</v>
      </c>
      <c r="I190" s="3">
        <f t="shared" si="23"/>
        <v>2.0027650438752913E-2</v>
      </c>
    </row>
    <row r="191" spans="4:9">
      <c r="D191" s="3">
        <f t="shared" si="18"/>
        <v>2.9764706729986521E-2</v>
      </c>
      <c r="E191" s="3">
        <f t="shared" si="21"/>
        <v>5.7187500000000044E-2</v>
      </c>
      <c r="F191" s="3">
        <f t="shared" si="19"/>
        <v>2.3419134599729992</v>
      </c>
      <c r="G191" s="3">
        <f t="shared" si="20"/>
        <v>-2.4419134599729992</v>
      </c>
      <c r="H191" s="3">
        <f t="shared" si="22"/>
        <v>4.7772855483481966E-2</v>
      </c>
      <c r="I191" s="3">
        <f t="shared" si="23"/>
        <v>2.0027498367581099E-2</v>
      </c>
    </row>
    <row r="192" spans="4:9">
      <c r="D192" s="3">
        <f t="shared" si="18"/>
        <v>2.9924218495521168E-2</v>
      </c>
      <c r="E192" s="3">
        <f t="shared" si="21"/>
        <v>5.7500000000000044E-2</v>
      </c>
      <c r="F192" s="3">
        <f t="shared" si="19"/>
        <v>2.3484369910422922</v>
      </c>
      <c r="G192" s="3">
        <f t="shared" si="20"/>
        <v>-2.4484369910422923</v>
      </c>
      <c r="H192" s="3">
        <f t="shared" si="22"/>
        <v>4.7903504510152663E-2</v>
      </c>
      <c r="I192" s="3">
        <f t="shared" si="23"/>
        <v>2.0027347962773698E-2</v>
      </c>
    </row>
    <row r="193" spans="4:9">
      <c r="D193" s="3">
        <f t="shared" si="18"/>
        <v>3.0083721413381642E-2</v>
      </c>
      <c r="E193" s="3">
        <f t="shared" si="21"/>
        <v>5.7812500000000044E-2</v>
      </c>
      <c r="F193" s="3">
        <f t="shared" si="19"/>
        <v>2.3549428267632484</v>
      </c>
      <c r="G193" s="3">
        <f t="shared" si="20"/>
        <v>-2.4549428267632485</v>
      </c>
      <c r="H193" s="3">
        <f t="shared" si="22"/>
        <v>4.8033798178056426E-2</v>
      </c>
      <c r="I193" s="3">
        <f t="shared" si="23"/>
        <v>2.002719919349787E-2</v>
      </c>
    </row>
    <row r="194" spans="4:9">
      <c r="D194" s="3">
        <f t="shared" si="18"/>
        <v>3.0243215555178768E-2</v>
      </c>
      <c r="E194" s="3">
        <f t="shared" si="21"/>
        <v>5.8125000000000045E-2</v>
      </c>
      <c r="F194" s="3">
        <f t="shared" si="19"/>
        <v>2.3614311103574996</v>
      </c>
      <c r="G194" s="3">
        <f t="shared" si="20"/>
        <v>-2.4614311103574997</v>
      </c>
      <c r="H194" s="3">
        <f t="shared" si="22"/>
        <v>4.8163739371207805E-2</v>
      </c>
      <c r="I194" s="3">
        <f t="shared" si="23"/>
        <v>2.0027052033685606E-2</v>
      </c>
    </row>
    <row r="195" spans="4:9">
      <c r="D195" s="3">
        <f t="shared" si="18"/>
        <v>3.0402700991562545E-2</v>
      </c>
      <c r="E195" s="3">
        <f t="shared" si="21"/>
        <v>5.8437500000000045E-2</v>
      </c>
      <c r="F195" s="3">
        <f t="shared" si="19"/>
        <v>2.3679019831250407</v>
      </c>
      <c r="G195" s="3">
        <f t="shared" si="20"/>
        <v>-2.4679019831250408</v>
      </c>
      <c r="H195" s="3">
        <f t="shared" si="22"/>
        <v>4.8293330934823589E-2</v>
      </c>
      <c r="I195" s="3">
        <f t="shared" si="23"/>
        <v>2.0026906457786597E-2</v>
      </c>
    </row>
    <row r="196" spans="4:9">
      <c r="D196" s="3">
        <f t="shared" si="18"/>
        <v>3.0562177792240099E-2</v>
      </c>
      <c r="E196" s="3">
        <f t="shared" si="21"/>
        <v>5.8750000000000045E-2</v>
      </c>
      <c r="F196" s="3">
        <f t="shared" si="19"/>
        <v>2.3743555844801327</v>
      </c>
      <c r="G196" s="3">
        <f t="shared" si="20"/>
        <v>-2.4743555844801328</v>
      </c>
      <c r="H196" s="3">
        <f t="shared" si="22"/>
        <v>4.8422575676049955E-2</v>
      </c>
      <c r="I196" s="3">
        <f t="shared" si="23"/>
        <v>2.0026762440848563E-2</v>
      </c>
    </row>
    <row r="197" spans="4:9">
      <c r="D197" s="3">
        <f t="shared" si="18"/>
        <v>3.0721646025993202E-2</v>
      </c>
      <c r="E197" s="3">
        <f t="shared" si="21"/>
        <v>5.9062500000000046E-2</v>
      </c>
      <c r="F197" s="3">
        <f t="shared" si="19"/>
        <v>2.380792051986349</v>
      </c>
      <c r="G197" s="3">
        <f t="shared" si="20"/>
        <v>-2.4807920519863491</v>
      </c>
      <c r="H197" s="3">
        <f t="shared" si="22"/>
        <v>4.8551476364665884E-2</v>
      </c>
      <c r="I197" s="3">
        <f t="shared" si="23"/>
        <v>2.0026619957521433E-2</v>
      </c>
    </row>
    <row r="198" spans="4:9">
      <c r="D198" s="3">
        <f t="shared" si="18"/>
        <v>3.0881105760695415E-2</v>
      </c>
      <c r="E198" s="3">
        <f t="shared" si="21"/>
        <v>5.9375000000000046E-2</v>
      </c>
      <c r="F198" s="3">
        <f t="shared" si="19"/>
        <v>2.387211521390789</v>
      </c>
      <c r="G198" s="3">
        <f t="shared" si="20"/>
        <v>-2.487211521390789</v>
      </c>
      <c r="H198" s="3">
        <f t="shared" si="22"/>
        <v>4.8680035733773261E-2</v>
      </c>
      <c r="I198" s="3">
        <f t="shared" si="23"/>
        <v>2.0026478982587036E-2</v>
      </c>
    </row>
    <row r="199" spans="4:9">
      <c r="D199" s="3">
        <f t="shared" si="18"/>
        <v>3.1040557063328766E-2</v>
      </c>
      <c r="E199" s="3">
        <f t="shared" si="21"/>
        <v>5.9687500000000046E-2</v>
      </c>
      <c r="F199" s="3">
        <f t="shared" si="19"/>
        <v>2.3936141266574813</v>
      </c>
      <c r="G199" s="3">
        <f t="shared" si="20"/>
        <v>-2.4936141266574814</v>
      </c>
      <c r="H199" s="3">
        <f t="shared" si="22"/>
        <v>4.8808256480481323E-2</v>
      </c>
      <c r="I199" s="3">
        <f t="shared" si="23"/>
        <v>2.0026339492626895E-2</v>
      </c>
    </row>
    <row r="200" spans="4:9">
      <c r="D200" s="3">
        <f t="shared" si="18"/>
        <v>3.1200000000000033E-2</v>
      </c>
      <c r="E200" s="3">
        <f t="shared" si="21"/>
        <v>6.0000000000000046E-2</v>
      </c>
      <c r="F200" s="3">
        <f t="shared" si="19"/>
        <v>2.4000000000000012</v>
      </c>
      <c r="G200" s="3">
        <f t="shared" si="20"/>
        <v>-2.5000000000000013</v>
      </c>
      <c r="H200" s="3">
        <f t="shared" si="22"/>
        <v>4.8936141266573252E-2</v>
      </c>
      <c r="I200" s="3">
        <f t="shared" si="23"/>
        <v>2.0026201465728491E-2</v>
      </c>
    </row>
    <row r="201" spans="4:9">
      <c r="D201" s="3">
        <f t="shared" ref="D201:D264" si="24">$D$2+$D$3*F201+$D$4*F201*F201/2</f>
        <v>3.1359434635956689E-2</v>
      </c>
      <c r="E201" s="3">
        <f t="shared" si="21"/>
        <v>6.0312500000000047E-2</v>
      </c>
      <c r="F201" s="3">
        <f t="shared" ref="F201:F264" si="25">(-$D$3+SQRT($D$3*$D$3-4*($D$2-E201)*$D$4))/(2*$D$4)</f>
        <v>2.4063692719133263</v>
      </c>
      <c r="G201" s="3">
        <f t="shared" ref="G201:G264" si="26">(-$D$3-SQRT($D$3*$D$3-4*($D$2-E201)*$D$4))/(2*$D$4)</f>
        <v>-2.5063692719133264</v>
      </c>
      <c r="H201" s="3">
        <f t="shared" si="22"/>
        <v>4.906369271913557E-2</v>
      </c>
      <c r="I201" s="3">
        <f t="shared" si="23"/>
        <v>2.0026064878070206E-2</v>
      </c>
    </row>
    <row r="202" spans="4:9">
      <c r="D202" s="3">
        <f t="shared" si="24"/>
        <v>3.1518861035602488E-2</v>
      </c>
      <c r="E202" s="3">
        <f t="shared" ref="E202:E265" si="27">E201+$E$6</f>
        <v>6.0625000000000047E-2</v>
      </c>
      <c r="F202" s="3">
        <f t="shared" si="25"/>
        <v>2.4127220712049509</v>
      </c>
      <c r="G202" s="3">
        <f t="shared" si="26"/>
        <v>-2.5127220712049509</v>
      </c>
      <c r="H202" s="3">
        <f t="shared" ref="H202:H265" si="28">(E202-E201)/(F202-F201)</f>
        <v>4.9190913431185361E-2</v>
      </c>
      <c r="I202" s="3">
        <f t="shared" ref="I202:I265" si="29">(H202-H201)/(F202-F201)</f>
        <v>2.0025929705904149E-2</v>
      </c>
    </row>
    <row r="203" spans="4:9">
      <c r="D203" s="3">
        <f t="shared" si="24"/>
        <v>3.1678279262512654E-2</v>
      </c>
      <c r="E203" s="3">
        <f t="shared" si="27"/>
        <v>6.0937500000000047E-2</v>
      </c>
      <c r="F203" s="3">
        <f t="shared" si="25"/>
        <v>2.4190585250252785</v>
      </c>
      <c r="G203" s="3">
        <f t="shared" si="26"/>
        <v>-2.5190585250252786</v>
      </c>
      <c r="H203" s="3">
        <f t="shared" si="28"/>
        <v>4.9317805962300988E-2</v>
      </c>
      <c r="I203" s="3">
        <f t="shared" si="29"/>
        <v>2.0025795928402351E-2</v>
      </c>
    </row>
    <row r="204" spans="4:9">
      <c r="D204" s="3">
        <f t="shared" si="24"/>
        <v>3.1837689379448683E-2</v>
      </c>
      <c r="E204" s="3">
        <f t="shared" si="27"/>
        <v>6.1250000000000047E-2</v>
      </c>
      <c r="F204" s="3">
        <f t="shared" si="25"/>
        <v>2.4253787588973137</v>
      </c>
      <c r="G204" s="3">
        <f t="shared" si="26"/>
        <v>-2.5253787588973138</v>
      </c>
      <c r="H204" s="3">
        <f t="shared" si="28"/>
        <v>4.9444372839224121E-2</v>
      </c>
      <c r="I204" s="3">
        <f t="shared" si="29"/>
        <v>2.002566352538742E-2</v>
      </c>
    </row>
    <row r="205" spans="4:9">
      <c r="D205" s="3">
        <f t="shared" si="24"/>
        <v>3.1997091448372872E-2</v>
      </c>
      <c r="E205" s="3">
        <f t="shared" si="27"/>
        <v>6.1562500000000048E-2</v>
      </c>
      <c r="F205" s="3">
        <f t="shared" si="25"/>
        <v>2.4316828967456754</v>
      </c>
      <c r="G205" s="3">
        <f t="shared" si="26"/>
        <v>-2.5316828967456755</v>
      </c>
      <c r="H205" s="3">
        <f t="shared" si="28"/>
        <v>4.9570616556427576E-2</v>
      </c>
      <c r="I205" s="3">
        <f t="shared" si="29"/>
        <v>2.0025532474081648E-2</v>
      </c>
    </row>
    <row r="206" spans="4:9">
      <c r="D206" s="3">
        <f t="shared" si="24"/>
        <v>3.2156485530462492E-2</v>
      </c>
      <c r="E206" s="3">
        <f t="shared" si="27"/>
        <v>6.1875000000000048E-2</v>
      </c>
      <c r="F206" s="3">
        <f t="shared" si="25"/>
        <v>2.4379710609249465</v>
      </c>
      <c r="G206" s="3">
        <f t="shared" si="26"/>
        <v>-2.5379710609249466</v>
      </c>
      <c r="H206" s="3">
        <f t="shared" si="28"/>
        <v>4.9696539576710316E-2</v>
      </c>
      <c r="I206" s="3">
        <f t="shared" si="29"/>
        <v>2.0025402755520373E-2</v>
      </c>
    </row>
    <row r="207" spans="4:9">
      <c r="D207" s="3">
        <f t="shared" si="24"/>
        <v>3.2315871686123709E-2</v>
      </c>
      <c r="E207" s="3">
        <f t="shared" si="27"/>
        <v>6.2187500000000048E-2</v>
      </c>
      <c r="F207" s="3">
        <f t="shared" si="25"/>
        <v>2.4442433722473842</v>
      </c>
      <c r="G207" s="3">
        <f t="shared" si="26"/>
        <v>-2.5442433722473843</v>
      </c>
      <c r="H207" s="3">
        <f t="shared" si="28"/>
        <v>4.9822144331724702E-2</v>
      </c>
      <c r="I207" s="3">
        <f t="shared" si="29"/>
        <v>2.0025274345848457E-2</v>
      </c>
    </row>
    <row r="208" spans="4:9">
      <c r="D208" s="3">
        <f t="shared" si="24"/>
        <v>3.2475249975005026E-2</v>
      </c>
      <c r="E208" s="3">
        <f t="shared" si="27"/>
        <v>6.2500000000000042E-2</v>
      </c>
      <c r="F208" s="3">
        <f t="shared" si="25"/>
        <v>2.4504999500099984</v>
      </c>
      <c r="G208" s="3">
        <f t="shared" si="26"/>
        <v>-2.5504999500099985</v>
      </c>
      <c r="H208" s="3">
        <f t="shared" si="28"/>
        <v>4.9947433222570385E-2</v>
      </c>
      <c r="I208" s="3">
        <f t="shared" si="29"/>
        <v>2.0025147228943364E-2</v>
      </c>
    </row>
    <row r="209" spans="4:9">
      <c r="D209" s="3">
        <f t="shared" si="24"/>
        <v>3.2634620456010531E-2</v>
      </c>
      <c r="E209" s="3">
        <f t="shared" si="27"/>
        <v>6.2812500000000035E-2</v>
      </c>
      <c r="F209" s="3">
        <f t="shared" si="25"/>
        <v>2.4567409120210257</v>
      </c>
      <c r="G209" s="3">
        <f t="shared" si="26"/>
        <v>-2.5567409120210258</v>
      </c>
      <c r="H209" s="3">
        <f t="shared" si="28"/>
        <v>5.0072408620310385E-2</v>
      </c>
      <c r="I209" s="3">
        <f t="shared" si="29"/>
        <v>2.0025021385994338E-2</v>
      </c>
    </row>
    <row r="210" spans="4:9">
      <c r="D210" s="3">
        <f t="shared" si="24"/>
        <v>3.2793983187312928E-2</v>
      </c>
      <c r="E210" s="3">
        <f t="shared" si="27"/>
        <v>6.3125000000000028E-2</v>
      </c>
      <c r="F210" s="3">
        <f t="shared" si="25"/>
        <v>2.4629663746258132</v>
      </c>
      <c r="G210" s="3">
        <f t="shared" si="26"/>
        <v>-2.5629663746258133</v>
      </c>
      <c r="H210" s="3">
        <f t="shared" si="28"/>
        <v>5.0197072866468462E-2</v>
      </c>
      <c r="I210" s="3">
        <f t="shared" si="29"/>
        <v>2.0024896794369487E-2</v>
      </c>
    </row>
    <row r="211" spans="4:9">
      <c r="D211" s="3">
        <f t="shared" si="24"/>
        <v>3.295333822636607E-2</v>
      </c>
      <c r="E211" s="3">
        <f t="shared" si="27"/>
        <v>6.3437500000000022E-2</v>
      </c>
      <c r="F211" s="3">
        <f t="shared" si="25"/>
        <v>2.4691764527321229</v>
      </c>
      <c r="G211" s="3">
        <f t="shared" si="26"/>
        <v>-2.569176452732123</v>
      </c>
      <c r="H211" s="3">
        <f t="shared" si="28"/>
        <v>5.0321428273580111E-2</v>
      </c>
      <c r="I211" s="3">
        <f t="shared" si="29"/>
        <v>2.0024773438082753E-2</v>
      </c>
    </row>
    <row r="212" spans="4:9">
      <c r="D212" s="3">
        <f t="shared" si="24"/>
        <v>3.3112685629917447E-2</v>
      </c>
      <c r="E212" s="3">
        <f t="shared" si="27"/>
        <v>6.3750000000000015E-2</v>
      </c>
      <c r="F212" s="3">
        <f t="shared" si="25"/>
        <v>2.4753712598348785</v>
      </c>
      <c r="G212" s="3">
        <f t="shared" si="26"/>
        <v>-2.5753712598348786</v>
      </c>
      <c r="H212" s="3">
        <f t="shared" si="28"/>
        <v>5.0445477125670025E-2</v>
      </c>
      <c r="I212" s="3">
        <f t="shared" si="29"/>
        <v>2.0024651297816064E-2</v>
      </c>
    </row>
    <row r="213" spans="4:9">
      <c r="D213" s="3">
        <f t="shared" si="24"/>
        <v>3.3272025454020186E-2</v>
      </c>
      <c r="E213" s="3">
        <f t="shared" si="27"/>
        <v>6.4062500000000008E-2</v>
      </c>
      <c r="F213" s="3">
        <f t="shared" si="25"/>
        <v>2.4815509080403659</v>
      </c>
      <c r="G213" s="3">
        <f t="shared" si="26"/>
        <v>-2.581550908040366</v>
      </c>
      <c r="H213" s="3">
        <f t="shared" si="28"/>
        <v>5.0569221678751497E-2</v>
      </c>
      <c r="I213" s="3">
        <f t="shared" si="29"/>
        <v>2.0024530356208315E-2</v>
      </c>
    </row>
    <row r="214" spans="4:9">
      <c r="D214" s="3">
        <f t="shared" si="24"/>
        <v>3.3431357754044953E-2</v>
      </c>
      <c r="E214" s="3">
        <f t="shared" si="27"/>
        <v>6.4375000000000002E-2</v>
      </c>
      <c r="F214" s="3">
        <f t="shared" si="25"/>
        <v>2.487715508089904</v>
      </c>
      <c r="G214" s="3">
        <f t="shared" si="26"/>
        <v>-2.5877155080899041</v>
      </c>
      <c r="H214" s="3">
        <f t="shared" si="28"/>
        <v>5.0692664161303941E-2</v>
      </c>
      <c r="I214" s="3">
        <f t="shared" si="29"/>
        <v>2.0024410596060128E-2</v>
      </c>
    </row>
    <row r="215" spans="4:9">
      <c r="D215" s="3">
        <f t="shared" si="24"/>
        <v>3.35906825846915E-2</v>
      </c>
      <c r="E215" s="3">
        <f t="shared" si="27"/>
        <v>6.4687499999999995E-2</v>
      </c>
      <c r="F215" s="3">
        <f t="shared" si="25"/>
        <v>2.4938651693830001</v>
      </c>
      <c r="G215" s="3">
        <f t="shared" si="26"/>
        <v>-2.5938651693830002</v>
      </c>
      <c r="H215" s="3">
        <f t="shared" si="28"/>
        <v>5.0815806774728328E-2</v>
      </c>
      <c r="I215" s="3">
        <f t="shared" si="29"/>
        <v>2.0024291998428381E-2</v>
      </c>
    </row>
    <row r="216" spans="4:9">
      <c r="D216" s="3">
        <f t="shared" si="24"/>
        <v>3.3749999999999988E-2</v>
      </c>
      <c r="E216" s="3">
        <f t="shared" si="27"/>
        <v>6.4999999999999988E-2</v>
      </c>
      <c r="F216" s="3">
        <f t="shared" si="25"/>
        <v>2.4999999999999996</v>
      </c>
      <c r="G216" s="3">
        <f t="shared" si="26"/>
        <v>-2.5999999999999996</v>
      </c>
      <c r="H216" s="3">
        <f t="shared" si="28"/>
        <v>5.0938651693832E-2</v>
      </c>
      <c r="I216" s="3">
        <f t="shared" si="29"/>
        <v>2.0024174549052972E-2</v>
      </c>
    </row>
    <row r="217" spans="4:9">
      <c r="D217" s="3">
        <f t="shared" si="24"/>
        <v>3.3909310053362118E-2</v>
      </c>
      <c r="E217" s="3">
        <f t="shared" si="27"/>
        <v>6.5312499999999982E-2</v>
      </c>
      <c r="F217" s="3">
        <f t="shared" si="25"/>
        <v>2.5061201067242513</v>
      </c>
      <c r="G217" s="3">
        <f t="shared" si="26"/>
        <v>-2.6061201067242514</v>
      </c>
      <c r="H217" s="3">
        <f t="shared" si="28"/>
        <v>5.1061201067240894E-2</v>
      </c>
      <c r="I217" s="3">
        <f t="shared" si="29"/>
        <v>2.0024058228147318E-2</v>
      </c>
    </row>
    <row r="218" spans="4:9">
      <c r="D218" s="3">
        <f t="shared" si="24"/>
        <v>3.4068612797531879E-2</v>
      </c>
      <c r="E218" s="3">
        <f t="shared" si="27"/>
        <v>6.5624999999999975E-2</v>
      </c>
      <c r="F218" s="3">
        <f t="shared" si="25"/>
        <v>2.5122255950637906</v>
      </c>
      <c r="G218" s="3">
        <f t="shared" si="26"/>
        <v>-2.6122255950637907</v>
      </c>
      <c r="H218" s="3">
        <f t="shared" si="28"/>
        <v>5.1183457017882815E-2</v>
      </c>
      <c r="I218" s="3">
        <f t="shared" si="29"/>
        <v>2.0023943023556163E-2</v>
      </c>
    </row>
    <row r="219" spans="4:9">
      <c r="D219" s="3">
        <f t="shared" si="24"/>
        <v>3.4227908284636267E-2</v>
      </c>
      <c r="E219" s="3">
        <f t="shared" si="27"/>
        <v>6.5937499999999968E-2</v>
      </c>
      <c r="F219" s="3">
        <f t="shared" si="25"/>
        <v>2.5183165692725646</v>
      </c>
      <c r="G219" s="3">
        <f t="shared" si="26"/>
        <v>-2.6183165692725647</v>
      </c>
      <c r="H219" s="3">
        <f t="shared" si="28"/>
        <v>5.1305421643361798E-2</v>
      </c>
      <c r="I219" s="3">
        <f t="shared" si="29"/>
        <v>2.002382891447705E-2</v>
      </c>
    </row>
    <row r="220" spans="4:9">
      <c r="D220" s="3">
        <f t="shared" si="24"/>
        <v>3.4387196566185586E-2</v>
      </c>
      <c r="E220" s="3">
        <f t="shared" si="27"/>
        <v>6.6249999999999962E-2</v>
      </c>
      <c r="F220" s="3">
        <f t="shared" si="25"/>
        <v>2.5243931323711997</v>
      </c>
      <c r="G220" s="3">
        <f t="shared" si="26"/>
        <v>-2.6243931323711998</v>
      </c>
      <c r="H220" s="3">
        <f t="shared" si="28"/>
        <v>5.1427097016435178E-2</v>
      </c>
      <c r="I220" s="3">
        <f t="shared" si="29"/>
        <v>2.0023715889778432E-2</v>
      </c>
    </row>
    <row r="221" spans="4:9">
      <c r="D221" s="3">
        <f t="shared" si="24"/>
        <v>3.4546477693083652E-2</v>
      </c>
      <c r="E221" s="3">
        <f t="shared" si="27"/>
        <v>6.6562499999999955E-2</v>
      </c>
      <c r="F221" s="3">
        <f t="shared" si="25"/>
        <v>2.5304553861673322</v>
      </c>
      <c r="G221" s="3">
        <f t="shared" si="26"/>
        <v>-2.6304553861673323</v>
      </c>
      <c r="H221" s="3">
        <f t="shared" si="28"/>
        <v>5.1548485185386614E-2</v>
      </c>
      <c r="I221" s="3">
        <f t="shared" si="29"/>
        <v>2.0023603932398243E-2</v>
      </c>
    </row>
    <row r="222" spans="4:9">
      <c r="D222" s="3">
        <f t="shared" si="24"/>
        <v>3.470575171563773E-2</v>
      </c>
      <c r="E222" s="3">
        <f t="shared" si="27"/>
        <v>6.6874999999999948E-2</v>
      </c>
      <c r="F222" s="3">
        <f t="shared" si="25"/>
        <v>2.5365034312755115</v>
      </c>
      <c r="G222" s="3">
        <f t="shared" si="26"/>
        <v>-2.6365034312755116</v>
      </c>
      <c r="H222" s="3">
        <f t="shared" si="28"/>
        <v>5.1669588174429307E-2</v>
      </c>
      <c r="I222" s="3">
        <f t="shared" si="29"/>
        <v>2.0023493025691199E-2</v>
      </c>
    </row>
    <row r="223" spans="4:9">
      <c r="D223" s="3">
        <f t="shared" si="24"/>
        <v>3.4865018683568311E-2</v>
      </c>
      <c r="E223" s="3">
        <f t="shared" si="27"/>
        <v>6.7187499999999942E-2</v>
      </c>
      <c r="F223" s="3">
        <f t="shared" si="25"/>
        <v>2.5425373671366809</v>
      </c>
      <c r="G223" s="3">
        <f t="shared" si="26"/>
        <v>-2.642537367136681</v>
      </c>
      <c r="H223" s="3">
        <f t="shared" si="28"/>
        <v>5.1790407984122891E-2</v>
      </c>
      <c r="I223" s="3">
        <f t="shared" si="29"/>
        <v>2.0023383157103822E-2</v>
      </c>
    </row>
    <row r="224" spans="4:9">
      <c r="D224" s="3">
        <f t="shared" si="24"/>
        <v>3.5024278646018599E-2</v>
      </c>
      <c r="E224" s="3">
        <f t="shared" si="27"/>
        <v>6.7499999999999935E-2</v>
      </c>
      <c r="F224" s="3">
        <f t="shared" si="25"/>
        <v>2.5485572920372555</v>
      </c>
      <c r="G224" s="3">
        <f t="shared" si="26"/>
        <v>-2.6485572920372555</v>
      </c>
      <c r="H224" s="3">
        <f t="shared" si="28"/>
        <v>5.1910946591736867E-2</v>
      </c>
      <c r="I224" s="3">
        <f t="shared" si="29"/>
        <v>2.0023274310693083E-2</v>
      </c>
    </row>
    <row r="225" spans="4:9">
      <c r="D225" s="3">
        <f t="shared" si="24"/>
        <v>3.5183531651563855E-2</v>
      </c>
      <c r="E225" s="3">
        <f t="shared" si="27"/>
        <v>6.7812499999999928E-2</v>
      </c>
      <c r="F225" s="3">
        <f t="shared" si="25"/>
        <v>2.5545633031277992</v>
      </c>
      <c r="G225" s="3">
        <f t="shared" si="26"/>
        <v>-2.6545633031277993</v>
      </c>
      <c r="H225" s="3">
        <f t="shared" si="28"/>
        <v>5.2031205951652712E-2</v>
      </c>
      <c r="I225" s="3">
        <f t="shared" si="29"/>
        <v>2.0023166474865208E-2</v>
      </c>
    </row>
    <row r="226" spans="4:9">
      <c r="D226" s="3">
        <f t="shared" si="24"/>
        <v>3.534277774822063E-2</v>
      </c>
      <c r="E226" s="3">
        <f t="shared" si="27"/>
        <v>6.8124999999999922E-2</v>
      </c>
      <c r="F226" s="3">
        <f t="shared" si="25"/>
        <v>2.5605554964413213</v>
      </c>
      <c r="G226" s="3">
        <f t="shared" si="26"/>
        <v>-2.6605554964413214</v>
      </c>
      <c r="H226" s="3">
        <f t="shared" si="28"/>
        <v>5.2151187995687825E-2</v>
      </c>
      <c r="I226" s="3">
        <f t="shared" si="29"/>
        <v>2.0023059630663139E-2</v>
      </c>
    </row>
    <row r="227" spans="4:9">
      <c r="D227" s="3">
        <f t="shared" si="24"/>
        <v>3.550201698345555E-2</v>
      </c>
      <c r="E227" s="3">
        <f t="shared" si="27"/>
        <v>6.8437499999999915E-2</v>
      </c>
      <c r="F227" s="3">
        <f t="shared" si="25"/>
        <v>2.5665339669111868</v>
      </c>
      <c r="G227" s="3">
        <f t="shared" si="26"/>
        <v>-2.6665339669111869</v>
      </c>
      <c r="H227" s="3">
        <f t="shared" si="28"/>
        <v>5.2270894633526764E-2</v>
      </c>
      <c r="I227" s="3">
        <f t="shared" si="29"/>
        <v>2.0022953770921729E-2</v>
      </c>
    </row>
    <row r="228" spans="4:9">
      <c r="D228" s="3">
        <f t="shared" si="24"/>
        <v>3.5661249404194288E-2</v>
      </c>
      <c r="E228" s="3">
        <f t="shared" si="27"/>
        <v>6.8749999999999908E-2</v>
      </c>
      <c r="F228" s="3">
        <f t="shared" si="25"/>
        <v>2.5724988083886693</v>
      </c>
      <c r="G228" s="3">
        <f t="shared" si="26"/>
        <v>-2.6724988083886694</v>
      </c>
      <c r="H228" s="3">
        <f t="shared" si="28"/>
        <v>5.2390327752999913E-2</v>
      </c>
      <c r="I228" s="3">
        <f t="shared" si="29"/>
        <v>2.00228488760371E-2</v>
      </c>
    </row>
    <row r="229" spans="4:9">
      <c r="D229" s="3">
        <f t="shared" si="24"/>
        <v>3.5820475056830031E-2</v>
      </c>
      <c r="E229" s="3">
        <f t="shared" si="27"/>
        <v>6.9062499999999902E-2</v>
      </c>
      <c r="F229" s="3">
        <f t="shared" si="25"/>
        <v>2.5784501136601379</v>
      </c>
      <c r="G229" s="3">
        <f t="shared" si="26"/>
        <v>-2.678450113660138</v>
      </c>
      <c r="H229" s="3">
        <f t="shared" si="28"/>
        <v>5.2509489220484658E-2</v>
      </c>
      <c r="I229" s="3">
        <f t="shared" si="29"/>
        <v>2.0022744935639939E-2</v>
      </c>
    </row>
    <row r="230" spans="4:9">
      <c r="D230" s="3">
        <f t="shared" si="24"/>
        <v>3.59796939872319E-2</v>
      </c>
      <c r="E230" s="3">
        <f t="shared" si="27"/>
        <v>6.9374999999999895E-2</v>
      </c>
      <c r="F230" s="3">
        <f t="shared" si="25"/>
        <v>2.5843879744638962</v>
      </c>
      <c r="G230" s="3">
        <f t="shared" si="26"/>
        <v>-2.6843879744638963</v>
      </c>
      <c r="H230" s="3">
        <f t="shared" si="28"/>
        <v>5.2628380881242151E-2</v>
      </c>
      <c r="I230" s="3">
        <f t="shared" si="29"/>
        <v>2.0022641939036547E-2</v>
      </c>
    </row>
    <row r="231" spans="4:9">
      <c r="D231" s="3">
        <f t="shared" si="24"/>
        <v>3.6138906240753291E-2</v>
      </c>
      <c r="E231" s="3">
        <f t="shared" si="27"/>
        <v>6.9687499999999888E-2</v>
      </c>
      <c r="F231" s="3">
        <f t="shared" si="25"/>
        <v>2.5903124815066851</v>
      </c>
      <c r="G231" s="3">
        <f t="shared" si="26"/>
        <v>-2.6903124815066852</v>
      </c>
      <c r="H231" s="3">
        <f t="shared" si="28"/>
        <v>5.2747004559705421E-2</v>
      </c>
      <c r="I231" s="3">
        <f t="shared" si="29"/>
        <v>2.0022539868132037E-2</v>
      </c>
    </row>
    <row r="232" spans="4:9">
      <c r="D232" s="3">
        <f t="shared" si="24"/>
        <v>3.6298111862239864E-2</v>
      </c>
      <c r="E232" s="3">
        <f t="shared" si="27"/>
        <v>6.9999999999999882E-2</v>
      </c>
      <c r="F232" s="3">
        <f t="shared" si="25"/>
        <v>2.5962237244798461</v>
      </c>
      <c r="G232" s="3">
        <f t="shared" si="26"/>
        <v>-2.6962237244798462</v>
      </c>
      <c r="H232" s="3">
        <f t="shared" si="28"/>
        <v>5.2865362059866396E-2</v>
      </c>
      <c r="I232" s="3">
        <f t="shared" si="29"/>
        <v>2.0022438715234406E-2</v>
      </c>
    </row>
    <row r="233" spans="4:9">
      <c r="D233" s="3">
        <f t="shared" si="24"/>
        <v>3.6457310896037522E-2</v>
      </c>
      <c r="E233" s="3">
        <f t="shared" si="27"/>
        <v>7.0312499999999875E-2</v>
      </c>
      <c r="F233" s="3">
        <f t="shared" si="25"/>
        <v>2.6021217920751654</v>
      </c>
      <c r="G233" s="3">
        <f t="shared" si="26"/>
        <v>-2.7021217920751655</v>
      </c>
      <c r="H233" s="3">
        <f t="shared" si="28"/>
        <v>5.2983455165551675E-2</v>
      </c>
      <c r="I233" s="3">
        <f t="shared" si="29"/>
        <v>2.0022338465398089E-2</v>
      </c>
    </row>
    <row r="234" spans="4:9">
      <c r="D234" s="3">
        <f t="shared" si="24"/>
        <v>3.6616503386000136E-2</v>
      </c>
      <c r="E234" s="3">
        <f t="shared" si="27"/>
        <v>7.0624999999999868E-2</v>
      </c>
      <c r="F234" s="3">
        <f t="shared" si="25"/>
        <v>2.6080067720004001</v>
      </c>
      <c r="G234" s="3">
        <f t="shared" si="26"/>
        <v>-2.7080067720003997</v>
      </c>
      <c r="H234" s="3">
        <f t="shared" si="28"/>
        <v>5.3101285640754101E-2</v>
      </c>
      <c r="I234" s="3">
        <f t="shared" si="29"/>
        <v>2.0022239106911727E-2</v>
      </c>
    </row>
    <row r="235" spans="4:9">
      <c r="D235" s="3">
        <f t="shared" si="24"/>
        <v>3.6775689375497175E-2</v>
      </c>
      <c r="E235" s="3">
        <f t="shared" si="27"/>
        <v>7.0937499999999862E-2</v>
      </c>
      <c r="F235" s="3">
        <f t="shared" si="25"/>
        <v>2.6138787509944938</v>
      </c>
      <c r="G235" s="3">
        <f t="shared" si="26"/>
        <v>-2.7138787509944939</v>
      </c>
      <c r="H235" s="3">
        <f t="shared" si="28"/>
        <v>5.3218855229951796E-2</v>
      </c>
      <c r="I235" s="3">
        <f t="shared" si="29"/>
        <v>2.0022140630263023E-2</v>
      </c>
    </row>
    <row r="236" spans="4:9">
      <c r="D236" s="3">
        <f t="shared" si="24"/>
        <v>3.6934868907421176E-2</v>
      </c>
      <c r="E236" s="3">
        <f t="shared" si="27"/>
        <v>7.1249999999999855E-2</v>
      </c>
      <c r="F236" s="3">
        <f t="shared" si="25"/>
        <v>2.6197378148424959</v>
      </c>
      <c r="G236" s="3">
        <f t="shared" si="26"/>
        <v>-2.719737814842496</v>
      </c>
      <c r="H236" s="3">
        <f t="shared" si="28"/>
        <v>5.3336165658368115E-2</v>
      </c>
      <c r="I236" s="3">
        <f t="shared" si="29"/>
        <v>2.0022043019094538E-2</v>
      </c>
    </row>
    <row r="237" spans="4:9">
      <c r="D237" s="3">
        <f t="shared" si="24"/>
        <v>3.7094042024195015E-2</v>
      </c>
      <c r="E237" s="3">
        <f t="shared" si="27"/>
        <v>7.1562499999999848E-2</v>
      </c>
      <c r="F237" s="3">
        <f t="shared" si="25"/>
        <v>2.6255840483901798</v>
      </c>
      <c r="G237" s="3">
        <f t="shared" si="26"/>
        <v>-2.7255840483901799</v>
      </c>
      <c r="H237" s="3">
        <f t="shared" si="28"/>
        <v>5.3453218632327403E-2</v>
      </c>
      <c r="I237" s="3">
        <f t="shared" si="29"/>
        <v>2.0021946267552201E-2</v>
      </c>
    </row>
    <row r="238" spans="4:9">
      <c r="D238" s="3">
        <f t="shared" si="24"/>
        <v>3.7253208767779107E-2</v>
      </c>
      <c r="E238" s="3">
        <f t="shared" si="27"/>
        <v>7.1874999999999842E-2</v>
      </c>
      <c r="F238" s="3">
        <f t="shared" si="25"/>
        <v>2.6314175355583815</v>
      </c>
      <c r="G238" s="3">
        <f t="shared" si="26"/>
        <v>-2.7314175355583816</v>
      </c>
      <c r="H238" s="3">
        <f t="shared" si="28"/>
        <v>5.3570015839483759E-2</v>
      </c>
      <c r="I238" s="3">
        <f t="shared" si="29"/>
        <v>2.0021850359595555E-2</v>
      </c>
    </row>
    <row r="239" spans="4:9">
      <c r="D239" s="3">
        <f t="shared" si="24"/>
        <v>3.741236917967844E-2</v>
      </c>
      <c r="E239" s="3">
        <f t="shared" si="27"/>
        <v>7.2187499999999835E-2</v>
      </c>
      <c r="F239" s="3">
        <f t="shared" si="25"/>
        <v>2.6372383593570525</v>
      </c>
      <c r="G239" s="3">
        <f t="shared" si="26"/>
        <v>-2.7372383593570526</v>
      </c>
      <c r="H239" s="3">
        <f t="shared" si="28"/>
        <v>5.3686558949154778E-2</v>
      </c>
      <c r="I239" s="3">
        <f t="shared" si="29"/>
        <v>2.0021755287907537E-2</v>
      </c>
    </row>
    <row r="240" spans="4:9">
      <c r="D240" s="3">
        <f t="shared" si="24"/>
        <v>3.7571523300949435E-2</v>
      </c>
      <c r="E240" s="3">
        <f t="shared" si="27"/>
        <v>7.2499999999999828E-2</v>
      </c>
      <c r="F240" s="3">
        <f t="shared" si="25"/>
        <v>2.6430466018990431</v>
      </c>
      <c r="G240" s="3">
        <f t="shared" si="26"/>
        <v>-2.7430466018990431</v>
      </c>
      <c r="H240" s="3">
        <f t="shared" si="28"/>
        <v>5.3802849612560655E-2</v>
      </c>
      <c r="I240" s="3">
        <f t="shared" si="29"/>
        <v>2.0021661038628603E-2</v>
      </c>
    </row>
    <row r="241" spans="4:9">
      <c r="D241" s="3">
        <f t="shared" si="24"/>
        <v>3.7730671172206721E-2</v>
      </c>
      <c r="E241" s="3">
        <f t="shared" si="27"/>
        <v>7.2812499999999822E-2</v>
      </c>
      <c r="F241" s="3">
        <f t="shared" si="25"/>
        <v>2.648842344413616</v>
      </c>
      <c r="G241" s="3">
        <f t="shared" si="26"/>
        <v>-2.7488423444136161</v>
      </c>
      <c r="H241" s="3">
        <f t="shared" si="28"/>
        <v>5.3918889463125216E-2</v>
      </c>
      <c r="I241" s="3">
        <f t="shared" si="29"/>
        <v>2.0021567602906548E-2</v>
      </c>
    </row>
    <row r="242" spans="4:9">
      <c r="D242" s="3">
        <f t="shared" si="24"/>
        <v>3.788981283362975E-2</v>
      </c>
      <c r="E242" s="3">
        <f t="shared" si="27"/>
        <v>7.3124999999999815E-2</v>
      </c>
      <c r="F242" s="3">
        <f t="shared" si="25"/>
        <v>2.6546256672597006</v>
      </c>
      <c r="G242" s="3">
        <f t="shared" si="26"/>
        <v>-2.7546256672597007</v>
      </c>
      <c r="H242" s="3">
        <f t="shared" si="28"/>
        <v>5.403468011673588E-2</v>
      </c>
      <c r="I242" s="3">
        <f t="shared" si="29"/>
        <v>2.0021474970752275E-2</v>
      </c>
    </row>
    <row r="243" spans="4:9">
      <c r="D243" s="3">
        <f t="shared" si="24"/>
        <v>3.8048948324969356E-2</v>
      </c>
      <c r="E243" s="3">
        <f t="shared" si="27"/>
        <v>7.3437499999999808E-2</v>
      </c>
      <c r="F243" s="3">
        <f t="shared" si="25"/>
        <v>2.6603966499388942</v>
      </c>
      <c r="G243" s="3">
        <f t="shared" si="26"/>
        <v>-2.7603966499388943</v>
      </c>
      <c r="H243" s="3">
        <f t="shared" si="28"/>
        <v>5.4150223171984757E-2</v>
      </c>
      <c r="I243" s="3">
        <f t="shared" si="29"/>
        <v>2.0021383128639422E-2</v>
      </c>
    </row>
    <row r="244" spans="4:9">
      <c r="D244" s="3">
        <f t="shared" si="24"/>
        <v>3.8208077685554002E-2</v>
      </c>
      <c r="E244" s="3">
        <f t="shared" si="27"/>
        <v>7.3749999999999802E-2</v>
      </c>
      <c r="F244" s="3">
        <f t="shared" si="25"/>
        <v>2.6661553711082102</v>
      </c>
      <c r="G244" s="3">
        <f t="shared" si="26"/>
        <v>-2.7661553711082103</v>
      </c>
      <c r="H244" s="3">
        <f t="shared" si="28"/>
        <v>5.4265520210472783E-2</v>
      </c>
      <c r="I244" s="3">
        <f t="shared" si="29"/>
        <v>2.0021292071295181E-2</v>
      </c>
    </row>
    <row r="245" spans="4:9">
      <c r="D245" s="3">
        <f t="shared" si="24"/>
        <v>3.8367200954296195E-2</v>
      </c>
      <c r="E245" s="3">
        <f t="shared" si="27"/>
        <v>7.4062499999999795E-2</v>
      </c>
      <c r="F245" s="3">
        <f t="shared" si="25"/>
        <v>2.6719019085925892</v>
      </c>
      <c r="G245" s="3">
        <f t="shared" si="26"/>
        <v>-2.7719019085925893</v>
      </c>
      <c r="H245" s="3">
        <f t="shared" si="28"/>
        <v>5.4380572797005235E-2</v>
      </c>
      <c r="I245" s="3">
        <f t="shared" si="29"/>
        <v>2.0021201783718023E-2</v>
      </c>
    </row>
    <row r="246" spans="4:9">
      <c r="D246" s="3">
        <f t="shared" si="24"/>
        <v>3.8526318169698467E-2</v>
      </c>
      <c r="E246" s="3">
        <f t="shared" si="27"/>
        <v>7.4374999999999789E-2</v>
      </c>
      <c r="F246" s="3">
        <f t="shared" si="25"/>
        <v>2.6776363393971669</v>
      </c>
      <c r="G246" s="3">
        <f t="shared" si="26"/>
        <v>-2.777636339397167</v>
      </c>
      <c r="H246" s="3">
        <f t="shared" si="28"/>
        <v>5.4495382479901947E-2</v>
      </c>
      <c r="I246" s="3">
        <f t="shared" si="29"/>
        <v>2.0021112261928646E-2</v>
      </c>
    </row>
    <row r="247" spans="4:9">
      <c r="D247" s="3">
        <f t="shared" si="24"/>
        <v>3.8685429369859553E-2</v>
      </c>
      <c r="E247" s="3">
        <f t="shared" si="27"/>
        <v>7.4687499999999782E-2</v>
      </c>
      <c r="F247" s="3">
        <f t="shared" si="25"/>
        <v>2.6833587397193179</v>
      </c>
      <c r="G247" s="3">
        <f t="shared" si="26"/>
        <v>-2.783358739719318</v>
      </c>
      <c r="H247" s="3">
        <f t="shared" si="28"/>
        <v>5.4609950791161696E-2</v>
      </c>
      <c r="I247" s="3">
        <f t="shared" si="29"/>
        <v>2.0021023488388967E-2</v>
      </c>
    </row>
    <row r="248" spans="4:9">
      <c r="D248" s="3">
        <f t="shared" si="24"/>
        <v>3.8844534592480121E-2</v>
      </c>
      <c r="E248" s="3">
        <f t="shared" si="27"/>
        <v>7.4999999999999775E-2</v>
      </c>
      <c r="F248" s="3">
        <f t="shared" si="25"/>
        <v>2.6890691849604633</v>
      </c>
      <c r="G248" s="3">
        <f t="shared" si="26"/>
        <v>-2.7890691849604634</v>
      </c>
      <c r="H248" s="3">
        <f t="shared" si="28"/>
        <v>5.4724279246798749E-2</v>
      </c>
      <c r="I248" s="3">
        <f t="shared" si="29"/>
        <v>2.0020935462839839E-2</v>
      </c>
    </row>
    <row r="249" spans="4:9">
      <c r="D249" s="3">
        <f t="shared" si="24"/>
        <v>3.9003633874868722E-2</v>
      </c>
      <c r="E249" s="3">
        <f t="shared" si="27"/>
        <v>7.5312499999999769E-2</v>
      </c>
      <c r="F249" s="3">
        <f t="shared" si="25"/>
        <v>2.6947677497376672</v>
      </c>
      <c r="G249" s="3">
        <f t="shared" si="26"/>
        <v>-2.7947677497376673</v>
      </c>
      <c r="H249" s="3">
        <f t="shared" si="28"/>
        <v>5.4838369346979388E-2</v>
      </c>
      <c r="I249" s="3">
        <f t="shared" si="29"/>
        <v>2.0020848168127631E-2</v>
      </c>
    </row>
    <row r="250" spans="4:9">
      <c r="D250" s="3">
        <f t="shared" si="24"/>
        <v>3.9162727253947378E-2</v>
      </c>
      <c r="E250" s="3">
        <f t="shared" si="27"/>
        <v>7.5624999999999762E-2</v>
      </c>
      <c r="F250" s="3">
        <f t="shared" si="25"/>
        <v>2.7004545078950088</v>
      </c>
      <c r="G250" s="3">
        <f t="shared" si="26"/>
        <v>-2.8004545078950089</v>
      </c>
      <c r="H250" s="3">
        <f t="shared" si="28"/>
        <v>5.4952222576329035E-2</v>
      </c>
      <c r="I250" s="3">
        <f t="shared" si="29"/>
        <v>2.0020761600818556E-2</v>
      </c>
    </row>
    <row r="251" spans="4:9">
      <c r="D251" s="3">
        <f t="shared" si="24"/>
        <v>3.9321814766257256E-2</v>
      </c>
      <c r="E251" s="3">
        <f t="shared" si="27"/>
        <v>7.5937499999999755E-2</v>
      </c>
      <c r="F251" s="3">
        <f t="shared" si="25"/>
        <v>2.7061295325147503</v>
      </c>
      <c r="G251" s="3">
        <f t="shared" si="26"/>
        <v>-2.8061295325147504</v>
      </c>
      <c r="H251" s="3">
        <f t="shared" si="28"/>
        <v>5.5065840404095096E-2</v>
      </c>
      <c r="I251" s="3">
        <f t="shared" si="29"/>
        <v>2.0020675746643145E-2</v>
      </c>
    </row>
    <row r="252" spans="4:9">
      <c r="D252" s="3">
        <f t="shared" si="24"/>
        <v>3.9480896447964028E-2</v>
      </c>
      <c r="E252" s="3">
        <f t="shared" si="27"/>
        <v>7.6249999999999749E-2</v>
      </c>
      <c r="F252" s="3">
        <f t="shared" si="25"/>
        <v>2.7117928959282911</v>
      </c>
      <c r="G252" s="3">
        <f t="shared" si="26"/>
        <v>-2.8117928959282912</v>
      </c>
      <c r="H252" s="3">
        <f t="shared" si="28"/>
        <v>5.5179224284428417E-2</v>
      </c>
      <c r="I252" s="3">
        <f t="shared" si="29"/>
        <v>2.0020590602084117E-2</v>
      </c>
    </row>
    <row r="253" spans="4:9">
      <c r="D253" s="3">
        <f t="shared" si="24"/>
        <v>3.9639972334863334E-2</v>
      </c>
      <c r="E253" s="3">
        <f t="shared" si="27"/>
        <v>7.6562499999999742E-2</v>
      </c>
      <c r="F253" s="3">
        <f t="shared" si="25"/>
        <v>2.7174446697269259</v>
      </c>
      <c r="G253" s="3">
        <f t="shared" si="26"/>
        <v>-2.817444669726926</v>
      </c>
      <c r="H253" s="3">
        <f t="shared" si="28"/>
        <v>5.5292375656555592E-2</v>
      </c>
      <c r="I253" s="3">
        <f t="shared" si="29"/>
        <v>2.0020506155873967E-2</v>
      </c>
    </row>
    <row r="254" spans="4:9">
      <c r="D254" s="3">
        <f t="shared" si="24"/>
        <v>3.979904246238606E-2</v>
      </c>
      <c r="E254" s="3">
        <f t="shared" si="27"/>
        <v>7.6874999999999735E-2</v>
      </c>
      <c r="F254" s="3">
        <f t="shared" si="25"/>
        <v>2.7230849247724045</v>
      </c>
      <c r="G254" s="3">
        <f t="shared" si="26"/>
        <v>-2.8230849247724046</v>
      </c>
      <c r="H254" s="3">
        <f t="shared" si="28"/>
        <v>5.5405295944995013E-2</v>
      </c>
      <c r="I254" s="3">
        <f t="shared" si="29"/>
        <v>2.0020422397377387E-2</v>
      </c>
    </row>
    <row r="255" spans="4:9">
      <c r="D255" s="3">
        <f t="shared" si="24"/>
        <v>3.9958106865603513E-2</v>
      </c>
      <c r="E255" s="3">
        <f t="shared" si="27"/>
        <v>7.7187499999999729E-2</v>
      </c>
      <c r="F255" s="3">
        <f t="shared" si="25"/>
        <v>2.728713731207296</v>
      </c>
      <c r="G255" s="3">
        <f t="shared" si="26"/>
        <v>-2.8287137312072961</v>
      </c>
      <c r="H255" s="3">
        <f t="shared" si="28"/>
        <v>5.5517986559794917E-2</v>
      </c>
      <c r="I255" s="3">
        <f t="shared" si="29"/>
        <v>2.0020339321203947E-2</v>
      </c>
    </row>
    <row r="256" spans="4:9">
      <c r="D256" s="3">
        <f t="shared" si="24"/>
        <v>4.0117165579232443E-2</v>
      </c>
      <c r="E256" s="3">
        <f t="shared" si="27"/>
        <v>7.7499999999999722E-2</v>
      </c>
      <c r="F256" s="3">
        <f t="shared" si="25"/>
        <v>2.7343311584651659</v>
      </c>
      <c r="G256" s="3">
        <f t="shared" si="26"/>
        <v>-2.834331158465166</v>
      </c>
      <c r="H256" s="3">
        <f t="shared" si="28"/>
        <v>5.5630448896722993E-2</v>
      </c>
      <c r="I256" s="3">
        <f t="shared" si="29"/>
        <v>2.0020256919307297E-2</v>
      </c>
    </row>
    <row r="257" spans="4:9">
      <c r="D257" s="3">
        <f t="shared" si="24"/>
        <v>4.0276218637640145E-2</v>
      </c>
      <c r="E257" s="3">
        <f t="shared" si="27"/>
        <v>7.7812499999999715E-2</v>
      </c>
      <c r="F257" s="3">
        <f t="shared" si="25"/>
        <v>2.7399372752805702</v>
      </c>
      <c r="G257" s="3">
        <f t="shared" si="26"/>
        <v>-2.8399372752805703</v>
      </c>
      <c r="H257" s="3">
        <f t="shared" si="28"/>
        <v>5.5742684337457923E-2</v>
      </c>
      <c r="I257" s="3">
        <f t="shared" si="29"/>
        <v>2.0020175181960954E-2</v>
      </c>
    </row>
    <row r="258" spans="4:9">
      <c r="D258" s="3">
        <f t="shared" si="24"/>
        <v>4.0435266074849284E-2</v>
      </c>
      <c r="E258" s="3">
        <f t="shared" si="27"/>
        <v>7.8124999999999709E-2</v>
      </c>
      <c r="F258" s="3">
        <f t="shared" si="25"/>
        <v>2.7455321496988674</v>
      </c>
      <c r="G258" s="3">
        <f t="shared" si="26"/>
        <v>-2.8455321496988675</v>
      </c>
      <c r="H258" s="3">
        <f t="shared" si="28"/>
        <v>5.5854694249795618E-2</v>
      </c>
      <c r="I258" s="3">
        <f t="shared" si="29"/>
        <v>2.0020094101019136E-2</v>
      </c>
    </row>
    <row r="259" spans="4:9">
      <c r="D259" s="3">
        <f t="shared" si="24"/>
        <v>4.0594307924542779E-2</v>
      </c>
      <c r="E259" s="3">
        <f t="shared" si="27"/>
        <v>7.8437499999999702E-2</v>
      </c>
      <c r="F259" s="3">
        <f t="shared" si="25"/>
        <v>2.7511158490858549</v>
      </c>
      <c r="G259" s="3">
        <f t="shared" si="26"/>
        <v>-2.851115849085855</v>
      </c>
      <c r="H259" s="3">
        <f t="shared" si="28"/>
        <v>5.5966479987847186E-2</v>
      </c>
      <c r="I259" s="3">
        <f t="shared" si="29"/>
        <v>2.0020013669087712E-2</v>
      </c>
    </row>
    <row r="260" spans="4:9">
      <c r="D260" s="3">
        <f t="shared" si="24"/>
        <v>4.075334422006846E-2</v>
      </c>
      <c r="E260" s="3">
        <f t="shared" si="27"/>
        <v>7.8749999999999695E-2</v>
      </c>
      <c r="F260" s="3">
        <f t="shared" si="25"/>
        <v>2.756688440137232</v>
      </c>
      <c r="G260" s="3">
        <f t="shared" si="26"/>
        <v>-2.8566884401372321</v>
      </c>
      <c r="H260" s="3">
        <f t="shared" si="28"/>
        <v>5.6078042892232172E-2</v>
      </c>
      <c r="I260" s="3">
        <f t="shared" si="29"/>
        <v>2.0019933879306822E-2</v>
      </c>
    </row>
    <row r="261" spans="4:9">
      <c r="D261" s="3">
        <f t="shared" si="24"/>
        <v>4.0912374994443799E-2</v>
      </c>
      <c r="E261" s="3">
        <f t="shared" si="27"/>
        <v>7.9062499999999689E-2</v>
      </c>
      <c r="F261" s="3">
        <f t="shared" si="25"/>
        <v>2.7622499888878957</v>
      </c>
      <c r="G261" s="3">
        <f t="shared" si="26"/>
        <v>-2.8622499888878958</v>
      </c>
      <c r="H261" s="3">
        <f t="shared" si="28"/>
        <v>5.6189384290248112E-2</v>
      </c>
      <c r="I261" s="3">
        <f t="shared" si="29"/>
        <v>2.0019854721700116E-2</v>
      </c>
    </row>
    <row r="262" spans="4:9">
      <c r="D262" s="3">
        <f t="shared" si="24"/>
        <v>4.1071400280360375E-2</v>
      </c>
      <c r="E262" s="3">
        <f t="shared" si="27"/>
        <v>7.9374999999999682E-2</v>
      </c>
      <c r="F262" s="3">
        <f t="shared" si="25"/>
        <v>2.7678005607210685</v>
      </c>
      <c r="G262" s="3">
        <f t="shared" si="26"/>
        <v>-2.8678005607210686</v>
      </c>
      <c r="H262" s="3">
        <f t="shared" si="28"/>
        <v>5.6300505496091474E-2</v>
      </c>
      <c r="I262" s="3">
        <f t="shared" si="29"/>
        <v>2.0019776193013261E-2</v>
      </c>
    </row>
    <row r="263" spans="4:9">
      <c r="D263" s="3">
        <f t="shared" si="24"/>
        <v>4.123042011018848E-2</v>
      </c>
      <c r="E263" s="3">
        <f t="shared" si="27"/>
        <v>7.9687499999999675E-2</v>
      </c>
      <c r="F263" s="3">
        <f t="shared" si="25"/>
        <v>2.7733402203772695</v>
      </c>
      <c r="G263" s="3">
        <f t="shared" si="26"/>
        <v>-2.8733402203772695</v>
      </c>
      <c r="H263" s="3">
        <f t="shared" si="28"/>
        <v>5.6411407810981425E-2</v>
      </c>
      <c r="I263" s="3">
        <f t="shared" si="29"/>
        <v>2.0019698279804817E-2</v>
      </c>
    </row>
    <row r="264" spans="4:9">
      <c r="D264" s="3">
        <f t="shared" si="24"/>
        <v>4.1389434515981399E-2</v>
      </c>
      <c r="E264" s="3">
        <f t="shared" si="27"/>
        <v>7.9999999999999669E-2</v>
      </c>
      <c r="F264" s="3">
        <f t="shared" si="25"/>
        <v>2.7788690319631213</v>
      </c>
      <c r="G264" s="3">
        <f t="shared" si="26"/>
        <v>-2.8788690319631214</v>
      </c>
      <c r="H264" s="3">
        <f t="shared" si="28"/>
        <v>5.6522092523405447E-2</v>
      </c>
      <c r="I264" s="3">
        <f t="shared" si="29"/>
        <v>2.0019620980983192E-2</v>
      </c>
    </row>
    <row r="265" spans="4:9">
      <c r="D265" s="3">
        <f t="shared" ref="D265:D328" si="30">$D$2+$D$3*F265+$D$4*F265*F265/2</f>
        <v>4.1548443529479832E-2</v>
      </c>
      <c r="E265" s="3">
        <f t="shared" si="27"/>
        <v>8.0312499999999662E-2</v>
      </c>
      <c r="F265" s="3">
        <f t="shared" ref="F265:F328" si="31">(-$D$3+SQRT($D$3*$D$3-4*($D$2-E265)*$D$4))/(2*$D$4)</f>
        <v>2.7843870589600082</v>
      </c>
      <c r="G265" s="3">
        <f t="shared" ref="G265:G328" si="32">(-$D$3-SQRT($D$3*$D$3-4*($D$2-E265)*$D$4))/(2*$D$4)</f>
        <v>-2.8843870589600082</v>
      </c>
      <c r="H265" s="3">
        <f t="shared" si="28"/>
        <v>5.6632560909234124E-2</v>
      </c>
      <c r="I265" s="3">
        <f t="shared" si="29"/>
        <v>2.0019544284759872E-2</v>
      </c>
    </row>
    <row r="266" spans="4:9">
      <c r="D266" s="3">
        <f t="shared" si="30"/>
        <v>4.1707447182116109E-2</v>
      </c>
      <c r="E266" s="3">
        <f t="shared" ref="E266:E329" si="33">E265+$E$6</f>
        <v>8.0624999999999655E-2</v>
      </c>
      <c r="F266" s="3">
        <f t="shared" si="31"/>
        <v>2.7898943642325791</v>
      </c>
      <c r="G266" s="3">
        <f t="shared" si="32"/>
        <v>-2.8898943642325792</v>
      </c>
      <c r="H266" s="3">
        <f t="shared" ref="H266:H329" si="34">(E266-E265)/(F266-F265)</f>
        <v>5.6742814231925016E-2</v>
      </c>
      <c r="I266" s="3">
        <f t="shared" ref="I266:I329" si="35">(H266-H265)/(F266-F265)</f>
        <v>2.0019468185286174E-2</v>
      </c>
    </row>
    <row r="267" spans="4:9">
      <c r="D267" s="3">
        <f t="shared" si="30"/>
        <v>4.186644550501837E-2</v>
      </c>
      <c r="E267" s="3">
        <f t="shared" si="33"/>
        <v>8.0937499999999649E-2</v>
      </c>
      <c r="F267" s="3">
        <f t="shared" si="31"/>
        <v>2.7953910100371027</v>
      </c>
      <c r="G267" s="3">
        <f t="shared" si="32"/>
        <v>-2.8953910100371028</v>
      </c>
      <c r="H267" s="3">
        <f t="shared" si="34"/>
        <v>5.6852853742697926E-2</v>
      </c>
      <c r="I267" s="3">
        <f t="shared" si="35"/>
        <v>2.0019392678049221E-2</v>
      </c>
    </row>
    <row r="268" spans="4:9">
      <c r="D268" s="3">
        <f t="shared" si="30"/>
        <v>4.2025438529014657E-2</v>
      </c>
      <c r="E268" s="3">
        <f t="shared" si="33"/>
        <v>8.1249999999999642E-2</v>
      </c>
      <c r="F268" s="3">
        <f t="shared" si="31"/>
        <v>2.80087705802968</v>
      </c>
      <c r="G268" s="3">
        <f t="shared" si="32"/>
        <v>-2.9008770580296801</v>
      </c>
      <c r="H268" s="3">
        <f t="shared" si="34"/>
        <v>5.6962680680666213E-2</v>
      </c>
      <c r="I268" s="3">
        <f t="shared" si="35"/>
        <v>2.0019317752393559E-2</v>
      </c>
    </row>
    <row r="269" spans="4:9">
      <c r="D269" s="3">
        <f t="shared" si="30"/>
        <v>4.2184426284636978E-2</v>
      </c>
      <c r="E269" s="3">
        <f t="shared" si="33"/>
        <v>8.1562499999999635E-2</v>
      </c>
      <c r="F269" s="3">
        <f t="shared" si="31"/>
        <v>2.8063525692743121</v>
      </c>
      <c r="G269" s="3">
        <f t="shared" si="32"/>
        <v>-2.9063525692743122</v>
      </c>
      <c r="H269" s="3">
        <f t="shared" si="34"/>
        <v>5.7072296273038031E-2</v>
      </c>
      <c r="I269" s="3">
        <f t="shared" si="35"/>
        <v>2.0019243404765234E-2</v>
      </c>
    </row>
    <row r="270" spans="4:9">
      <c r="D270" s="3">
        <f t="shared" si="30"/>
        <v>4.2343408802125226E-2</v>
      </c>
      <c r="E270" s="3">
        <f t="shared" si="33"/>
        <v>8.1874999999999629E-2</v>
      </c>
      <c r="F270" s="3">
        <f t="shared" si="31"/>
        <v>2.8118176042508303</v>
      </c>
      <c r="G270" s="3">
        <f t="shared" si="32"/>
        <v>-2.9118176042508304</v>
      </c>
      <c r="H270" s="3">
        <f t="shared" si="34"/>
        <v>5.7181701735253991E-2</v>
      </c>
      <c r="I270" s="3">
        <f t="shared" si="35"/>
        <v>2.0019169627650404E-2</v>
      </c>
    </row>
    <row r="271" spans="4:9">
      <c r="D271" s="3">
        <f t="shared" si="30"/>
        <v>4.2502386111431159E-2</v>
      </c>
      <c r="E271" s="3">
        <f t="shared" si="33"/>
        <v>8.2187499999999622E-2</v>
      </c>
      <c r="F271" s="3">
        <f t="shared" si="31"/>
        <v>2.8172722228626919</v>
      </c>
      <c r="G271" s="3">
        <f t="shared" si="32"/>
        <v>-2.9172722228626919</v>
      </c>
      <c r="H271" s="3">
        <f t="shared" si="34"/>
        <v>5.7290898271133484E-2</v>
      </c>
      <c r="I271" s="3">
        <f t="shared" si="35"/>
        <v>2.0019096411623406E-2</v>
      </c>
    </row>
    <row r="272" spans="4:9">
      <c r="D272" s="3">
        <f t="shared" si="30"/>
        <v>4.2661358242222135E-2</v>
      </c>
      <c r="E272" s="3">
        <f t="shared" si="33"/>
        <v>8.2499999999999615E-2</v>
      </c>
      <c r="F272" s="3">
        <f t="shared" si="31"/>
        <v>2.8227164844446384</v>
      </c>
      <c r="G272" s="3">
        <f t="shared" si="32"/>
        <v>-2.9227164844446385</v>
      </c>
      <c r="H272" s="3">
        <f t="shared" si="34"/>
        <v>5.7399887073071434E-2</v>
      </c>
      <c r="I272" s="3">
        <f t="shared" si="35"/>
        <v>2.0019023755097166E-2</v>
      </c>
    </row>
    <row r="273" spans="4:9">
      <c r="D273" s="3">
        <f t="shared" si="30"/>
        <v>4.2820325223884917E-2</v>
      </c>
      <c r="E273" s="3">
        <f t="shared" si="33"/>
        <v>8.2812499999999609E-2</v>
      </c>
      <c r="F273" s="3">
        <f t="shared" si="31"/>
        <v>2.8281504477702275</v>
      </c>
      <c r="G273" s="3">
        <f t="shared" si="32"/>
        <v>-2.9281504477702276</v>
      </c>
      <c r="H273" s="3">
        <f t="shared" si="34"/>
        <v>5.7508669322149895E-2</v>
      </c>
      <c r="I273" s="3">
        <f t="shared" si="35"/>
        <v>2.0018951649193886E-2</v>
      </c>
    </row>
    <row r="274" spans="4:9">
      <c r="D274" s="3">
        <f t="shared" si="30"/>
        <v>4.2979287085529422E-2</v>
      </c>
      <c r="E274" s="3">
        <f t="shared" si="33"/>
        <v>8.3124999999999602E-2</v>
      </c>
      <c r="F274" s="3">
        <f t="shared" si="31"/>
        <v>2.8335741710592361</v>
      </c>
      <c r="G274" s="3">
        <f t="shared" si="32"/>
        <v>-2.9335741710592362</v>
      </c>
      <c r="H274" s="3">
        <f t="shared" si="34"/>
        <v>5.7617246188293773E-2</v>
      </c>
      <c r="I274" s="3">
        <f t="shared" si="35"/>
        <v>2.001888008628918E-2</v>
      </c>
    </row>
    <row r="275" spans="4:9">
      <c r="D275" s="3">
        <f t="shared" si="30"/>
        <v>4.313824385599227E-2</v>
      </c>
      <c r="E275" s="3">
        <f t="shared" si="33"/>
        <v>8.3437499999999595E-2</v>
      </c>
      <c r="F275" s="3">
        <f t="shared" si="31"/>
        <v>2.8389877119849367</v>
      </c>
      <c r="G275" s="3">
        <f t="shared" si="32"/>
        <v>-2.9389877119849368</v>
      </c>
      <c r="H275" s="3">
        <f t="shared" si="34"/>
        <v>5.7725618830442797E-2</v>
      </c>
      <c r="I275" s="3">
        <f t="shared" si="35"/>
        <v>2.0018809063496526E-2</v>
      </c>
    </row>
    <row r="276" spans="4:9">
      <c r="D276" s="3">
        <f t="shared" si="30"/>
        <v>4.3297195563840415E-2</v>
      </c>
      <c r="E276" s="3">
        <f t="shared" si="33"/>
        <v>8.3749999999999589E-2</v>
      </c>
      <c r="F276" s="3">
        <f t="shared" si="31"/>
        <v>2.8443911276812535</v>
      </c>
      <c r="G276" s="3">
        <f t="shared" si="32"/>
        <v>-2.9443911276812536</v>
      </c>
      <c r="H276" s="3">
        <f t="shared" si="34"/>
        <v>5.783378839666356E-2</v>
      </c>
      <c r="I276" s="3">
        <f t="shared" si="35"/>
        <v>2.0018738572066E-2</v>
      </c>
    </row>
    <row r="277" spans="4:9">
      <c r="D277" s="3">
        <f t="shared" si="30"/>
        <v>4.3456142237374693E-2</v>
      </c>
      <c r="E277" s="3">
        <f t="shared" si="33"/>
        <v>8.4062499999999582E-2</v>
      </c>
      <c r="F277" s="3">
        <f t="shared" si="31"/>
        <v>2.8497844747497973</v>
      </c>
      <c r="G277" s="3">
        <f t="shared" si="32"/>
        <v>-2.9497844747497974</v>
      </c>
      <c r="H277" s="3">
        <f t="shared" si="34"/>
        <v>5.7941756024309253E-2</v>
      </c>
      <c r="I277" s="3">
        <f t="shared" si="35"/>
        <v>2.0018668606625073E-2</v>
      </c>
    </row>
    <row r="278" spans="4:9">
      <c r="D278" s="3">
        <f t="shared" si="30"/>
        <v>4.361508390463318E-2</v>
      </c>
      <c r="E278" s="3">
        <f t="shared" si="33"/>
        <v>8.4374999999999575E-2</v>
      </c>
      <c r="F278" s="3">
        <f t="shared" si="31"/>
        <v>2.8551678092667827</v>
      </c>
      <c r="G278" s="3">
        <f t="shared" si="32"/>
        <v>-2.9551678092667828</v>
      </c>
      <c r="H278" s="3">
        <f t="shared" si="34"/>
        <v>5.8049522840165561E-2</v>
      </c>
      <c r="I278" s="3">
        <f t="shared" si="35"/>
        <v>2.0018599163081022E-2</v>
      </c>
    </row>
    <row r="279" spans="4:9">
      <c r="D279" s="3">
        <f t="shared" si="30"/>
        <v>4.3774020593394691E-2</v>
      </c>
      <c r="E279" s="3">
        <f t="shared" si="33"/>
        <v>8.4687499999999569E-2</v>
      </c>
      <c r="F279" s="3">
        <f t="shared" si="31"/>
        <v>2.8605411867898307</v>
      </c>
      <c r="G279" s="3">
        <f t="shared" si="32"/>
        <v>-2.9605411867898308</v>
      </c>
      <c r="H279" s="3">
        <f t="shared" si="34"/>
        <v>5.8157089960567329E-2</v>
      </c>
      <c r="I279" s="3">
        <f t="shared" si="35"/>
        <v>2.0018530233615744E-2</v>
      </c>
    </row>
    <row r="280" spans="4:9">
      <c r="D280" s="3">
        <f t="shared" si="30"/>
        <v>4.3932952331182114E-2</v>
      </c>
      <c r="E280" s="3">
        <f t="shared" si="33"/>
        <v>8.4999999999999562E-2</v>
      </c>
      <c r="F280" s="3">
        <f t="shared" si="31"/>
        <v>2.8659046623646591</v>
      </c>
      <c r="G280" s="3">
        <f t="shared" si="32"/>
        <v>-2.9659046623646592</v>
      </c>
      <c r="H280" s="3">
        <f t="shared" si="34"/>
        <v>5.8264458491542721E-2</v>
      </c>
      <c r="I280" s="3">
        <f t="shared" si="35"/>
        <v>2.0018461812204128E-2</v>
      </c>
    </row>
    <row r="281" spans="4:9">
      <c r="D281" s="3">
        <f t="shared" si="30"/>
        <v>4.4091879145265606E-2</v>
      </c>
      <c r="E281" s="3">
        <f t="shared" si="33"/>
        <v>8.5312499999999555E-2</v>
      </c>
      <c r="F281" s="3">
        <f t="shared" si="31"/>
        <v>2.8712582905316597</v>
      </c>
      <c r="G281" s="3">
        <f t="shared" si="32"/>
        <v>-2.9712582905316598</v>
      </c>
      <c r="H281" s="3">
        <f t="shared" si="34"/>
        <v>5.8371629528965664E-2</v>
      </c>
      <c r="I281" s="3">
        <f t="shared" si="35"/>
        <v>2.0018393896598624E-2</v>
      </c>
    </row>
    <row r="282" spans="4:9">
      <c r="D282" s="3">
        <f t="shared" si="30"/>
        <v>4.4250801062665962E-2</v>
      </c>
      <c r="E282" s="3">
        <f t="shared" si="33"/>
        <v>8.5624999999999549E-2</v>
      </c>
      <c r="F282" s="3">
        <f t="shared" si="31"/>
        <v>2.8766021253323717</v>
      </c>
      <c r="G282" s="3">
        <f t="shared" si="32"/>
        <v>-2.9766021253323718</v>
      </c>
      <c r="H282" s="3">
        <f t="shared" si="34"/>
        <v>5.8478604158638522E-2</v>
      </c>
      <c r="I282" s="3">
        <f t="shared" si="35"/>
        <v>2.0018326475699705E-2</v>
      </c>
    </row>
    <row r="283" spans="4:9">
      <c r="D283" s="3">
        <f t="shared" si="30"/>
        <v>4.4409718110157696E-2</v>
      </c>
      <c r="E283" s="3">
        <f t="shared" si="33"/>
        <v>8.5937499999999542E-2</v>
      </c>
      <c r="F283" s="3">
        <f t="shared" si="31"/>
        <v>2.8819362203158434</v>
      </c>
      <c r="G283" s="3">
        <f t="shared" si="32"/>
        <v>-2.9819362203158435</v>
      </c>
      <c r="H283" s="3">
        <f t="shared" si="34"/>
        <v>5.8585383456483224E-2</v>
      </c>
      <c r="I283" s="3">
        <f t="shared" si="35"/>
        <v>2.0018259550227225E-2</v>
      </c>
    </row>
    <row r="284" spans="4:9">
      <c r="D284" s="3">
        <f t="shared" si="30"/>
        <v>4.456863031427221E-2</v>
      </c>
      <c r="E284" s="3">
        <f t="shared" si="33"/>
        <v>8.6249999999999535E-2</v>
      </c>
      <c r="F284" s="3">
        <f t="shared" si="31"/>
        <v>2.8872606285448952</v>
      </c>
      <c r="G284" s="3">
        <f t="shared" si="32"/>
        <v>-2.9872606285448953</v>
      </c>
      <c r="H284" s="3">
        <f t="shared" si="34"/>
        <v>5.8691968488608214E-2</v>
      </c>
      <c r="I284" s="3">
        <f t="shared" si="35"/>
        <v>2.0018193109879394E-2</v>
      </c>
    </row>
    <row r="285" spans="4:9">
      <c r="D285" s="3">
        <f t="shared" si="30"/>
        <v>4.4727537701300911E-2</v>
      </c>
      <c r="E285" s="3">
        <f t="shared" si="33"/>
        <v>8.6562499999999529E-2</v>
      </c>
      <c r="F285" s="3">
        <f t="shared" si="31"/>
        <v>2.8925754026022772</v>
      </c>
      <c r="G285" s="3">
        <f t="shared" si="32"/>
        <v>-2.9925754026022773</v>
      </c>
      <c r="H285" s="3">
        <f t="shared" si="34"/>
        <v>5.8798360311468602E-2</v>
      </c>
      <c r="I285" s="3">
        <f t="shared" si="35"/>
        <v>2.0018127151165396E-2</v>
      </c>
    </row>
    <row r="286" spans="4:9">
      <c r="D286" s="3">
        <f t="shared" si="30"/>
        <v>4.4886440297298123E-2</v>
      </c>
      <c r="E286" s="3">
        <f t="shared" si="33"/>
        <v>8.6874999999999522E-2</v>
      </c>
      <c r="F286" s="3">
        <f t="shared" si="31"/>
        <v>2.8978805945967268</v>
      </c>
      <c r="G286" s="3">
        <f t="shared" si="32"/>
        <v>-2.9978805945967268</v>
      </c>
      <c r="H286" s="3">
        <f t="shared" si="34"/>
        <v>5.8904559971993335E-2</v>
      </c>
      <c r="I286" s="3">
        <f t="shared" si="35"/>
        <v>2.00180616716308E-2</v>
      </c>
    </row>
    <row r="287" spans="4:9">
      <c r="D287" s="3">
        <f t="shared" si="30"/>
        <v>4.5045338128084221E-2</v>
      </c>
      <c r="E287" s="3">
        <f t="shared" si="33"/>
        <v>8.7187499999999515E-2</v>
      </c>
      <c r="F287" s="3">
        <f t="shared" si="31"/>
        <v>2.903176256168932</v>
      </c>
      <c r="G287" s="3">
        <f t="shared" si="32"/>
        <v>-3.0031762561689321</v>
      </c>
      <c r="H287" s="3">
        <f t="shared" si="34"/>
        <v>5.9010568507658227E-2</v>
      </c>
      <c r="I287" s="3">
        <f t="shared" si="35"/>
        <v>2.0017996659999291E-2</v>
      </c>
    </row>
    <row r="288" spans="4:9">
      <c r="D288" s="3">
        <f t="shared" si="30"/>
        <v>4.5204231219248464E-2</v>
      </c>
      <c r="E288" s="3">
        <f t="shared" si="33"/>
        <v>8.7499999999999509E-2</v>
      </c>
      <c r="F288" s="3">
        <f t="shared" si="31"/>
        <v>2.9084624384973949</v>
      </c>
      <c r="G288" s="3">
        <f t="shared" si="32"/>
        <v>-3.008462438497395</v>
      </c>
      <c r="H288" s="3">
        <f t="shared" si="34"/>
        <v>5.9116386946657093E-2</v>
      </c>
      <c r="I288" s="3">
        <f t="shared" si="35"/>
        <v>2.0017932115034567E-2</v>
      </c>
    </row>
    <row r="289" spans="4:9">
      <c r="D289" s="3">
        <f t="shared" si="30"/>
        <v>4.5363119596151837E-2</v>
      </c>
      <c r="E289" s="3">
        <f t="shared" si="33"/>
        <v>8.7812499999999502E-2</v>
      </c>
      <c r="F289" s="3">
        <f t="shared" si="31"/>
        <v>2.9137391923041993</v>
      </c>
      <c r="G289" s="3">
        <f t="shared" si="32"/>
        <v>-3.0137391923041994</v>
      </c>
      <c r="H289" s="3">
        <f t="shared" si="34"/>
        <v>5.9222016308023491E-2</v>
      </c>
      <c r="I289" s="3">
        <f t="shared" si="35"/>
        <v>2.0017868036630609E-2</v>
      </c>
    </row>
    <row r="290" spans="4:9">
      <c r="D290" s="3">
        <f t="shared" si="30"/>
        <v>4.5522003283930093E-2</v>
      </c>
      <c r="E290" s="3">
        <f t="shared" si="33"/>
        <v>8.8124999999999495E-2</v>
      </c>
      <c r="F290" s="3">
        <f t="shared" si="31"/>
        <v>2.9190065678606958</v>
      </c>
      <c r="G290" s="3">
        <f t="shared" si="32"/>
        <v>-3.0190065678606959</v>
      </c>
      <c r="H290" s="3">
        <f t="shared" si="34"/>
        <v>5.9327457601646379E-2</v>
      </c>
      <c r="I290" s="3">
        <f t="shared" si="35"/>
        <v>2.0017804405999196E-2</v>
      </c>
    </row>
    <row r="291" spans="4:9">
      <c r="D291" s="3">
        <f t="shared" si="30"/>
        <v>4.5680882307496291E-2</v>
      </c>
      <c r="E291" s="3">
        <f t="shared" si="33"/>
        <v>8.8437499999999489E-2</v>
      </c>
      <c r="F291" s="3">
        <f t="shared" si="31"/>
        <v>2.9242646149930827</v>
      </c>
      <c r="G291" s="3">
        <f t="shared" si="32"/>
        <v>-3.0242646149930827</v>
      </c>
      <c r="H291" s="3">
        <f t="shared" si="34"/>
        <v>5.9432711828533068E-2</v>
      </c>
      <c r="I291" s="3">
        <f t="shared" si="35"/>
        <v>2.0017741232933636E-2</v>
      </c>
    </row>
    <row r="292" spans="4:9">
      <c r="D292" s="3">
        <f t="shared" si="30"/>
        <v>4.5839756691543686E-2</v>
      </c>
      <c r="E292" s="3">
        <f t="shared" si="33"/>
        <v>8.8749999999999482E-2</v>
      </c>
      <c r="F292" s="3">
        <f t="shared" si="31"/>
        <v>2.9295133830879072</v>
      </c>
      <c r="G292" s="3">
        <f t="shared" si="32"/>
        <v>-3.0295133830879073</v>
      </c>
      <c r="H292" s="3">
        <f t="shared" si="34"/>
        <v>5.9537779980816455E-2</v>
      </c>
      <c r="I292" s="3">
        <f t="shared" si="35"/>
        <v>2.0017678507645933E-2</v>
      </c>
    </row>
    <row r="293" spans="4:9">
      <c r="D293" s="3">
        <f t="shared" si="30"/>
        <v>4.5998626460548468E-2</v>
      </c>
      <c r="E293" s="3">
        <f t="shared" si="33"/>
        <v>8.9062499999999475E-2</v>
      </c>
      <c r="F293" s="3">
        <f t="shared" si="31"/>
        <v>2.934752921097481</v>
      </c>
      <c r="G293" s="3">
        <f t="shared" si="32"/>
        <v>-3.0347529210974811</v>
      </c>
      <c r="H293" s="3">
        <f t="shared" si="34"/>
        <v>5.9642663041853679E-2</v>
      </c>
      <c r="I293" s="3">
        <f t="shared" si="35"/>
        <v>2.0017616218372652E-2</v>
      </c>
    </row>
    <row r="294" spans="4:9">
      <c r="D294" s="3">
        <f t="shared" si="30"/>
        <v>4.6157491638772336E-2</v>
      </c>
      <c r="E294" s="3">
        <f t="shared" si="33"/>
        <v>8.9374999999999469E-2</v>
      </c>
      <c r="F294" s="3">
        <f t="shared" si="31"/>
        <v>2.9399832775452017</v>
      </c>
      <c r="G294" s="3">
        <f t="shared" si="32"/>
        <v>-3.0399832775452018</v>
      </c>
      <c r="H294" s="3">
        <f t="shared" si="34"/>
        <v>5.9747361986423136E-2</v>
      </c>
      <c r="I294" s="3">
        <f t="shared" si="35"/>
        <v>2.0017554370521506E-2</v>
      </c>
    </row>
    <row r="295" spans="4:9">
      <c r="D295" s="3">
        <f t="shared" si="30"/>
        <v>4.631635225026514E-2</v>
      </c>
      <c r="E295" s="3">
        <f t="shared" si="33"/>
        <v>8.9687499999999462E-2</v>
      </c>
      <c r="F295" s="3">
        <f t="shared" si="31"/>
        <v>2.9452045005307981</v>
      </c>
      <c r="G295" s="3">
        <f t="shared" si="32"/>
        <v>-3.0452045005307982</v>
      </c>
      <c r="H295" s="3">
        <f t="shared" si="34"/>
        <v>5.9851877780757248E-2</v>
      </c>
      <c r="I295" s="3">
        <f t="shared" si="35"/>
        <v>2.0017492955661301E-2</v>
      </c>
    </row>
    <row r="296" spans="4:9">
      <c r="D296" s="3">
        <f t="shared" si="30"/>
        <v>4.6475208318867464E-2</v>
      </c>
      <c r="E296" s="3">
        <f t="shared" si="33"/>
        <v>8.9999999999999455E-2</v>
      </c>
      <c r="F296" s="3">
        <f t="shared" si="31"/>
        <v>2.9504166377354903</v>
      </c>
      <c r="G296" s="3">
        <f t="shared" si="32"/>
        <v>-3.0504166377354904</v>
      </c>
      <c r="H296" s="3">
        <f t="shared" si="34"/>
        <v>5.9956211382667109E-2</v>
      </c>
      <c r="I296" s="3">
        <f t="shared" si="35"/>
        <v>2.0017431969352836E-2</v>
      </c>
    </row>
    <row r="297" spans="4:9">
      <c r="D297" s="3">
        <f t="shared" si="30"/>
        <v>4.6634059868213264E-2</v>
      </c>
      <c r="E297" s="3">
        <f t="shared" si="33"/>
        <v>9.0312499999999449E-2</v>
      </c>
      <c r="F297" s="3">
        <f t="shared" si="31"/>
        <v>2.9556197364270727</v>
      </c>
      <c r="G297" s="3">
        <f t="shared" si="32"/>
        <v>-3.0556197364270727</v>
      </c>
      <c r="H297" s="3">
        <f t="shared" si="34"/>
        <v>6.0060363741622456E-2</v>
      </c>
      <c r="I297" s="3">
        <f t="shared" si="35"/>
        <v>2.0017371402900327E-2</v>
      </c>
    </row>
    <row r="298" spans="4:9">
      <c r="D298" s="3">
        <f t="shared" si="30"/>
        <v>4.6792906921732172E-2</v>
      </c>
      <c r="E298" s="3">
        <f t="shared" si="33"/>
        <v>9.0624999999999442E-2</v>
      </c>
      <c r="F298" s="3">
        <f t="shared" si="31"/>
        <v>2.9608138434649098</v>
      </c>
      <c r="G298" s="3">
        <f t="shared" si="32"/>
        <v>-3.0608138434649099</v>
      </c>
      <c r="H298" s="3">
        <f t="shared" si="34"/>
        <v>6.0164335798924523E-2</v>
      </c>
      <c r="I298" s="3">
        <f t="shared" si="35"/>
        <v>2.0017311261525422E-2</v>
      </c>
    </row>
    <row r="299" spans="4:9">
      <c r="D299" s="3">
        <f t="shared" si="30"/>
        <v>4.695174950265215E-2</v>
      </c>
      <c r="E299" s="3">
        <f t="shared" si="33"/>
        <v>9.0937499999999435E-2</v>
      </c>
      <c r="F299" s="3">
        <f t="shared" si="31"/>
        <v>2.9659990053048664</v>
      </c>
      <c r="G299" s="3">
        <f t="shared" si="32"/>
        <v>-3.0659990053048665</v>
      </c>
      <c r="H299" s="3">
        <f t="shared" si="34"/>
        <v>6.0268128487694889E-2</v>
      </c>
      <c r="I299" s="3">
        <f t="shared" si="35"/>
        <v>2.0017251529266717E-2</v>
      </c>
    </row>
    <row r="300" spans="4:9">
      <c r="D300" s="3">
        <f t="shared" si="30"/>
        <v>4.7110587634001784E-2</v>
      </c>
      <c r="E300" s="3">
        <f t="shared" si="33"/>
        <v>9.1249999999999429E-2</v>
      </c>
      <c r="F300" s="3">
        <f t="shared" si="31"/>
        <v>2.9711752680041492</v>
      </c>
      <c r="G300" s="3">
        <f t="shared" si="32"/>
        <v>-3.0711752680041493</v>
      </c>
      <c r="H300" s="3">
        <f t="shared" si="34"/>
        <v>6.0371742733089935E-2</v>
      </c>
      <c r="I300" s="3">
        <f t="shared" si="35"/>
        <v>2.0017192212713999E-2</v>
      </c>
    </row>
    <row r="301" spans="4:9">
      <c r="D301" s="3">
        <f t="shared" si="30"/>
        <v>4.7269421338612755E-2</v>
      </c>
      <c r="E301" s="3">
        <f t="shared" si="33"/>
        <v>9.1562499999999422E-2</v>
      </c>
      <c r="F301" s="3">
        <f t="shared" si="31"/>
        <v>2.9763426772260839</v>
      </c>
      <c r="G301" s="3">
        <f t="shared" si="32"/>
        <v>-3.076342677226084</v>
      </c>
      <c r="H301" s="3">
        <f t="shared" si="34"/>
        <v>6.0475179452304288E-2</v>
      </c>
      <c r="I301" s="3">
        <f t="shared" si="35"/>
        <v>2.0017133300626405E-2</v>
      </c>
    </row>
    <row r="302" spans="4:9">
      <c r="D302" s="3">
        <f t="shared" si="30"/>
        <v>4.7428250639122115E-2</v>
      </c>
      <c r="E302" s="3">
        <f t="shared" si="33"/>
        <v>9.1874999999999415E-2</v>
      </c>
      <c r="F302" s="3">
        <f t="shared" si="31"/>
        <v>2.981501278244814</v>
      </c>
      <c r="G302" s="3">
        <f t="shared" si="32"/>
        <v>-3.0815012782448141</v>
      </c>
      <c r="H302" s="3">
        <f t="shared" si="34"/>
        <v>6.0578439554707236E-2</v>
      </c>
      <c r="I302" s="3">
        <f t="shared" si="35"/>
        <v>2.001707478985601E-2</v>
      </c>
    </row>
    <row r="303" spans="4:9">
      <c r="D303" s="3">
        <f t="shared" si="30"/>
        <v>4.7587075557974673E-2</v>
      </c>
      <c r="E303" s="3">
        <f t="shared" si="33"/>
        <v>9.2187499999999409E-2</v>
      </c>
      <c r="F303" s="3">
        <f t="shared" si="31"/>
        <v>2.9866511159499276</v>
      </c>
      <c r="G303" s="3">
        <f t="shared" si="32"/>
        <v>-3.0866511159499277</v>
      </c>
      <c r="H303" s="3">
        <f t="shared" si="34"/>
        <v>6.0681523941947563E-2</v>
      </c>
      <c r="I303" s="3">
        <f t="shared" si="35"/>
        <v>2.0017016679567984E-2</v>
      </c>
    </row>
    <row r="304" spans="4:9">
      <c r="D304" s="3">
        <f t="shared" si="30"/>
        <v>4.7745896117425204E-2</v>
      </c>
      <c r="E304" s="3">
        <f t="shared" si="33"/>
        <v>9.2499999999999402E-2</v>
      </c>
      <c r="F304" s="3">
        <f t="shared" si="31"/>
        <v>2.9917922348510162</v>
      </c>
      <c r="G304" s="3">
        <f t="shared" si="32"/>
        <v>-3.0917922348510163</v>
      </c>
      <c r="H304" s="3">
        <f t="shared" si="34"/>
        <v>6.0784433508010063E-2</v>
      </c>
      <c r="I304" s="3">
        <f t="shared" si="35"/>
        <v>2.0016958962126002E-2</v>
      </c>
    </row>
    <row r="305" spans="4:9">
      <c r="D305" s="3">
        <f t="shared" si="30"/>
        <v>4.7904712339540773E-2</v>
      </c>
      <c r="E305" s="3">
        <f t="shared" si="33"/>
        <v>9.2812499999999395E-2</v>
      </c>
      <c r="F305" s="3">
        <f t="shared" si="31"/>
        <v>2.9969246790821624</v>
      </c>
      <c r="G305" s="3">
        <f t="shared" si="32"/>
        <v>-3.0969246790821625</v>
      </c>
      <c r="H305" s="3">
        <f t="shared" si="34"/>
        <v>6.0887169139332821E-2</v>
      </c>
      <c r="I305" s="3">
        <f t="shared" si="35"/>
        <v>2.0016901635152046E-2</v>
      </c>
    </row>
    <row r="306" spans="4:9">
      <c r="D306" s="3">
        <f t="shared" si="30"/>
        <v>4.8063524246202881E-2</v>
      </c>
      <c r="E306" s="3">
        <f t="shared" si="33"/>
        <v>9.3124999999999389E-2</v>
      </c>
      <c r="F306" s="3">
        <f t="shared" si="31"/>
        <v>3.0020484924063608</v>
      </c>
      <c r="G306" s="3">
        <f t="shared" si="32"/>
        <v>-3.1020484924063609</v>
      </c>
      <c r="H306" s="3">
        <f t="shared" si="34"/>
        <v>6.0989731714880792E-2</v>
      </c>
      <c r="I306" s="3">
        <f t="shared" si="35"/>
        <v>2.0016844693305825E-2</v>
      </c>
    </row>
    <row r="307" spans="4:9">
      <c r="D307" s="3">
        <f t="shared" si="30"/>
        <v>4.8222331859109631E-2</v>
      </c>
      <c r="E307" s="3">
        <f t="shared" si="33"/>
        <v>9.3437499999999382E-2</v>
      </c>
      <c r="F307" s="3">
        <f t="shared" si="31"/>
        <v>3.0071637182198696</v>
      </c>
      <c r="G307" s="3">
        <f t="shared" si="32"/>
        <v>-3.1071637182198697</v>
      </c>
      <c r="H307" s="3">
        <f t="shared" si="34"/>
        <v>6.1092122106264489E-2</v>
      </c>
      <c r="I307" s="3">
        <f t="shared" si="35"/>
        <v>2.0016788137347738E-2</v>
      </c>
    </row>
    <row r="308" spans="4:9">
      <c r="D308" s="3">
        <f t="shared" si="30"/>
        <v>4.838113519977795E-2</v>
      </c>
      <c r="E308" s="3">
        <f t="shared" si="33"/>
        <v>9.3749999999999375E-2</v>
      </c>
      <c r="F308" s="3">
        <f t="shared" si="31"/>
        <v>3.0122703995565021</v>
      </c>
      <c r="G308" s="3">
        <f t="shared" si="32"/>
        <v>-3.1122703995565022</v>
      </c>
      <c r="H308" s="3">
        <f t="shared" si="34"/>
        <v>6.1194341177760896E-2</v>
      </c>
      <c r="I308" s="3">
        <f t="shared" si="35"/>
        <v>2.0016731955280559E-2</v>
      </c>
    </row>
    <row r="309" spans="4:9">
      <c r="D309" s="3">
        <f t="shared" si="30"/>
        <v>4.8539934289545617E-2</v>
      </c>
      <c r="E309" s="3">
        <f t="shared" si="33"/>
        <v>9.4062499999999369E-2</v>
      </c>
      <c r="F309" s="3">
        <f t="shared" si="31"/>
        <v>3.0173685790918472</v>
      </c>
      <c r="G309" s="3">
        <f t="shared" si="32"/>
        <v>-3.1173685790918473</v>
      </c>
      <c r="H309" s="3">
        <f t="shared" si="34"/>
        <v>6.1296389786485043E-2</v>
      </c>
      <c r="I309" s="3">
        <f t="shared" si="35"/>
        <v>2.0016676152076803E-2</v>
      </c>
    </row>
    <row r="310" spans="4:9">
      <c r="D310" s="3">
        <f t="shared" si="30"/>
        <v>4.8698729149573398E-2</v>
      </c>
      <c r="E310" s="3">
        <f t="shared" si="33"/>
        <v>9.4374999999999362E-2</v>
      </c>
      <c r="F310" s="3">
        <f t="shared" si="31"/>
        <v>3.0224582991474329</v>
      </c>
      <c r="G310" s="3">
        <f t="shared" si="32"/>
        <v>-3.122458299147433</v>
      </c>
      <c r="H310" s="3">
        <f t="shared" si="34"/>
        <v>6.1398268782393961E-2</v>
      </c>
      <c r="I310" s="3">
        <f t="shared" si="35"/>
        <v>2.0016620717108052E-2</v>
      </c>
    </row>
    <row r="311" spans="4:9">
      <c r="D311" s="3">
        <f t="shared" si="30"/>
        <v>4.8857519800847092E-2</v>
      </c>
      <c r="E311" s="3">
        <f t="shared" si="33"/>
        <v>9.4687499999999356E-2</v>
      </c>
      <c r="F311" s="3">
        <f t="shared" si="31"/>
        <v>3.0275396016948242</v>
      </c>
      <c r="G311" s="3">
        <f t="shared" si="32"/>
        <v>-3.1275396016948238</v>
      </c>
      <c r="H311" s="3">
        <f t="shared" si="34"/>
        <v>6.1499979008420039E-2</v>
      </c>
      <c r="I311" s="3">
        <f t="shared" si="35"/>
        <v>2.0016565649745823E-2</v>
      </c>
    </row>
    <row r="312" spans="4:9">
      <c r="D312" s="3">
        <f t="shared" si="30"/>
        <v>4.9016306264179507E-2</v>
      </c>
      <c r="E312" s="3">
        <f t="shared" si="33"/>
        <v>9.4999999999999349E-2</v>
      </c>
      <c r="F312" s="3">
        <f t="shared" si="31"/>
        <v>3.0326125283596599</v>
      </c>
      <c r="G312" s="3">
        <f t="shared" si="32"/>
        <v>-3.13261252835966</v>
      </c>
      <c r="H312" s="3">
        <f t="shared" si="34"/>
        <v>6.1601521300547572E-2</v>
      </c>
      <c r="I312" s="3">
        <f t="shared" si="35"/>
        <v>2.0016510948482613E-2</v>
      </c>
    </row>
    <row r="313" spans="4:9">
      <c r="D313" s="3">
        <f t="shared" si="30"/>
        <v>4.9175088560212493E-2</v>
      </c>
      <c r="E313" s="3">
        <f t="shared" si="33"/>
        <v>9.5312499999999342E-2</v>
      </c>
      <c r="F313" s="3">
        <f t="shared" si="31"/>
        <v>3.0376771204256339</v>
      </c>
      <c r="G313" s="3">
        <f t="shared" si="32"/>
        <v>-3.137677120425634</v>
      </c>
      <c r="H313" s="3">
        <f t="shared" si="34"/>
        <v>6.1702896487852821E-2</v>
      </c>
      <c r="I313" s="3">
        <f t="shared" si="35"/>
        <v>2.0016456603944226E-2</v>
      </c>
    </row>
    <row r="314" spans="4:9">
      <c r="D314" s="3">
        <f t="shared" si="30"/>
        <v>4.9333866709418875E-2</v>
      </c>
      <c r="E314" s="3">
        <f t="shared" si="33"/>
        <v>9.5624999999999336E-2</v>
      </c>
      <c r="F314" s="3">
        <f t="shared" si="31"/>
        <v>3.0427334188384121</v>
      </c>
      <c r="G314" s="3">
        <f t="shared" si="32"/>
        <v>-3.1427334188384122</v>
      </c>
      <c r="H314" s="3">
        <f t="shared" si="34"/>
        <v>6.1804105392642014E-2</v>
      </c>
      <c r="I314" s="3">
        <f t="shared" si="35"/>
        <v>2.0016402618449006E-2</v>
      </c>
    </row>
    <row r="315" spans="4:9">
      <c r="D315" s="3">
        <f t="shared" si="30"/>
        <v>4.9492640732104416E-2</v>
      </c>
      <c r="E315" s="3">
        <f t="shared" si="33"/>
        <v>9.5937499999999329E-2</v>
      </c>
      <c r="F315" s="3">
        <f t="shared" si="31"/>
        <v>3.0477814642094967</v>
      </c>
      <c r="G315" s="3">
        <f t="shared" si="32"/>
        <v>-3.1477814642094968</v>
      </c>
      <c r="H315" s="3">
        <f t="shared" si="34"/>
        <v>6.1905148830477028E-2</v>
      </c>
      <c r="I315" s="3">
        <f t="shared" si="35"/>
        <v>2.0016348984063004E-2</v>
      </c>
    </row>
    <row r="316" spans="4:9">
      <c r="D316" s="3">
        <f t="shared" si="30"/>
        <v>4.965141064840968E-2</v>
      </c>
      <c r="E316" s="3">
        <f t="shared" si="33"/>
        <v>9.6249999999999322E-2</v>
      </c>
      <c r="F316" s="3">
        <f t="shared" si="31"/>
        <v>3.0528212968200301</v>
      </c>
      <c r="G316" s="3">
        <f t="shared" si="32"/>
        <v>-3.1528212968200298</v>
      </c>
      <c r="H316" s="3">
        <f t="shared" si="34"/>
        <v>6.2006027610293564E-2</v>
      </c>
      <c r="I316" s="3">
        <f t="shared" si="35"/>
        <v>2.0016295701110451E-2</v>
      </c>
    </row>
    <row r="317" spans="4:9">
      <c r="D317" s="3">
        <f t="shared" si="30"/>
        <v>4.9810176478311929E-2</v>
      </c>
      <c r="E317" s="3">
        <f t="shared" si="33"/>
        <v>9.6562499999999316E-2</v>
      </c>
      <c r="F317" s="3">
        <f t="shared" si="31"/>
        <v>3.0578529566245458</v>
      </c>
      <c r="G317" s="3">
        <f t="shared" si="32"/>
        <v>-3.1578529566245459</v>
      </c>
      <c r="H317" s="3">
        <f t="shared" si="34"/>
        <v>6.2106742534449179E-2</v>
      </c>
      <c r="I317" s="3">
        <f t="shared" si="35"/>
        <v>2.0016242764510347E-2</v>
      </c>
    </row>
    <row r="318" spans="4:9">
      <c r="D318" s="3">
        <f t="shared" si="30"/>
        <v>4.9968938241626994E-2</v>
      </c>
      <c r="E318" s="3">
        <f t="shared" si="33"/>
        <v>9.6874999999999309E-2</v>
      </c>
      <c r="F318" s="3">
        <f t="shared" si="31"/>
        <v>3.0628764832546653</v>
      </c>
      <c r="G318" s="3">
        <f t="shared" si="32"/>
        <v>-3.1628764832546654</v>
      </c>
      <c r="H318" s="3">
        <f t="shared" si="34"/>
        <v>6.2207294398787485E-2</v>
      </c>
      <c r="I318" s="3">
        <f t="shared" si="35"/>
        <v>2.0016190167168362E-2</v>
      </c>
    </row>
    <row r="319" spans="4:9">
      <c r="D319" s="3">
        <f t="shared" si="30"/>
        <v>5.0127695958011018E-2</v>
      </c>
      <c r="E319" s="3">
        <f t="shared" si="33"/>
        <v>9.7187499999999302E-2</v>
      </c>
      <c r="F319" s="3">
        <f t="shared" si="31"/>
        <v>3.0678919160227363</v>
      </c>
      <c r="G319" s="3">
        <f t="shared" si="32"/>
        <v>-3.1678919160227363</v>
      </c>
      <c r="H319" s="3">
        <f t="shared" si="34"/>
        <v>6.2307683992779236E-2</v>
      </c>
      <c r="I319" s="3">
        <f t="shared" si="35"/>
        <v>2.0016137915524996E-2</v>
      </c>
    </row>
    <row r="320" spans="4:9">
      <c r="D320" s="3">
        <f t="shared" si="30"/>
        <v>5.0286449646962363E-2</v>
      </c>
      <c r="E320" s="3">
        <f t="shared" si="33"/>
        <v>9.7499999999999296E-2</v>
      </c>
      <c r="F320" s="3">
        <f t="shared" si="31"/>
        <v>3.0728992939254267</v>
      </c>
      <c r="G320" s="3">
        <f t="shared" si="32"/>
        <v>-3.1728992939254268</v>
      </c>
      <c r="H320" s="3">
        <f t="shared" si="34"/>
        <v>6.2407912099481745E-2</v>
      </c>
      <c r="I320" s="3">
        <f t="shared" si="35"/>
        <v>2.0016085993560886E-2</v>
      </c>
    </row>
    <row r="321" spans="4:9">
      <c r="D321" s="3">
        <f t="shared" si="30"/>
        <v>5.0445199327823285E-2</v>
      </c>
      <c r="E321" s="3">
        <f t="shared" si="33"/>
        <v>9.7812499999999289E-2</v>
      </c>
      <c r="F321" s="3">
        <f t="shared" si="31"/>
        <v>3.077898655647259</v>
      </c>
      <c r="G321" s="3">
        <f t="shared" si="32"/>
        <v>-3.177898655647259</v>
      </c>
      <c r="H321" s="3">
        <f t="shared" si="34"/>
        <v>6.2507979495723245E-2</v>
      </c>
      <c r="I321" s="3">
        <f t="shared" si="35"/>
        <v>2.0016034407853579E-2</v>
      </c>
    </row>
    <row r="322" spans="4:9">
      <c r="D322" s="3">
        <f t="shared" si="30"/>
        <v>5.0603945019781688E-2</v>
      </c>
      <c r="E322" s="3">
        <f t="shared" si="33"/>
        <v>9.8124999999999282E-2</v>
      </c>
      <c r="F322" s="3">
        <f t="shared" si="31"/>
        <v>3.0828900395640968</v>
      </c>
      <c r="G322" s="3">
        <f t="shared" si="32"/>
        <v>-3.1828900395640969</v>
      </c>
      <c r="H322" s="3">
        <f t="shared" si="34"/>
        <v>6.2607886952115929E-2</v>
      </c>
      <c r="I322" s="3">
        <f t="shared" si="35"/>
        <v>2.0015983153621551E-2</v>
      </c>
    </row>
    <row r="323" spans="4:9">
      <c r="D323" s="3">
        <f t="shared" si="30"/>
        <v>5.0762686741872912E-2</v>
      </c>
      <c r="E323" s="3">
        <f t="shared" si="33"/>
        <v>9.8437499999999276E-2</v>
      </c>
      <c r="F323" s="3">
        <f t="shared" si="31"/>
        <v>3.0878734837465842</v>
      </c>
      <c r="G323" s="3">
        <f t="shared" si="32"/>
        <v>-3.1878734837465843</v>
      </c>
      <c r="H323" s="3">
        <f t="shared" si="34"/>
        <v>6.2707635233111667E-2</v>
      </c>
      <c r="I323" s="3">
        <f t="shared" si="35"/>
        <v>2.0015932223394407E-2</v>
      </c>
    </row>
    <row r="324" spans="4:9">
      <c r="D324" s="3">
        <f t="shared" si="30"/>
        <v>5.09214245129814E-2</v>
      </c>
      <c r="E324" s="3">
        <f t="shared" si="33"/>
        <v>9.8749999999999269E-2</v>
      </c>
      <c r="F324" s="3">
        <f t="shared" si="31"/>
        <v>3.0928490259635328</v>
      </c>
      <c r="G324" s="3">
        <f t="shared" si="32"/>
        <v>-3.1928490259635329</v>
      </c>
      <c r="H324" s="3">
        <f t="shared" si="34"/>
        <v>6.2807225097095395E-2</v>
      </c>
      <c r="I324" s="3">
        <f t="shared" si="35"/>
        <v>2.0015881614768992E-2</v>
      </c>
    </row>
    <row r="325" spans="4:9">
      <c r="D325" s="3">
        <f t="shared" si="30"/>
        <v>5.1080158351842257E-2</v>
      </c>
      <c r="E325" s="3">
        <f t="shared" si="33"/>
        <v>9.9062499999999262E-2</v>
      </c>
      <c r="F325" s="3">
        <f t="shared" si="31"/>
        <v>3.0978167036852584</v>
      </c>
      <c r="G325" s="3">
        <f t="shared" si="32"/>
        <v>-3.1978167036852585</v>
      </c>
      <c r="H325" s="3">
        <f t="shared" si="34"/>
        <v>6.2906657296488908E-2</v>
      </c>
      <c r="I325" s="3">
        <f t="shared" si="35"/>
        <v>2.0015831332748646E-2</v>
      </c>
    </row>
    <row r="326" spans="4:9">
      <c r="D326" s="3">
        <f t="shared" si="30"/>
        <v>5.1238888277043058E-2</v>
      </c>
      <c r="E326" s="3">
        <f t="shared" si="33"/>
        <v>9.9374999999999256E-2</v>
      </c>
      <c r="F326" s="3">
        <f t="shared" si="31"/>
        <v>3.1027765540868772</v>
      </c>
      <c r="G326" s="3">
        <f t="shared" si="32"/>
        <v>-3.2027765540868773</v>
      </c>
      <c r="H326" s="3">
        <f t="shared" si="34"/>
        <v>6.3005932577723911E-2</v>
      </c>
      <c r="I326" s="3">
        <f t="shared" si="35"/>
        <v>2.0015781363607481E-2</v>
      </c>
    </row>
    <row r="327" spans="4:9">
      <c r="D327" s="3">
        <f t="shared" si="30"/>
        <v>5.1397614307025399E-2</v>
      </c>
      <c r="E327" s="3">
        <f t="shared" si="33"/>
        <v>9.9687499999999249E-2</v>
      </c>
      <c r="F327" s="3">
        <f t="shared" si="31"/>
        <v>3.1077286140515503</v>
      </c>
      <c r="G327" s="3">
        <f t="shared" si="32"/>
        <v>-3.2077286140515504</v>
      </c>
      <c r="H327" s="3">
        <f t="shared" si="34"/>
        <v>6.3105051681381266E-2</v>
      </c>
      <c r="I327" s="3">
        <f t="shared" si="35"/>
        <v>2.0015731708511109E-2</v>
      </c>
    </row>
    <row r="328" spans="4:9">
      <c r="D328" s="3">
        <f t="shared" si="30"/>
        <v>5.155633646008647E-2</v>
      </c>
      <c r="E328" s="3">
        <f t="shared" si="33"/>
        <v>9.9999999999999242E-2</v>
      </c>
      <c r="F328" s="3">
        <f t="shared" si="31"/>
        <v>3.112672920173682</v>
      </c>
      <c r="G328" s="3">
        <f t="shared" si="32"/>
        <v>-3.2126729201736821</v>
      </c>
      <c r="H328" s="3">
        <f t="shared" si="34"/>
        <v>6.3204015342250119E-2</v>
      </c>
      <c r="I328" s="3">
        <f t="shared" si="35"/>
        <v>2.0015682367617183E-2</v>
      </c>
    </row>
    <row r="329" spans="4:9">
      <c r="D329" s="3">
        <f t="shared" ref="D329:D392" si="36">$D$2+$D$3*F329+$D$4*F329*F329/2</f>
        <v>5.1715054754380645E-2</v>
      </c>
      <c r="E329" s="3">
        <f t="shared" si="33"/>
        <v>0.10031249999999924</v>
      </c>
      <c r="F329" s="3">
        <f t="shared" ref="F329:F392" si="37">(-$D$3+SQRT($D$3*$D$3-4*($D$2-E329)*$D$4))/(2*$D$4)</f>
        <v>3.1176095087620763</v>
      </c>
      <c r="G329" s="3">
        <f t="shared" ref="G329:G392" si="38">(-$D$3-SQRT($D$3*$D$3-4*($D$2-E329)*$D$4))/(2*$D$4)</f>
        <v>-3.2176095087620764</v>
      </c>
      <c r="H329" s="3">
        <f t="shared" si="34"/>
        <v>6.3302824289361903E-2</v>
      </c>
      <c r="I329" s="3">
        <f t="shared" si="35"/>
        <v>2.0015633335149535E-2</v>
      </c>
    </row>
    <row r="330" spans="4:9">
      <c r="D330" s="3">
        <f t="shared" si="36"/>
        <v>5.1873769207921146E-2</v>
      </c>
      <c r="E330" s="3">
        <f t="shared" ref="E330:E393" si="39">E329+$E$6</f>
        <v>0.10062499999999923</v>
      </c>
      <c r="F330" s="3">
        <f t="shared" si="37"/>
        <v>3.1225384158430494</v>
      </c>
      <c r="G330" s="3">
        <f t="shared" si="38"/>
        <v>-3.2225384158430495</v>
      </c>
      <c r="H330" s="3">
        <f t="shared" ref="H330:H393" si="40">(E330-E329)/(F330-F329)</f>
        <v>6.3401479246044321E-2</v>
      </c>
      <c r="I330" s="3">
        <f t="shared" ref="I330:I393" si="41">(H330-H329)/(F330-F329)</f>
        <v>2.0015584603583433E-2</v>
      </c>
    </row>
    <row r="331" spans="4:9">
      <c r="D331" s="3">
        <f t="shared" si="36"/>
        <v>5.203247983858135E-2</v>
      </c>
      <c r="E331" s="3">
        <f t="shared" si="39"/>
        <v>0.10093749999999922</v>
      </c>
      <c r="F331" s="3">
        <f t="shared" si="37"/>
        <v>3.1274596771634915</v>
      </c>
      <c r="G331" s="3">
        <f t="shared" si="38"/>
        <v>-3.2274596771634916</v>
      </c>
      <c r="H331" s="3">
        <f t="shared" si="40"/>
        <v>6.3499980930075514E-2</v>
      </c>
      <c r="I331" s="3">
        <f t="shared" si="41"/>
        <v>2.001553618419601E-2</v>
      </c>
    </row>
    <row r="332" spans="4:9">
      <c r="D332" s="3">
        <f t="shared" si="36"/>
        <v>5.2191186664096542E-2</v>
      </c>
      <c r="E332" s="3">
        <f t="shared" si="39"/>
        <v>0.10124999999999922</v>
      </c>
      <c r="F332" s="3">
        <f t="shared" si="37"/>
        <v>3.1323733281938999</v>
      </c>
      <c r="G332" s="3">
        <f t="shared" si="38"/>
        <v>-3.2323733281939</v>
      </c>
      <c r="H332" s="3">
        <f t="shared" si="40"/>
        <v>6.359833005357296E-2</v>
      </c>
      <c r="I332" s="3">
        <f t="shared" si="41"/>
        <v>2.0015488053344986E-2</v>
      </c>
    </row>
    <row r="333" spans="4:9">
      <c r="D333" s="3">
        <f t="shared" si="36"/>
        <v>5.2349889702065264E-2</v>
      </c>
      <c r="E333" s="3">
        <f t="shared" si="39"/>
        <v>0.10156249999999921</v>
      </c>
      <c r="F333" s="3">
        <f t="shared" si="37"/>
        <v>3.1372794041313536</v>
      </c>
      <c r="G333" s="3">
        <f t="shared" si="38"/>
        <v>-3.2372794041313537</v>
      </c>
      <c r="H333" s="3">
        <f t="shared" si="40"/>
        <v>6.3696527323256549E-2</v>
      </c>
      <c r="I333" s="3">
        <f t="shared" si="41"/>
        <v>2.0015440228704211E-2</v>
      </c>
    </row>
    <row r="334" spans="4:9">
      <c r="D334" s="3">
        <f t="shared" si="36"/>
        <v>5.2508588969950823E-2</v>
      </c>
      <c r="E334" s="3">
        <f t="shared" si="39"/>
        <v>0.1018749999999992</v>
      </c>
      <c r="F334" s="3">
        <f t="shared" si="37"/>
        <v>3.142177939902461</v>
      </c>
      <c r="G334" s="3">
        <f t="shared" si="38"/>
        <v>-3.2421779399024611</v>
      </c>
      <c r="H334" s="3">
        <f t="shared" si="40"/>
        <v>6.379457344033071E-2</v>
      </c>
      <c r="I334" s="3">
        <f t="shared" si="41"/>
        <v>2.0015392691926134E-2</v>
      </c>
    </row>
    <row r="335" spans="4:9">
      <c r="D335" s="3">
        <f t="shared" si="36"/>
        <v>5.2667284485082719E-2</v>
      </c>
      <c r="E335" s="3">
        <f t="shared" si="39"/>
        <v>0.1021874999999992</v>
      </c>
      <c r="F335" s="3">
        <f t="shared" si="37"/>
        <v>3.1470689701662549</v>
      </c>
      <c r="G335" s="3">
        <f t="shared" si="38"/>
        <v>-3.247068970166255</v>
      </c>
      <c r="H335" s="3">
        <f t="shared" si="40"/>
        <v>6.3892469100690477E-2</v>
      </c>
      <c r="I335" s="3">
        <f t="shared" si="41"/>
        <v>2.0015345454810454E-2</v>
      </c>
    </row>
    <row r="336" spans="4:9">
      <c r="D336" s="3">
        <f t="shared" si="36"/>
        <v>5.2825976264658112E-2</v>
      </c>
      <c r="E336" s="3">
        <f t="shared" si="39"/>
        <v>0.10249999999999919</v>
      </c>
      <c r="F336" s="3">
        <f t="shared" si="37"/>
        <v>3.1519525293170596</v>
      </c>
      <c r="G336" s="3">
        <f t="shared" si="38"/>
        <v>-3.2519525293170597</v>
      </c>
      <c r="H336" s="3">
        <f t="shared" si="40"/>
        <v>6.399021499483587E-2</v>
      </c>
      <c r="I336" s="3">
        <f t="shared" si="41"/>
        <v>2.0015298499924141E-2</v>
      </c>
    </row>
    <row r="337" spans="4:9">
      <c r="D337" s="3">
        <f t="shared" si="36"/>
        <v>5.298466432574326E-2</v>
      </c>
      <c r="E337" s="3">
        <f t="shared" si="39"/>
        <v>0.10281249999999918</v>
      </c>
      <c r="F337" s="3">
        <f t="shared" si="37"/>
        <v>3.1568286514873103</v>
      </c>
      <c r="G337" s="3">
        <f t="shared" si="38"/>
        <v>-3.2568286514873104</v>
      </c>
      <c r="H337" s="3">
        <f t="shared" si="40"/>
        <v>6.4087811808030942E-2</v>
      </c>
      <c r="I337" s="3">
        <f t="shared" si="41"/>
        <v>2.0015251830750307E-2</v>
      </c>
    </row>
    <row r="338" spans="4:9">
      <c r="D338" s="3">
        <f t="shared" si="36"/>
        <v>5.3143348685274754E-2</v>
      </c>
      <c r="E338" s="3">
        <f t="shared" si="39"/>
        <v>0.10312499999999918</v>
      </c>
      <c r="F338" s="3">
        <f t="shared" si="37"/>
        <v>3.161697370550332</v>
      </c>
      <c r="G338" s="3">
        <f t="shared" si="38"/>
        <v>-3.261697370550332</v>
      </c>
      <c r="H338" s="3">
        <f t="shared" si="40"/>
        <v>6.4185260220384746E-2</v>
      </c>
      <c r="I338" s="3">
        <f t="shared" si="41"/>
        <v>2.0015205455975647E-2</v>
      </c>
    </row>
    <row r="339" spans="4:9">
      <c r="D339" s="3">
        <f t="shared" si="36"/>
        <v>5.3302029360061141E-2</v>
      </c>
      <c r="E339" s="3">
        <f t="shared" si="39"/>
        <v>0.10343749999999917</v>
      </c>
      <c r="F339" s="3">
        <f t="shared" si="37"/>
        <v>3.1665587201230943</v>
      </c>
      <c r="G339" s="3">
        <f t="shared" si="38"/>
        <v>-3.2665587201230943</v>
      </c>
      <c r="H339" s="3">
        <f t="shared" si="40"/>
        <v>6.4282560906729E-2</v>
      </c>
      <c r="I339" s="3">
        <f t="shared" si="41"/>
        <v>2.0015159347811725E-2</v>
      </c>
    </row>
    <row r="340" spans="4:9">
      <c r="D340" s="3">
        <f t="shared" si="36"/>
        <v>5.346070636678403E-2</v>
      </c>
      <c r="E340" s="3">
        <f t="shared" si="39"/>
        <v>0.10374999999999916</v>
      </c>
      <c r="F340" s="3">
        <f t="shared" si="37"/>
        <v>3.1714127335689097</v>
      </c>
      <c r="G340" s="3">
        <f t="shared" si="38"/>
        <v>-3.2714127335689098</v>
      </c>
      <c r="H340" s="3">
        <f t="shared" si="40"/>
        <v>6.4379714536924315E-2</v>
      </c>
      <c r="I340" s="3">
        <f t="shared" si="41"/>
        <v>2.0015113530241397E-2</v>
      </c>
    </row>
    <row r="341" spans="4:9">
      <c r="D341" s="3">
        <f t="shared" si="36"/>
        <v>5.3619379721999628E-2</v>
      </c>
      <c r="E341" s="3">
        <f t="shared" si="39"/>
        <v>0.10406249999999916</v>
      </c>
      <c r="F341" s="3">
        <f t="shared" si="37"/>
        <v>3.1762594440001122</v>
      </c>
      <c r="G341" s="3">
        <f t="shared" si="38"/>
        <v>-3.2762594440001123</v>
      </c>
      <c r="H341" s="3">
        <f t="shared" si="40"/>
        <v>6.4476721775693954E-2</v>
      </c>
      <c r="I341" s="3">
        <f t="shared" si="41"/>
        <v>2.0015067982011095E-2</v>
      </c>
    </row>
    <row r="342" spans="4:9">
      <c r="D342" s="3">
        <f t="shared" si="36"/>
        <v>5.3778049442139916E-2</v>
      </c>
      <c r="E342" s="3">
        <f t="shared" si="39"/>
        <v>0.10437499999999915</v>
      </c>
      <c r="F342" s="3">
        <f t="shared" si="37"/>
        <v>3.1810988842806891</v>
      </c>
      <c r="G342" s="3">
        <f t="shared" si="38"/>
        <v>-3.2810988842806892</v>
      </c>
      <c r="H342" s="3">
        <f t="shared" si="40"/>
        <v>6.4573583282804631E-2</v>
      </c>
      <c r="I342" s="3">
        <f t="shared" si="41"/>
        <v>2.0015022708190007E-2</v>
      </c>
    </row>
    <row r="343" spans="4:9">
      <c r="D343" s="3">
        <f t="shared" si="36"/>
        <v>5.3936715543514008E-2</v>
      </c>
      <c r="E343" s="3">
        <f t="shared" si="39"/>
        <v>0.10468749999999914</v>
      </c>
      <c r="F343" s="3">
        <f t="shared" si="37"/>
        <v>3.1859310870288806</v>
      </c>
      <c r="G343" s="3">
        <f t="shared" si="38"/>
        <v>-3.2859310870288807</v>
      </c>
      <c r="H343" s="3">
        <f t="shared" si="40"/>
        <v>6.4670299713096374E-2</v>
      </c>
      <c r="I343" s="3">
        <f t="shared" si="41"/>
        <v>2.0014977709273504E-2</v>
      </c>
    </row>
    <row r="344" spans="4:9">
      <c r="D344" s="3">
        <f t="shared" si="36"/>
        <v>5.4095378042309454E-2</v>
      </c>
      <c r="E344" s="3">
        <f t="shared" si="39"/>
        <v>0.10499999999999914</v>
      </c>
      <c r="F344" s="3">
        <f t="shared" si="37"/>
        <v>3.1907560846197476</v>
      </c>
      <c r="G344" s="3">
        <f t="shared" si="38"/>
        <v>-3.2907560846197477</v>
      </c>
      <c r="H344" s="3">
        <f t="shared" si="40"/>
        <v>6.4766871716477437E-2</v>
      </c>
      <c r="I344" s="3">
        <f t="shared" si="41"/>
        <v>2.001493297403081E-2</v>
      </c>
    </row>
    <row r="345" spans="4:9">
      <c r="D345" s="3">
        <f t="shared" si="36"/>
        <v>5.425403695459341E-2</v>
      </c>
      <c r="E345" s="3">
        <f t="shared" si="39"/>
        <v>0.10531249999999913</v>
      </c>
      <c r="F345" s="3">
        <f t="shared" si="37"/>
        <v>3.1955739091876976</v>
      </c>
      <c r="G345" s="3">
        <f t="shared" si="38"/>
        <v>-3.2955739091876977</v>
      </c>
      <c r="H345" s="3">
        <f t="shared" si="40"/>
        <v>6.4863299938080501E-2</v>
      </c>
      <c r="I345" s="3">
        <f t="shared" si="41"/>
        <v>2.0014888513073353E-2</v>
      </c>
    </row>
    <row r="346" spans="4:9">
      <c r="D346" s="3">
        <f t="shared" si="36"/>
        <v>5.4412692296314062E-2</v>
      </c>
      <c r="E346" s="3">
        <f t="shared" si="39"/>
        <v>0.10562499999999912</v>
      </c>
      <c r="F346" s="3">
        <f t="shared" si="37"/>
        <v>3.2003845926289882</v>
      </c>
      <c r="G346" s="3">
        <f t="shared" si="38"/>
        <v>-3.3003845926289883</v>
      </c>
      <c r="H346" s="3">
        <f t="shared" si="40"/>
        <v>6.4959585018163873E-2</v>
      </c>
      <c r="I346" s="3">
        <f t="shared" si="41"/>
        <v>2.0014844306101294E-2</v>
      </c>
    </row>
    <row r="347" spans="4:9">
      <c r="D347" s="3">
        <f t="shared" si="36"/>
        <v>5.4571344083301651E-2</v>
      </c>
      <c r="E347" s="3">
        <f t="shared" si="39"/>
        <v>0.10593749999999912</v>
      </c>
      <c r="F347" s="3">
        <f t="shared" si="37"/>
        <v>3.2051881666041844</v>
      </c>
      <c r="G347" s="3">
        <f t="shared" si="38"/>
        <v>-3.3051881666041845</v>
      </c>
      <c r="H347" s="3">
        <f t="shared" si="40"/>
        <v>6.5055727592335577E-2</v>
      </c>
      <c r="I347" s="3">
        <f t="shared" si="41"/>
        <v>2.00148003690893E-2</v>
      </c>
    </row>
    <row r="348" spans="4:9">
      <c r="D348" s="3">
        <f t="shared" si="36"/>
        <v>5.4729992331269864E-2</v>
      </c>
      <c r="E348" s="3">
        <f t="shared" si="39"/>
        <v>0.10624999999999911</v>
      </c>
      <c r="F348" s="3">
        <f t="shared" si="37"/>
        <v>3.2099846625405943</v>
      </c>
      <c r="G348" s="3">
        <f t="shared" si="38"/>
        <v>-3.3099846625405944</v>
      </c>
      <c r="H348" s="3">
        <f t="shared" si="40"/>
        <v>6.5151728291443223E-2</v>
      </c>
      <c r="I348" s="3">
        <f t="shared" si="41"/>
        <v>2.0014756684960184E-2</v>
      </c>
    </row>
    <row r="349" spans="4:9">
      <c r="D349" s="3">
        <f t="shared" si="36"/>
        <v>5.4888637055816883E-2</v>
      </c>
      <c r="E349" s="3">
        <f t="shared" si="39"/>
        <v>0.1065624999999991</v>
      </c>
      <c r="F349" s="3">
        <f t="shared" si="37"/>
        <v>3.214774111634664</v>
      </c>
      <c r="G349" s="3">
        <f t="shared" si="38"/>
        <v>-3.3147741116346641</v>
      </c>
      <c r="H349" s="3">
        <f t="shared" si="40"/>
        <v>6.5247587741758206E-2</v>
      </c>
      <c r="I349" s="3">
        <f t="shared" si="41"/>
        <v>2.0014713264971926E-2</v>
      </c>
    </row>
    <row r="350" spans="4:9">
      <c r="D350" s="3">
        <f t="shared" si="36"/>
        <v>5.5047278272426718E-2</v>
      </c>
      <c r="E350" s="3">
        <f t="shared" si="39"/>
        <v>0.1068749999999991</v>
      </c>
      <c r="F350" s="3">
        <f t="shared" si="37"/>
        <v>3.2195565448543491</v>
      </c>
      <c r="G350" s="3">
        <f t="shared" si="38"/>
        <v>-3.3195565448543491</v>
      </c>
      <c r="H350" s="3">
        <f t="shared" si="40"/>
        <v>6.5343306564889445E-2</v>
      </c>
      <c r="I350" s="3">
        <f t="shared" si="41"/>
        <v>2.0014670092464232E-2</v>
      </c>
    </row>
    <row r="351" spans="4:9">
      <c r="D351" s="3">
        <f t="shared" si="36"/>
        <v>5.5205915996470283E-2</v>
      </c>
      <c r="E351" s="3">
        <f t="shared" si="39"/>
        <v>0.10718749999999909</v>
      </c>
      <c r="F351" s="3">
        <f t="shared" si="37"/>
        <v>3.2243319929414476</v>
      </c>
      <c r="G351" s="3">
        <f t="shared" si="38"/>
        <v>-3.3243319929414477</v>
      </c>
      <c r="H351" s="3">
        <f t="shared" si="40"/>
        <v>6.5438885377950701E-2</v>
      </c>
      <c r="I351" s="3">
        <f t="shared" si="41"/>
        <v>2.0014627175924005E-2</v>
      </c>
    </row>
    <row r="352" spans="4:9">
      <c r="D352" s="3">
        <f t="shared" si="36"/>
        <v>5.5364550243206495E-2</v>
      </c>
      <c r="E352" s="3">
        <f t="shared" si="39"/>
        <v>0.10749999999999908</v>
      </c>
      <c r="F352" s="3">
        <f t="shared" si="37"/>
        <v>3.229100486413905</v>
      </c>
      <c r="G352" s="3">
        <f t="shared" si="38"/>
        <v>-3.3291004864139051</v>
      </c>
      <c r="H352" s="3">
        <f t="shared" si="40"/>
        <v>6.5534324793559223E-2</v>
      </c>
      <c r="I352" s="3">
        <f t="shared" si="41"/>
        <v>2.001458451390891E-2</v>
      </c>
    </row>
    <row r="353" spans="4:9">
      <c r="D353" s="3">
        <f t="shared" si="36"/>
        <v>5.5523181027783572E-2</v>
      </c>
      <c r="E353" s="3">
        <f t="shared" si="39"/>
        <v>0.10781249999999908</v>
      </c>
      <c r="F353" s="3">
        <f t="shared" si="37"/>
        <v>3.2338620555680935</v>
      </c>
      <c r="G353" s="3">
        <f t="shared" si="38"/>
        <v>-3.3338620555680936</v>
      </c>
      <c r="H353" s="3">
        <f t="shared" si="40"/>
        <v>6.5629625419827461E-2</v>
      </c>
      <c r="I353" s="3">
        <f t="shared" si="41"/>
        <v>2.0014542093630645E-2</v>
      </c>
    </row>
    <row r="354" spans="4:9">
      <c r="D354" s="3">
        <f t="shared" si="36"/>
        <v>5.5681808365240053E-2</v>
      </c>
      <c r="E354" s="3">
        <f t="shared" si="39"/>
        <v>0.10812499999999907</v>
      </c>
      <c r="F354" s="3">
        <f t="shared" si="37"/>
        <v>3.2386167304810551</v>
      </c>
      <c r="G354" s="3">
        <f t="shared" si="38"/>
        <v>-3.3386167304810552</v>
      </c>
      <c r="H354" s="3">
        <f t="shared" si="40"/>
        <v>6.572478786048877E-2</v>
      </c>
      <c r="I354" s="3">
        <f t="shared" si="41"/>
        <v>2.0014499919203229E-2</v>
      </c>
    </row>
    <row r="355" spans="4:9">
      <c r="D355" s="3">
        <f t="shared" si="36"/>
        <v>5.5840432270505884E-2</v>
      </c>
      <c r="E355" s="3">
        <f t="shared" si="39"/>
        <v>0.10843749999999906</v>
      </c>
      <c r="F355" s="3">
        <f t="shared" si="37"/>
        <v>3.243364541012717</v>
      </c>
      <c r="G355" s="3">
        <f t="shared" si="38"/>
        <v>-3.3433645410127171</v>
      </c>
      <c r="H355" s="3">
        <f t="shared" si="40"/>
        <v>6.5819812714938114E-2</v>
      </c>
      <c r="I355" s="3">
        <f t="shared" si="41"/>
        <v>2.0014457993984609E-2</v>
      </c>
    </row>
    <row r="356" spans="4:9">
      <c r="D356" s="3">
        <f t="shared" si="36"/>
        <v>5.599905275840357E-2</v>
      </c>
      <c r="E356" s="3">
        <f t="shared" si="39"/>
        <v>0.10874999999999906</v>
      </c>
      <c r="F356" s="3">
        <f t="shared" si="37"/>
        <v>3.2481055168080819</v>
      </c>
      <c r="G356" s="3">
        <f t="shared" si="38"/>
        <v>-3.348105516808082</v>
      </c>
      <c r="H356" s="3">
        <f t="shared" si="40"/>
        <v>6.5914700578204422E-2</v>
      </c>
      <c r="I356" s="3">
        <f t="shared" si="41"/>
        <v>2.001441630625406E-2</v>
      </c>
    </row>
    <row r="357" spans="4:9">
      <c r="D357" s="3">
        <f t="shared" si="36"/>
        <v>5.6157669843649213E-2</v>
      </c>
      <c r="E357" s="3">
        <f t="shared" si="39"/>
        <v>0.10906249999999905</v>
      </c>
      <c r="F357" s="3">
        <f t="shared" si="37"/>
        <v>3.2528396872993857</v>
      </c>
      <c r="G357" s="3">
        <f t="shared" si="38"/>
        <v>-3.3528396872993858</v>
      </c>
      <c r="H357" s="3">
        <f t="shared" si="40"/>
        <v>6.6009452041076166E-2</v>
      </c>
      <c r="I357" s="3">
        <f t="shared" si="41"/>
        <v>2.0014374861614049E-2</v>
      </c>
    </row>
    <row r="358" spans="4:9">
      <c r="D358" s="3">
        <f t="shared" si="36"/>
        <v>5.6316283540853641E-2</v>
      </c>
      <c r="E358" s="3">
        <f t="shared" si="39"/>
        <v>0.10937499999999904</v>
      </c>
      <c r="F358" s="3">
        <f t="shared" si="37"/>
        <v>3.2575670817082312</v>
      </c>
      <c r="G358" s="3">
        <f t="shared" si="38"/>
        <v>-3.3575670817082313</v>
      </c>
      <c r="H358" s="3">
        <f t="shared" si="40"/>
        <v>6.6104067690072404E-2</v>
      </c>
      <c r="I358" s="3">
        <f t="shared" si="41"/>
        <v>2.0014333650520254E-2</v>
      </c>
    </row>
    <row r="359" spans="4:9">
      <c r="D359" s="3">
        <f t="shared" si="36"/>
        <v>5.6474893864523368E-2</v>
      </c>
      <c r="E359" s="3">
        <f t="shared" si="39"/>
        <v>0.10968749999999904</v>
      </c>
      <c r="F359" s="3">
        <f t="shared" si="37"/>
        <v>3.2622877290476899</v>
      </c>
      <c r="G359" s="3">
        <f t="shared" si="38"/>
        <v>-3.36228772904769</v>
      </c>
      <c r="H359" s="3">
        <f t="shared" si="40"/>
        <v>6.6198548107561567E-2</v>
      </c>
      <c r="I359" s="3">
        <f t="shared" si="41"/>
        <v>2.0014292679612616E-2</v>
      </c>
    </row>
    <row r="360" spans="4:9">
      <c r="D360" s="3">
        <f t="shared" si="36"/>
        <v>5.6633500829061705E-2</v>
      </c>
      <c r="E360" s="3">
        <f t="shared" si="39"/>
        <v>0.10999999999999903</v>
      </c>
      <c r="F360" s="3">
        <f t="shared" si="37"/>
        <v>3.2670016581243826</v>
      </c>
      <c r="G360" s="3">
        <f t="shared" si="38"/>
        <v>-3.3670016581243827</v>
      </c>
      <c r="H360" s="3">
        <f t="shared" si="40"/>
        <v>6.6292893871718286E-2</v>
      </c>
      <c r="I360" s="3">
        <f t="shared" si="41"/>
        <v>2.0014251937560689E-2</v>
      </c>
    </row>
    <row r="361" spans="4:9">
      <c r="D361" s="3">
        <f t="shared" si="36"/>
        <v>5.6792104448769774E-2</v>
      </c>
      <c r="E361" s="3">
        <f t="shared" si="39"/>
        <v>0.11031249999999902</v>
      </c>
      <c r="F361" s="3">
        <f t="shared" si="37"/>
        <v>3.2717088975405266</v>
      </c>
      <c r="G361" s="3">
        <f t="shared" si="38"/>
        <v>-3.3717088975405267</v>
      </c>
      <c r="H361" s="3">
        <f t="shared" si="40"/>
        <v>6.6387105556653309E-2</v>
      </c>
      <c r="I361" s="3">
        <f t="shared" si="41"/>
        <v>2.0014211431845171E-2</v>
      </c>
    </row>
    <row r="362" spans="4:9">
      <c r="D362" s="3">
        <f t="shared" si="36"/>
        <v>5.6950704737847503E-2</v>
      </c>
      <c r="E362" s="3">
        <f t="shared" si="39"/>
        <v>0.11062499999999902</v>
      </c>
      <c r="F362" s="3">
        <f t="shared" si="37"/>
        <v>3.276409475695965</v>
      </c>
      <c r="G362" s="3">
        <f t="shared" si="38"/>
        <v>-3.3764094756959651</v>
      </c>
      <c r="H362" s="3">
        <f t="shared" si="40"/>
        <v>6.6481183732355578E-2</v>
      </c>
      <c r="I362" s="3">
        <f t="shared" si="41"/>
        <v>2.0014171149016161E-2</v>
      </c>
    </row>
    <row r="363" spans="4:9">
      <c r="D363" s="3">
        <f t="shared" si="36"/>
        <v>5.7109301710394592E-2</v>
      </c>
      <c r="E363" s="3">
        <f t="shared" si="39"/>
        <v>0.11093749999999901</v>
      </c>
      <c r="F363" s="3">
        <f t="shared" si="37"/>
        <v>3.2811034207901595</v>
      </c>
      <c r="G363" s="3">
        <f t="shared" si="38"/>
        <v>-3.3811034207901596</v>
      </c>
      <c r="H363" s="3">
        <f t="shared" si="40"/>
        <v>6.6575128964864547E-2</v>
      </c>
      <c r="I363" s="3">
        <f t="shared" si="41"/>
        <v>2.0014131103740465E-2</v>
      </c>
    </row>
    <row r="364" spans="4:9">
      <c r="D364" s="3">
        <f t="shared" si="36"/>
        <v>5.7267895380411576E-2</v>
      </c>
      <c r="E364" s="3">
        <f t="shared" si="39"/>
        <v>0.111249999999999</v>
      </c>
      <c r="F364" s="3">
        <f t="shared" si="37"/>
        <v>3.2857907608241703</v>
      </c>
      <c r="G364" s="3">
        <f t="shared" si="38"/>
        <v>-3.3857907608241704</v>
      </c>
      <c r="H364" s="3">
        <f t="shared" si="40"/>
        <v>6.6668941816153085E-2</v>
      </c>
      <c r="I364" s="3">
        <f t="shared" si="41"/>
        <v>2.0014091277321979E-2</v>
      </c>
    </row>
    <row r="365" spans="4:9">
      <c r="D365" s="3">
        <f t="shared" si="36"/>
        <v>5.7426485761800788E-2</v>
      </c>
      <c r="E365" s="3">
        <f t="shared" si="39"/>
        <v>0.111562499999999</v>
      </c>
      <c r="F365" s="3">
        <f t="shared" si="37"/>
        <v>3.2904715236026032</v>
      </c>
      <c r="G365" s="3">
        <f t="shared" si="38"/>
        <v>-3.3904715236026033</v>
      </c>
      <c r="H365" s="3">
        <f t="shared" si="40"/>
        <v>6.6762622844266095E-2</v>
      </c>
      <c r="I365" s="3">
        <f t="shared" si="41"/>
        <v>2.0014051672230783E-2</v>
      </c>
    </row>
    <row r="366" spans="4:9">
      <c r="D366" s="3">
        <f t="shared" si="36"/>
        <v>5.7585072868367261E-2</v>
      </c>
      <c r="E366" s="3">
        <f t="shared" si="39"/>
        <v>0.11187499999999899</v>
      </c>
      <c r="F366" s="3">
        <f t="shared" si="37"/>
        <v>3.295145736735531</v>
      </c>
      <c r="G366" s="3">
        <f t="shared" si="38"/>
        <v>-3.3951457367355311</v>
      </c>
      <c r="H366" s="3">
        <f t="shared" si="40"/>
        <v>6.6856172603376909E-2</v>
      </c>
      <c r="I366" s="3">
        <f t="shared" si="41"/>
        <v>2.0014012294774588E-2</v>
      </c>
    </row>
    <row r="367" spans="4:9">
      <c r="D367" s="3">
        <f t="shared" si="36"/>
        <v>5.7743656713819688E-2</v>
      </c>
      <c r="E367" s="3">
        <f t="shared" si="39"/>
        <v>0.11218749999999898</v>
      </c>
      <c r="F367" s="3">
        <f t="shared" si="37"/>
        <v>3.2998134276403959</v>
      </c>
      <c r="G367" s="3">
        <f t="shared" si="38"/>
        <v>-3.399813427640396</v>
      </c>
      <c r="H367" s="3">
        <f t="shared" si="40"/>
        <v>6.694959164375977E-2</v>
      </c>
      <c r="I367" s="3">
        <f t="shared" si="41"/>
        <v>2.0013973137230676E-2</v>
      </c>
    </row>
    <row r="368" spans="4:9">
      <c r="D368" s="3">
        <f t="shared" si="36"/>
        <v>5.790223731177143E-2</v>
      </c>
      <c r="E368" s="3">
        <f t="shared" si="39"/>
        <v>0.11249999999999898</v>
      </c>
      <c r="F368" s="3">
        <f t="shared" si="37"/>
        <v>3.3044746235438862</v>
      </c>
      <c r="G368" s="3">
        <f t="shared" si="38"/>
        <v>-3.4044746235438863</v>
      </c>
      <c r="H368" s="3">
        <f t="shared" si="40"/>
        <v>6.7042880511842581E-2</v>
      </c>
      <c r="I368" s="3">
        <f t="shared" si="41"/>
        <v>2.0013934195075422E-2</v>
      </c>
    </row>
    <row r="369" spans="4:9">
      <c r="D369" s="3">
        <f t="shared" si="36"/>
        <v>5.8060814675741389E-2</v>
      </c>
      <c r="E369" s="3">
        <f t="shared" si="39"/>
        <v>0.11281249999999897</v>
      </c>
      <c r="F369" s="3">
        <f t="shared" si="37"/>
        <v>3.3091293514837887</v>
      </c>
      <c r="G369" s="3">
        <f t="shared" si="38"/>
        <v>-3.4091293514837888</v>
      </c>
      <c r="H369" s="3">
        <f t="shared" si="40"/>
        <v>6.7136039750271229E-2</v>
      </c>
      <c r="I369" s="3">
        <f t="shared" si="41"/>
        <v>2.0013895469602534E-2</v>
      </c>
    </row>
    <row r="370" spans="4:9">
      <c r="D370" s="3">
        <f t="shared" si="36"/>
        <v>5.8219388819154901E-2</v>
      </c>
      <c r="E370" s="3">
        <f t="shared" si="39"/>
        <v>0.11312499999999896</v>
      </c>
      <c r="F370" s="3">
        <f t="shared" si="37"/>
        <v>3.3137776383108171</v>
      </c>
      <c r="G370" s="3">
        <f t="shared" si="38"/>
        <v>-3.4137776383108172</v>
      </c>
      <c r="H370" s="3">
        <f t="shared" si="40"/>
        <v>6.7229069897946789E-2</v>
      </c>
      <c r="I370" s="3">
        <f t="shared" si="41"/>
        <v>2.001385696222938E-2</v>
      </c>
    </row>
    <row r="371" spans="4:9">
      <c r="D371" s="3">
        <f t="shared" si="36"/>
        <v>5.8377959755344676E-2</v>
      </c>
      <c r="E371" s="3">
        <f t="shared" si="39"/>
        <v>0.11343749999999896</v>
      </c>
      <c r="F371" s="3">
        <f t="shared" si="37"/>
        <v>3.3184195106904206</v>
      </c>
      <c r="G371" s="3">
        <f t="shared" si="38"/>
        <v>-3.4184195106904207</v>
      </c>
      <c r="H371" s="3">
        <f t="shared" si="40"/>
        <v>6.7321971490022378E-2</v>
      </c>
      <c r="I371" s="3">
        <f t="shared" si="41"/>
        <v>2.0013818665890075E-2</v>
      </c>
    </row>
    <row r="372" spans="4:9">
      <c r="D372" s="3">
        <f t="shared" si="36"/>
        <v>5.8536527497551755E-2</v>
      </c>
      <c r="E372" s="3">
        <f t="shared" si="39"/>
        <v>0.11374999999999895</v>
      </c>
      <c r="F372" s="3">
        <f t="shared" si="37"/>
        <v>3.3230549951045707</v>
      </c>
      <c r="G372" s="3">
        <f t="shared" si="38"/>
        <v>-3.4230549951045708</v>
      </c>
      <c r="H372" s="3">
        <f t="shared" si="40"/>
        <v>6.7414745057942579E-2</v>
      </c>
      <c r="I372" s="3">
        <f t="shared" si="41"/>
        <v>2.0013780574259919E-2</v>
      </c>
    </row>
    <row r="373" spans="4:9">
      <c r="D373" s="3">
        <f t="shared" si="36"/>
        <v>5.8695092058926222E-2</v>
      </c>
      <c r="E373" s="3">
        <f t="shared" si="39"/>
        <v>0.11406249999999894</v>
      </c>
      <c r="F373" s="3">
        <f t="shared" si="37"/>
        <v>3.3276841178535173</v>
      </c>
      <c r="G373" s="3">
        <f t="shared" si="38"/>
        <v>-3.4276841178535173</v>
      </c>
      <c r="H373" s="3">
        <f t="shared" si="40"/>
        <v>6.7507391129584662E-2</v>
      </c>
      <c r="I373" s="3">
        <f t="shared" si="41"/>
        <v>2.0013742703877593E-2</v>
      </c>
    </row>
    <row r="374" spans="4:9">
      <c r="D374" s="3">
        <f t="shared" si="36"/>
        <v>5.8853653452528229E-2</v>
      </c>
      <c r="E374" s="3">
        <f t="shared" si="39"/>
        <v>0.11437499999999894</v>
      </c>
      <c r="F374" s="3">
        <f t="shared" si="37"/>
        <v>3.3323069050575365</v>
      </c>
      <c r="G374" s="3">
        <f t="shared" si="38"/>
        <v>-3.4323069050575366</v>
      </c>
      <c r="H374" s="3">
        <f t="shared" si="40"/>
        <v>6.7599910229113575E-2</v>
      </c>
      <c r="I374" s="3">
        <f t="shared" si="41"/>
        <v>2.0013705032425652E-2</v>
      </c>
    </row>
    <row r="375" spans="4:9">
      <c r="D375" s="3">
        <f t="shared" si="36"/>
        <v>5.9012211691328788E-2</v>
      </c>
      <c r="E375" s="3">
        <f t="shared" si="39"/>
        <v>0.11468749999999893</v>
      </c>
      <c r="F375" s="3">
        <f t="shared" si="37"/>
        <v>3.3369233826586471</v>
      </c>
      <c r="G375" s="3">
        <f t="shared" si="38"/>
        <v>-3.4369233826586472</v>
      </c>
      <c r="H375" s="3">
        <f t="shared" si="40"/>
        <v>6.7692302877157551E-2</v>
      </c>
      <c r="I375" s="3">
        <f t="shared" si="41"/>
        <v>2.0013667568049901E-2</v>
      </c>
    </row>
    <row r="376" spans="4:9">
      <c r="D376" s="3">
        <f t="shared" si="36"/>
        <v>5.9170766788210628E-2</v>
      </c>
      <c r="E376" s="3">
        <f t="shared" si="39"/>
        <v>0.11499999999999892</v>
      </c>
      <c r="F376" s="3">
        <f t="shared" si="37"/>
        <v>3.3415335764223086</v>
      </c>
      <c r="G376" s="3">
        <f t="shared" si="38"/>
        <v>-3.4415335764223087</v>
      </c>
      <c r="H376" s="3">
        <f t="shared" si="40"/>
        <v>6.7784569590800856E-2</v>
      </c>
      <c r="I376" s="3">
        <f t="shared" si="41"/>
        <v>2.00136303099815E-2</v>
      </c>
    </row>
    <row r="377" spans="4:9">
      <c r="D377" s="3">
        <f t="shared" si="36"/>
        <v>5.9329318755969002E-2</v>
      </c>
      <c r="E377" s="3">
        <f t="shared" si="39"/>
        <v>0.11531249999999892</v>
      </c>
      <c r="F377" s="3">
        <f t="shared" si="37"/>
        <v>3.3461375119390984</v>
      </c>
      <c r="G377" s="3">
        <f t="shared" si="38"/>
        <v>-3.4461375119390985</v>
      </c>
      <c r="H377" s="3">
        <f t="shared" si="40"/>
        <v>6.7876710883625971E-2</v>
      </c>
      <c r="I377" s="3">
        <f t="shared" si="41"/>
        <v>2.0013593259308814E-2</v>
      </c>
    </row>
    <row r="378" spans="4:9">
      <c r="D378" s="3">
        <f t="shared" si="36"/>
        <v>5.9487867607312644E-2</v>
      </c>
      <c r="E378" s="3">
        <f t="shared" si="39"/>
        <v>0.11562499999999891</v>
      </c>
      <c r="F378" s="3">
        <f t="shared" si="37"/>
        <v>3.3507352146263742</v>
      </c>
      <c r="G378" s="3">
        <f t="shared" si="38"/>
        <v>-3.4507352146263743</v>
      </c>
      <c r="H378" s="3">
        <f t="shared" si="40"/>
        <v>6.7968727265648413E-2</v>
      </c>
      <c r="I378" s="3">
        <f t="shared" si="41"/>
        <v>2.0013556395696613E-2</v>
      </c>
    </row>
    <row r="379" spans="4:9">
      <c r="D379" s="3">
        <f t="shared" si="36"/>
        <v>5.9646413354864404E-2</v>
      </c>
      <c r="E379" s="3">
        <f t="shared" si="39"/>
        <v>0.1159374999999989</v>
      </c>
      <c r="F379" s="3">
        <f t="shared" si="37"/>
        <v>3.3553267097299035</v>
      </c>
      <c r="G379" s="3">
        <f t="shared" si="38"/>
        <v>-3.4553267097299036</v>
      </c>
      <c r="H379" s="3">
        <f t="shared" si="40"/>
        <v>6.8060619243563422E-2</v>
      </c>
      <c r="I379" s="3">
        <f t="shared" si="41"/>
        <v>2.0013519745316927E-2</v>
      </c>
    </row>
    <row r="380" spans="4:9">
      <c r="D380" s="3">
        <f t="shared" si="36"/>
        <v>5.9804956011162203E-2</v>
      </c>
      <c r="E380" s="3">
        <f t="shared" si="39"/>
        <v>0.1162499999999989</v>
      </c>
      <c r="F380" s="3">
        <f t="shared" si="37"/>
        <v>3.3599120223254868</v>
      </c>
      <c r="G380" s="3">
        <f t="shared" si="38"/>
        <v>-3.4599120223254869</v>
      </c>
      <c r="H380" s="3">
        <f t="shared" si="40"/>
        <v>6.8152387320551469E-2</v>
      </c>
      <c r="I380" s="3">
        <f t="shared" si="41"/>
        <v>2.0013483284965414E-2</v>
      </c>
    </row>
    <row r="381" spans="4:9">
      <c r="D381" s="3">
        <f t="shared" si="36"/>
        <v>5.9963495588659724E-2</v>
      </c>
      <c r="E381" s="3">
        <f t="shared" si="39"/>
        <v>0.11656249999999889</v>
      </c>
      <c r="F381" s="3">
        <f t="shared" si="37"/>
        <v>3.3644911773205521</v>
      </c>
      <c r="G381" s="3">
        <f t="shared" si="38"/>
        <v>-3.4644911773205522</v>
      </c>
      <c r="H381" s="3">
        <f t="shared" si="40"/>
        <v>6.8244031996461049E-2</v>
      </c>
      <c r="I381" s="3">
        <f t="shared" si="41"/>
        <v>2.0013447024252236E-2</v>
      </c>
    </row>
    <row r="382" spans="4:9">
      <c r="D382" s="3">
        <f t="shared" si="36"/>
        <v>6.0122032099727309E-2</v>
      </c>
      <c r="E382" s="3">
        <f t="shared" si="39"/>
        <v>0.11687499999999888</v>
      </c>
      <c r="F382" s="3">
        <f t="shared" si="37"/>
        <v>3.3690641994557353</v>
      </c>
      <c r="G382" s="3">
        <f t="shared" si="38"/>
        <v>-3.4690641994557354</v>
      </c>
      <c r="H382" s="3">
        <f t="shared" si="40"/>
        <v>6.8335553767765789E-2</v>
      </c>
      <c r="I382" s="3">
        <f t="shared" si="41"/>
        <v>2.0013410956532234E-2</v>
      </c>
    </row>
    <row r="383" spans="4:9">
      <c r="D383" s="3">
        <f t="shared" si="36"/>
        <v>6.0280565556652649E-2</v>
      </c>
      <c r="E383" s="3">
        <f t="shared" si="39"/>
        <v>0.11718749999999888</v>
      </c>
      <c r="F383" s="3">
        <f t="shared" si="37"/>
        <v>3.3736311133064389</v>
      </c>
      <c r="G383" s="3">
        <f t="shared" si="38"/>
        <v>-3.473631113306439</v>
      </c>
      <c r="H383" s="3">
        <f t="shared" si="40"/>
        <v>6.842695312762391E-2</v>
      </c>
      <c r="I383" s="3">
        <f t="shared" si="41"/>
        <v>2.0013375081301243E-2</v>
      </c>
    </row>
    <row r="384" spans="4:9">
      <c r="D384" s="3">
        <f t="shared" si="36"/>
        <v>6.0439095971641627E-2</v>
      </c>
      <c r="E384" s="3">
        <f t="shared" si="39"/>
        <v>0.11749999999999887</v>
      </c>
      <c r="F384" s="3">
        <f t="shared" si="37"/>
        <v>3.3781919432843734</v>
      </c>
      <c r="G384" s="3">
        <f t="shared" si="38"/>
        <v>-3.4781919432843735</v>
      </c>
      <c r="H384" s="3">
        <f t="shared" si="40"/>
        <v>6.8518230565901908E-2</v>
      </c>
      <c r="I384" s="3">
        <f t="shared" si="41"/>
        <v>2.0013339396470004E-2</v>
      </c>
    </row>
    <row r="385" spans="4:9">
      <c r="D385" s="3">
        <f t="shared" si="36"/>
        <v>6.0597623356818967E-2</v>
      </c>
      <c r="E385" s="3">
        <f t="shared" si="39"/>
        <v>0.11781249999999886</v>
      </c>
      <c r="F385" s="3">
        <f t="shared" si="37"/>
        <v>3.3827467136390772</v>
      </c>
      <c r="G385" s="3">
        <f t="shared" si="38"/>
        <v>-3.4827467136390773</v>
      </c>
      <c r="H385" s="3">
        <f t="shared" si="40"/>
        <v>6.8609386569242023E-2</v>
      </c>
      <c r="I385" s="3">
        <f t="shared" si="41"/>
        <v>2.001330390806141E-2</v>
      </c>
    </row>
    <row r="386" spans="4:9">
      <c r="D386" s="3">
        <f t="shared" si="36"/>
        <v>6.0756147724229138E-2</v>
      </c>
      <c r="E386" s="3">
        <f t="shared" si="39"/>
        <v>0.11812499999999886</v>
      </c>
      <c r="F386" s="3">
        <f t="shared" si="37"/>
        <v>3.3872954484594255</v>
      </c>
      <c r="G386" s="3">
        <f t="shared" si="38"/>
        <v>-3.4872954484594256</v>
      </c>
      <c r="H386" s="3">
        <f t="shared" si="40"/>
        <v>6.8700421620986468E-2</v>
      </c>
      <c r="I386" s="3">
        <f t="shared" si="41"/>
        <v>2.0013268598821896E-2</v>
      </c>
    </row>
    <row r="387" spans="4:9">
      <c r="D387" s="3">
        <f t="shared" si="36"/>
        <v>6.0914669085836995E-2</v>
      </c>
      <c r="E387" s="3">
        <f t="shared" si="39"/>
        <v>0.11843749999999885</v>
      </c>
      <c r="F387" s="3">
        <f t="shared" si="37"/>
        <v>3.3918381716751136</v>
      </c>
      <c r="G387" s="3">
        <f t="shared" si="38"/>
        <v>-3.4918381716751137</v>
      </c>
      <c r="H387" s="3">
        <f t="shared" si="40"/>
        <v>6.8791336201332154E-2</v>
      </c>
      <c r="I387" s="3">
        <f t="shared" si="41"/>
        <v>2.0013233478922306E-2</v>
      </c>
    </row>
    <row r="388" spans="4:9">
      <c r="D388" s="3">
        <f t="shared" si="36"/>
        <v>6.1073187453528494E-2</v>
      </c>
      <c r="E388" s="3">
        <f t="shared" si="39"/>
        <v>0.11874999999999884</v>
      </c>
      <c r="F388" s="3">
        <f t="shared" si="37"/>
        <v>3.3963749070581231</v>
      </c>
      <c r="G388" s="3">
        <f t="shared" si="38"/>
        <v>-3.4963749070581231</v>
      </c>
      <c r="H388" s="3">
        <f t="shared" si="40"/>
        <v>6.8882130787336016E-2</v>
      </c>
      <c r="I388" s="3">
        <f t="shared" si="41"/>
        <v>2.0013198553280521E-2</v>
      </c>
    </row>
    <row r="389" spans="4:9">
      <c r="D389" s="3">
        <f t="shared" si="36"/>
        <v>6.1231702839111508E-2</v>
      </c>
      <c r="E389" s="3">
        <f t="shared" si="39"/>
        <v>0.11906249999999884</v>
      </c>
      <c r="F389" s="3">
        <f t="shared" si="37"/>
        <v>3.4009056782241793</v>
      </c>
      <c r="G389" s="3">
        <f t="shared" si="38"/>
        <v>-3.5009056782241794</v>
      </c>
      <c r="H389" s="3">
        <f t="shared" si="40"/>
        <v>6.8972805852828695E-2</v>
      </c>
      <c r="I389" s="3">
        <f t="shared" si="41"/>
        <v>2.0013163801341497E-2</v>
      </c>
    </row>
    <row r="390" spans="4:9">
      <c r="D390" s="3">
        <f t="shared" si="36"/>
        <v>6.139021525431651E-2</v>
      </c>
      <c r="E390" s="3">
        <f t="shared" si="39"/>
        <v>0.11937499999999883</v>
      </c>
      <c r="F390" s="3">
        <f t="shared" si="37"/>
        <v>3.4054305086341823</v>
      </c>
      <c r="G390" s="3">
        <f t="shared" si="38"/>
        <v>-3.5054305086341824</v>
      </c>
      <c r="H390" s="3">
        <f t="shared" si="40"/>
        <v>6.9063361868580878E-2</v>
      </c>
      <c r="I390" s="3">
        <f t="shared" si="41"/>
        <v>2.0013129232864156E-2</v>
      </c>
    </row>
    <row r="391" spans="4:9">
      <c r="D391" s="3">
        <f t="shared" si="36"/>
        <v>6.1548724710797226E-2</v>
      </c>
      <c r="E391" s="3">
        <f t="shared" si="39"/>
        <v>0.11968749999999882</v>
      </c>
      <c r="F391" s="3">
        <f t="shared" si="37"/>
        <v>3.4099494215956225</v>
      </c>
      <c r="G391" s="3">
        <f t="shared" si="38"/>
        <v>-3.5099494215956226</v>
      </c>
      <c r="H391" s="3">
        <f t="shared" si="40"/>
        <v>6.9153799302298313E-2</v>
      </c>
      <c r="I391" s="3">
        <f t="shared" si="41"/>
        <v>2.0013094850273888E-2</v>
      </c>
    </row>
    <row r="392" spans="4:9">
      <c r="D392" s="3">
        <f t="shared" si="36"/>
        <v>6.17072312201314E-2</v>
      </c>
      <c r="E392" s="3">
        <f t="shared" si="39"/>
        <v>0.11999999999999882</v>
      </c>
      <c r="F392" s="3">
        <f t="shared" si="37"/>
        <v>3.4144624402639843</v>
      </c>
      <c r="G392" s="3">
        <f t="shared" si="38"/>
        <v>-3.5144624402639844</v>
      </c>
      <c r="H392" s="3">
        <f t="shared" si="40"/>
        <v>6.9244118618599373E-2</v>
      </c>
      <c r="I392" s="3">
        <f t="shared" si="41"/>
        <v>2.0013060644804924E-2</v>
      </c>
    </row>
    <row r="393" spans="4:9">
      <c r="D393" s="3">
        <f t="shared" ref="D393:D407" si="42">$D$2+$D$3*F393+$D$4*F393*F393/2</f>
        <v>6.1865734793821472E-2</v>
      </c>
      <c r="E393" s="3">
        <f t="shared" si="39"/>
        <v>0.12031249999999881</v>
      </c>
      <c r="F393" s="3">
        <f t="shared" ref="F393:F407" si="43">(-$D$3+SQRT($D$3*$D$3-4*($D$2-E393)*$D$4))/(2*$D$4)</f>
        <v>3.4189695876441295</v>
      </c>
      <c r="G393" s="3">
        <f t="shared" ref="G393:G407" si="44">(-$D$3-SQRT($D$3*$D$3-4*($D$2-E393)*$D$4))/(2*$D$4)</f>
        <v>-3.5189695876441296</v>
      </c>
      <c r="H393" s="3">
        <f t="shared" si="40"/>
        <v>6.9334320279077141E-2</v>
      </c>
      <c r="I393" s="3">
        <f t="shared" si="41"/>
        <v>2.0013026615264828E-2</v>
      </c>
    </row>
    <row r="394" spans="4:9">
      <c r="D394" s="3">
        <f t="shared" si="42"/>
        <v>6.2024235443295238E-2</v>
      </c>
      <c r="E394" s="3">
        <f t="shared" ref="E394:E407" si="45">E393+$E$6</f>
        <v>0.1206249999999988</v>
      </c>
      <c r="F394" s="3">
        <f t="shared" si="43"/>
        <v>3.4234708865916641</v>
      </c>
      <c r="G394" s="3">
        <f t="shared" si="44"/>
        <v>-3.5234708865916642</v>
      </c>
      <c r="H394" s="3">
        <f t="shared" ref="H394:H407" si="46">(E394-E393)/(F394-F393)</f>
        <v>6.9424404742358364E-2</v>
      </c>
      <c r="I394" s="3">
        <f t="shared" ref="I394:I407" si="47">(H394-H393)/(F394-F393)</f>
        <v>2.0012992767468436E-2</v>
      </c>
    </row>
    <row r="395" spans="4:9">
      <c r="D395" s="3">
        <f t="shared" si="42"/>
        <v>6.2182733179906559E-2</v>
      </c>
      <c r="E395" s="3">
        <f t="shared" si="45"/>
        <v>0.1209374999999988</v>
      </c>
      <c r="F395" s="3">
        <f t="shared" si="43"/>
        <v>3.4279663598142927</v>
      </c>
      <c r="G395" s="3">
        <f t="shared" si="44"/>
        <v>-3.5279663598142927</v>
      </c>
      <c r="H395" s="3">
        <f t="shared" si="46"/>
        <v>6.9514372464056423E-2</v>
      </c>
      <c r="I395" s="3">
        <f t="shared" si="47"/>
        <v>2.0012959090756996E-2</v>
      </c>
    </row>
    <row r="396" spans="4:9">
      <c r="D396" s="3">
        <f t="shared" si="42"/>
        <v>6.2341228014935961E-2</v>
      </c>
      <c r="E396" s="3">
        <f t="shared" si="45"/>
        <v>0.12124999999999879</v>
      </c>
      <c r="F396" s="3">
        <f t="shared" si="43"/>
        <v>3.4324560298731521</v>
      </c>
      <c r="G396" s="3">
        <f t="shared" si="44"/>
        <v>-3.5324560298731522</v>
      </c>
      <c r="H396" s="3">
        <f t="shared" si="46"/>
        <v>6.9604223896884476E-2</v>
      </c>
      <c r="I396" s="3">
        <f t="shared" si="47"/>
        <v>2.0012925593663411E-2</v>
      </c>
    </row>
    <row r="397" spans="4:9">
      <c r="D397" s="3">
        <f t="shared" si="42"/>
        <v>6.249971995959145E-2</v>
      </c>
      <c r="E397" s="3">
        <f t="shared" si="45"/>
        <v>0.12156249999999878</v>
      </c>
      <c r="F397" s="3">
        <f t="shared" si="43"/>
        <v>3.436939919184137</v>
      </c>
      <c r="G397" s="3">
        <f t="shared" si="44"/>
        <v>-3.5369399191841371</v>
      </c>
      <c r="H397" s="3">
        <f t="shared" si="46"/>
        <v>6.9693959490573151E-2</v>
      </c>
      <c r="I397" s="3">
        <f t="shared" si="47"/>
        <v>2.0012892260483806E-2</v>
      </c>
    </row>
    <row r="398" spans="4:9">
      <c r="D398" s="3">
        <f t="shared" si="42"/>
        <v>6.2658209025009001E-2</v>
      </c>
      <c r="E398" s="3">
        <f t="shared" si="45"/>
        <v>0.12187499999999878</v>
      </c>
      <c r="F398" s="3">
        <f t="shared" si="43"/>
        <v>3.4414180500192009</v>
      </c>
      <c r="G398" s="3">
        <f t="shared" si="44"/>
        <v>-3.541418050019201</v>
      </c>
      <c r="H398" s="3">
        <f t="shared" si="46"/>
        <v>6.9783579692024755E-2</v>
      </c>
      <c r="I398" s="3">
        <f t="shared" si="47"/>
        <v>2.0012859104043049E-2</v>
      </c>
    </row>
    <row r="399" spans="4:9">
      <c r="D399" s="3">
        <f t="shared" si="42"/>
        <v>6.2816695222253208E-2</v>
      </c>
      <c r="E399" s="3">
        <f t="shared" si="45"/>
        <v>0.12218749999999877</v>
      </c>
      <c r="F399" s="3">
        <f t="shared" si="43"/>
        <v>3.4458904445076475</v>
      </c>
      <c r="G399" s="3">
        <f t="shared" si="44"/>
        <v>-3.5458904445076476</v>
      </c>
      <c r="H399" s="3">
        <f t="shared" si="46"/>
        <v>6.9873084945271391E-2</v>
      </c>
      <c r="I399" s="3">
        <f t="shared" si="47"/>
        <v>2.0012826122081058E-2</v>
      </c>
    </row>
    <row r="400" spans="4:9">
      <c r="D400" s="3">
        <f t="shared" si="42"/>
        <v>6.2975178562318074E-2</v>
      </c>
      <c r="E400" s="3">
        <f t="shared" si="45"/>
        <v>0.12249999999999876</v>
      </c>
      <c r="F400" s="3">
        <f t="shared" si="43"/>
        <v>3.4503571246374096</v>
      </c>
      <c r="G400" s="3">
        <f t="shared" si="44"/>
        <v>-3.5503571246374097</v>
      </c>
      <c r="H400" s="3">
        <f t="shared" si="46"/>
        <v>6.996247569145593E-2</v>
      </c>
      <c r="I400" s="3">
        <f t="shared" si="47"/>
        <v>2.0012793302326661E-2</v>
      </c>
    </row>
    <row r="401" spans="4:9">
      <c r="D401" s="3">
        <f t="shared" si="42"/>
        <v>6.3133659056127528E-2</v>
      </c>
      <c r="E401" s="3">
        <f t="shared" si="45"/>
        <v>0.12281249999999876</v>
      </c>
      <c r="F401" s="3">
        <f t="shared" si="43"/>
        <v>3.4548181122563086</v>
      </c>
      <c r="G401" s="3">
        <f t="shared" si="44"/>
        <v>-3.5548181122563087</v>
      </c>
      <c r="H401" s="3">
        <f t="shared" si="46"/>
        <v>7.0051752368933781E-2</v>
      </c>
      <c r="I401" s="3">
        <f t="shared" si="47"/>
        <v>2.0012760649599066E-2</v>
      </c>
    </row>
    <row r="402" spans="4:9">
      <c r="D402" s="3">
        <f t="shared" si="42"/>
        <v>6.329213671453604E-2</v>
      </c>
      <c r="E402" s="3">
        <f t="shared" si="45"/>
        <v>0.12312499999999875</v>
      </c>
      <c r="F402" s="3">
        <f t="shared" si="43"/>
        <v>3.4592734290733</v>
      </c>
      <c r="G402" s="3">
        <f t="shared" si="44"/>
        <v>-3.5592734290733001</v>
      </c>
      <c r="H402" s="3">
        <f t="shared" si="46"/>
        <v>7.0140915413287916E-2</v>
      </c>
      <c r="I402" s="3">
        <f t="shared" si="47"/>
        <v>2.0012728166511146E-2</v>
      </c>
    </row>
    <row r="403" spans="4:9">
      <c r="D403" s="3">
        <f t="shared" si="42"/>
        <v>6.3450611548329233E-2</v>
      </c>
      <c r="E403" s="3">
        <f t="shared" si="45"/>
        <v>0.12343749999999874</v>
      </c>
      <c r="F403" s="3">
        <f t="shared" si="43"/>
        <v>3.4637230966597063</v>
      </c>
      <c r="G403" s="3">
        <f t="shared" si="44"/>
        <v>-3.5637230966597064</v>
      </c>
      <c r="H403" s="3">
        <f t="shared" si="46"/>
        <v>7.0229965257332522E-2</v>
      </c>
      <c r="I403" s="3">
        <f t="shared" si="47"/>
        <v>2.0012695850955775E-2</v>
      </c>
    </row>
    <row r="404" spans="4:9">
      <c r="D404" s="3">
        <f t="shared" si="42"/>
        <v>6.3609083568224575E-2</v>
      </c>
      <c r="E404" s="3">
        <f t="shared" si="45"/>
        <v>0.12374999999999874</v>
      </c>
      <c r="F404" s="3">
        <f t="shared" si="43"/>
        <v>3.4681671364504374</v>
      </c>
      <c r="G404" s="3">
        <f t="shared" si="44"/>
        <v>-3.5681671364504375</v>
      </c>
      <c r="H404" s="3">
        <f t="shared" si="46"/>
        <v>7.0318902331112321E-2</v>
      </c>
      <c r="I404" s="3">
        <f t="shared" si="47"/>
        <v>2.0012663695157595E-2</v>
      </c>
    </row>
    <row r="405" spans="4:9">
      <c r="D405" s="3">
        <f t="shared" si="42"/>
        <v>6.3767552784871964E-2</v>
      </c>
      <c r="E405" s="3">
        <f t="shared" si="45"/>
        <v>0.12406249999999873</v>
      </c>
      <c r="F405" s="3">
        <f t="shared" si="43"/>
        <v>3.4726055697451956</v>
      </c>
      <c r="G405" s="3">
        <f t="shared" si="44"/>
        <v>-3.5726055697451957</v>
      </c>
      <c r="H405" s="3">
        <f t="shared" si="46"/>
        <v>7.0407727061946368E-2</v>
      </c>
      <c r="I405" s="3">
        <f t="shared" si="47"/>
        <v>2.0012631695726681E-2</v>
      </c>
    </row>
    <row r="406" spans="4:9">
      <c r="D406" s="3">
        <f t="shared" si="42"/>
        <v>6.3926019208854198E-2</v>
      </c>
      <c r="E406" s="3">
        <f t="shared" si="45"/>
        <v>0.12437499999999872</v>
      </c>
      <c r="F406" s="3">
        <f t="shared" si="43"/>
        <v>3.4770384177096614</v>
      </c>
      <c r="G406" s="3">
        <f t="shared" si="44"/>
        <v>-3.5770384177096615</v>
      </c>
      <c r="H406" s="3">
        <f t="shared" si="46"/>
        <v>7.0496439874552813E-2</v>
      </c>
      <c r="I406" s="3">
        <f t="shared" si="47"/>
        <v>2.0012599872041164E-2</v>
      </c>
    </row>
    <row r="407" spans="4:9">
      <c r="D407" s="3">
        <f t="shared" si="42"/>
        <v>6.4084482850687685E-2</v>
      </c>
      <c r="E407" s="3">
        <f t="shared" si="45"/>
        <v>0.12468749999999872</v>
      </c>
      <c r="F407" s="3">
        <f t="shared" si="43"/>
        <v>3.4814657013766777</v>
      </c>
      <c r="G407" s="3">
        <f t="shared" si="44"/>
        <v>-3.5814657013766777</v>
      </c>
      <c r="H407" s="3">
        <f t="shared" si="46"/>
        <v>7.0585041190866213E-2</v>
      </c>
      <c r="I407" s="3">
        <f t="shared" si="47"/>
        <v>2.0012568196948546E-2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C4:E22"/>
  <sheetViews>
    <sheetView workbookViewId="0">
      <selection activeCell="C15" sqref="C15:D22"/>
    </sheetView>
  </sheetViews>
  <sheetFormatPr defaultRowHeight="15"/>
  <cols>
    <col min="5" max="5" width="9.140625" style="26"/>
  </cols>
  <sheetData>
    <row r="4" spans="3:4">
      <c r="C4">
        <v>500</v>
      </c>
      <c r="D4">
        <v>0.18</v>
      </c>
    </row>
    <row r="5" spans="3:4">
      <c r="C5">
        <v>1000</v>
      </c>
      <c r="D5">
        <v>0.15</v>
      </c>
    </row>
    <row r="6" spans="3:4">
      <c r="C6">
        <v>1500</v>
      </c>
      <c r="D6">
        <v>0.14000000000000001</v>
      </c>
    </row>
    <row r="7" spans="3:4">
      <c r="C7">
        <v>2000</v>
      </c>
      <c r="D7">
        <v>0.13</v>
      </c>
    </row>
    <row r="8" spans="3:4">
      <c r="C8">
        <v>3500</v>
      </c>
      <c r="D8">
        <v>0.12</v>
      </c>
    </row>
    <row r="9" spans="3:4">
      <c r="C9">
        <v>5000</v>
      </c>
      <c r="D9">
        <v>0.11</v>
      </c>
    </row>
    <row r="10" spans="3:4">
      <c r="C10">
        <v>6000</v>
      </c>
      <c r="D10">
        <v>0.09</v>
      </c>
    </row>
    <row r="11" spans="3:4">
      <c r="C11">
        <v>6500</v>
      </c>
      <c r="D11">
        <v>0.08</v>
      </c>
    </row>
    <row r="12" spans="3:4">
      <c r="C12">
        <v>7000</v>
      </c>
      <c r="D12">
        <v>0.06</v>
      </c>
    </row>
    <row r="15" spans="3:4">
      <c r="C15">
        <v>250</v>
      </c>
      <c r="D15">
        <v>0.67</v>
      </c>
    </row>
    <row r="16" spans="3:4">
      <c r="C16">
        <v>500</v>
      </c>
      <c r="D16">
        <v>0.6</v>
      </c>
    </row>
    <row r="17" spans="3:4">
      <c r="C17">
        <v>750</v>
      </c>
      <c r="D17">
        <v>0.54</v>
      </c>
    </row>
    <row r="18" spans="3:4">
      <c r="C18">
        <v>1000</v>
      </c>
      <c r="D18">
        <v>0.46</v>
      </c>
    </row>
    <row r="19" spans="3:4">
      <c r="C19">
        <v>1250</v>
      </c>
      <c r="D19">
        <v>0.4</v>
      </c>
    </row>
    <row r="20" spans="3:4">
      <c r="C20">
        <v>1500</v>
      </c>
      <c r="D20">
        <v>0.32</v>
      </c>
    </row>
    <row r="21" spans="3:4">
      <c r="C21">
        <v>1750</v>
      </c>
      <c r="D21">
        <v>0.23</v>
      </c>
    </row>
    <row r="22" spans="3:4">
      <c r="C22">
        <v>2000</v>
      </c>
      <c r="D22">
        <v>0.1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1:P29"/>
  <sheetViews>
    <sheetView topLeftCell="E1" workbookViewId="0">
      <selection activeCell="L10" sqref="L10"/>
    </sheetView>
  </sheetViews>
  <sheetFormatPr defaultRowHeight="15"/>
  <cols>
    <col min="4" max="4" width="15.28515625" bestFit="1" customWidth="1"/>
    <col min="5" max="5" width="10" bestFit="1" customWidth="1"/>
    <col min="6" max="6" width="11" customWidth="1"/>
    <col min="10" max="10" width="25.5703125" customWidth="1"/>
    <col min="11" max="11" width="21.7109375" customWidth="1"/>
    <col min="12" max="13" width="18" bestFit="1" customWidth="1"/>
  </cols>
  <sheetData>
    <row r="1" spans="3:13">
      <c r="J1" s="35" t="s">
        <v>178</v>
      </c>
      <c r="K1" s="36"/>
      <c r="L1" s="36">
        <f ca="1">NOW()-TIME(4,0,0)</f>
        <v>41175.854910879629</v>
      </c>
      <c r="M1" s="37">
        <v>36526.5</v>
      </c>
    </row>
    <row r="2" spans="3:13">
      <c r="D2" s="28"/>
      <c r="J2" s="38" t="s">
        <v>45</v>
      </c>
      <c r="K2" s="31" t="s">
        <v>54</v>
      </c>
      <c r="L2" s="32">
        <f ca="1">L1</f>
        <v>41175.854910879629</v>
      </c>
      <c r="M2" s="39">
        <f>M1</f>
        <v>36526.5</v>
      </c>
    </row>
    <row r="3" spans="3:13">
      <c r="J3" s="38" t="s">
        <v>46</v>
      </c>
      <c r="K3" s="31">
        <f>-4713</f>
        <v>-4713</v>
      </c>
      <c r="L3" s="31">
        <f ca="1">YEAR(L2)</f>
        <v>2012</v>
      </c>
      <c r="M3" s="12">
        <f>YEAR(M2)</f>
        <v>2000</v>
      </c>
    </row>
    <row r="4" spans="3:13">
      <c r="J4" s="38" t="s">
        <v>47</v>
      </c>
      <c r="K4" s="31">
        <v>11</v>
      </c>
      <c r="L4" s="31">
        <f ca="1">MONTH(L2)</f>
        <v>9</v>
      </c>
      <c r="M4" s="12">
        <f>MONTH(M2)</f>
        <v>1</v>
      </c>
    </row>
    <row r="5" spans="3:13">
      <c r="J5" s="38" t="s">
        <v>48</v>
      </c>
      <c r="K5" s="31">
        <v>24</v>
      </c>
      <c r="L5" s="31">
        <f ca="1">DAY(L2)</f>
        <v>23</v>
      </c>
      <c r="M5" s="12">
        <f>DAY(M2)</f>
        <v>1</v>
      </c>
    </row>
    <row r="6" spans="3:13">
      <c r="J6" s="38" t="s">
        <v>49</v>
      </c>
      <c r="K6" s="31">
        <v>12</v>
      </c>
      <c r="L6" s="31">
        <f ca="1">HOUR(L2)</f>
        <v>20</v>
      </c>
      <c r="M6" s="12">
        <f>HOUR(M2)</f>
        <v>12</v>
      </c>
    </row>
    <row r="7" spans="3:13">
      <c r="J7" s="38" t="s">
        <v>50</v>
      </c>
      <c r="K7" s="31">
        <v>0</v>
      </c>
      <c r="L7" s="31">
        <f ca="1">MINUTE(L2)</f>
        <v>31</v>
      </c>
      <c r="M7" s="12">
        <f>MINUTE(M2)</f>
        <v>0</v>
      </c>
    </row>
    <row r="8" spans="3:13">
      <c r="J8" s="38" t="s">
        <v>51</v>
      </c>
      <c r="K8" s="31">
        <v>0</v>
      </c>
      <c r="L8" s="31">
        <f ca="1">SECOND(L2)</f>
        <v>4</v>
      </c>
      <c r="M8" s="12">
        <f>SECOND(M2)</f>
        <v>0</v>
      </c>
    </row>
    <row r="9" spans="3:13">
      <c r="J9" s="38" t="s">
        <v>52</v>
      </c>
      <c r="K9" s="31">
        <f>INT(K5+INT((153*K14+2)/5)+365*K13+INT(K13/4)-INT(K13/100)+INT(K13/400)-32045)</f>
        <v>0</v>
      </c>
      <c r="L9" s="31">
        <f ca="1">INT(L5+INT((153*L14+2)/5)+365*L13+INT(L13/4)-INT(L13/100)+INT(L13/400)-32045)</f>
        <v>2456193</v>
      </c>
      <c r="M9" s="31">
        <f>INT(M5+INT((153*M14+2)/5)+365*M13+INT(M13/4)-INT(M13/100)+INT(M13/400)-32045)</f>
        <v>2451545</v>
      </c>
    </row>
    <row r="10" spans="3:13" ht="17.25">
      <c r="C10" t="s">
        <v>42</v>
      </c>
      <c r="D10" s="3">
        <v>0.3</v>
      </c>
      <c r="E10" s="20" t="s">
        <v>44</v>
      </c>
      <c r="F10" s="3">
        <f>IF(D10&lt;0.000001,D10*1000000000,IF(D10&lt;0.001,D10*1000000,IF(D10&lt;1,D10*1000,IF(D10&gt;1000000,D10/1000000,IF(D10&gt;1000,D10/1000,D10)))))</f>
        <v>300</v>
      </c>
      <c r="G10" t="str">
        <f>CONCATENATE(IF(D10&lt;0.000001,"n",IF(D10&lt;0.001,"u",IF(D10&lt;1,"m",IF(D10&gt;1000000,"M",IF(D10&gt;1000,"K",""))))),E10)</f>
        <v>mm/s2</v>
      </c>
      <c r="J10" s="38" t="s">
        <v>53</v>
      </c>
      <c r="K10" s="33">
        <f>K9+(K6-12)/24+(K7/1440)+(K8/86400)</f>
        <v>0</v>
      </c>
      <c r="L10" s="33">
        <f ca="1">L9+(L6-12)/24+(L7/1440)+(L8/86400)</f>
        <v>2456193.3549074079</v>
      </c>
      <c r="M10" s="33">
        <f>M9+(M6-12)/24+(M7/1440)+(M8/86400)</f>
        <v>2451545</v>
      </c>
    </row>
    <row r="11" spans="3:13" ht="18.75" thickBot="1">
      <c r="C11" t="s">
        <v>43</v>
      </c>
      <c r="D11" s="27">
        <f>Частоты!I7</f>
        <v>2.4999999999999999E-8</v>
      </c>
      <c r="E11" t="s">
        <v>13</v>
      </c>
      <c r="F11" s="3">
        <f>IF(D11&lt;0.000001,D11*1000000000,IF(D11&lt;0.001,D11*1000000,IF(D11&lt;1,D11*1000,IF(D11&gt;1000000,D11/1000000,IF(D11&gt;1000,D11/1000,D11)))))</f>
        <v>25</v>
      </c>
      <c r="G11" t="str">
        <f>CONCATENATE(IF(D11&lt;0.000001,"n",IF(D11&lt;0.001,"u",IF(D11&lt;1,"m",IF(D11&gt;1000000,"M",IF(D11&gt;1000,"K",""))))),E11)</f>
        <v>ns</v>
      </c>
      <c r="I11" s="29"/>
      <c r="J11" s="40" t="s">
        <v>176</v>
      </c>
      <c r="K11" s="53">
        <f>K10-2451545</f>
        <v>-2451545</v>
      </c>
      <c r="L11" s="53">
        <f ca="1">L10-2451545</f>
        <v>4648.354907407891</v>
      </c>
      <c r="M11" s="53">
        <f>M10-2451545</f>
        <v>0</v>
      </c>
    </row>
    <row r="12" spans="3:13">
      <c r="J12" s="24" t="s">
        <v>124</v>
      </c>
      <c r="K12" s="34">
        <f>(14-K4)/12</f>
        <v>0.25</v>
      </c>
      <c r="L12" s="34">
        <f ca="1">(14-L4)/12</f>
        <v>0.41666666666666669</v>
      </c>
      <c r="M12" s="34">
        <f>(14-M4)/12</f>
        <v>1.0833333333333333</v>
      </c>
    </row>
    <row r="13" spans="3:13">
      <c r="E13" t="s">
        <v>22</v>
      </c>
      <c r="F13" t="s">
        <v>40</v>
      </c>
      <c r="G13" t="s">
        <v>41</v>
      </c>
      <c r="J13" s="24" t="s">
        <v>140</v>
      </c>
      <c r="K13">
        <f>K3+4800-K12</f>
        <v>86.75</v>
      </c>
      <c r="L13">
        <f ca="1">L3+4800-L12</f>
        <v>6811.583333333333</v>
      </c>
      <c r="M13">
        <f>M3+4800-M12</f>
        <v>6798.916666666667</v>
      </c>
    </row>
    <row r="14" spans="3:13">
      <c r="J14" s="24" t="s">
        <v>175</v>
      </c>
      <c r="K14">
        <f>K4+12*K12-3</f>
        <v>11</v>
      </c>
      <c r="L14">
        <f ca="1">L4+12*L12-3</f>
        <v>11</v>
      </c>
      <c r="M14">
        <f>M4+12*M12-3</f>
        <v>11</v>
      </c>
    </row>
    <row r="15" spans="3:13">
      <c r="J15" s="24" t="s">
        <v>177</v>
      </c>
      <c r="K15" s="54">
        <f>K10-2400000.5</f>
        <v>-2400000.5</v>
      </c>
      <c r="L15" s="54">
        <f ca="1">L10-2400000.5</f>
        <v>56192.854907407891</v>
      </c>
    </row>
    <row r="16" spans="3:13">
      <c r="L16">
        <v>55.381514000000003</v>
      </c>
    </row>
    <row r="17" spans="8:16" s="55" customFormat="1" ht="15.75">
      <c r="H17" s="30"/>
      <c r="J17" s="55" t="s">
        <v>124</v>
      </c>
      <c r="L17" s="55">
        <v>37.809632999999998</v>
      </c>
    </row>
    <row r="18" spans="8:16">
      <c r="J18" t="s">
        <v>179</v>
      </c>
      <c r="K18" s="55">
        <f>(INT(K11)/36525)</f>
        <v>-67.119644079397673</v>
      </c>
      <c r="L18">
        <f ca="1">(INT(L11)/36525)</f>
        <v>0.12725530458590006</v>
      </c>
      <c r="M18" s="55">
        <f>(INT(M11)/36525)</f>
        <v>0</v>
      </c>
    </row>
    <row r="19" spans="8:16">
      <c r="J19" t="s">
        <v>180</v>
      </c>
      <c r="K19" s="55">
        <f>((6*60+41)*60+50.54841)+8640184.812866*K18 + 0.093104*K18*K18-0.0000062*K18*K18*K18</f>
        <v>-579901597.55877423</v>
      </c>
      <c r="L19">
        <f ca="1">((6*60+41)*60+50.54841)+8640184.812866*L18 + 0.093104*L18*L18-0.0000062*L18*L18*L18</f>
        <v>1123619.8999574361</v>
      </c>
      <c r="M19" s="55">
        <f>((6*60+41)*60+50.54841)+8640184.812866*M18 + 0.093104*M18*M18-0.0000062*M18*M18*M18</f>
        <v>24110.548409999999</v>
      </c>
    </row>
    <row r="20" spans="8:16">
      <c r="J20" t="s">
        <v>181</v>
      </c>
      <c r="K20" s="55">
        <f>INT(K19/3600)</f>
        <v>-161084</v>
      </c>
      <c r="L20">
        <f ca="1">INT(L19/3600)</f>
        <v>312</v>
      </c>
      <c r="M20" s="55">
        <f>INT(M19/3600)</f>
        <v>6</v>
      </c>
    </row>
    <row r="21" spans="8:16" ht="15.75">
      <c r="H21" s="30"/>
      <c r="J21" t="s">
        <v>182</v>
      </c>
      <c r="K21" s="55">
        <f>INT((K19-K20*3600)/60)</f>
        <v>13</v>
      </c>
      <c r="L21">
        <f ca="1">INT((L19-L20*3600)/60)</f>
        <v>6</v>
      </c>
      <c r="M21" s="55">
        <f>INT((M19-M20*3600)/60)</f>
        <v>41</v>
      </c>
    </row>
    <row r="22" spans="8:16" ht="15.75">
      <c r="H22" s="30"/>
      <c r="J22" t="s">
        <v>183</v>
      </c>
      <c r="K22" s="55">
        <f>K19-K20*3600-K21*60</f>
        <v>22.44122576713562</v>
      </c>
      <c r="L22">
        <f ca="1">L19-L20*3600-L21*60</f>
        <v>59.899957436136901</v>
      </c>
      <c r="M22" s="55">
        <f>M19-M20*3600-M21*60</f>
        <v>50.548409999999421</v>
      </c>
    </row>
    <row r="23" spans="8:16" ht="15.75">
      <c r="H23" s="30"/>
      <c r="J23" s="55" t="s">
        <v>180</v>
      </c>
      <c r="K23" s="56" t="e">
        <f>TIME(K20,K21,K22)</f>
        <v>#NUM!</v>
      </c>
      <c r="L23" s="56">
        <f ca="1">TIME(L20,L21,L22)</f>
        <v>4.849537037037166E-3</v>
      </c>
      <c r="M23" s="56">
        <f>TIME(M20,M21,M22)</f>
        <v>0.2790509259259259</v>
      </c>
    </row>
    <row r="24" spans="8:16" ht="15.75">
      <c r="H24" s="30"/>
      <c r="J24" t="s">
        <v>184</v>
      </c>
      <c r="K24" s="55">
        <f>K19+(K17/15)*3600</f>
        <v>-579901597.55877423</v>
      </c>
      <c r="L24">
        <f ca="1">L19+(L17/15)*3600</f>
        <v>1132694.2118774361</v>
      </c>
      <c r="P24">
        <f ca="1">L24/(365*3600*24)</f>
        <v>3.591749783984767E-2</v>
      </c>
    </row>
    <row r="25" spans="8:16" ht="15.75">
      <c r="H25" s="30"/>
      <c r="J25" t="s">
        <v>185</v>
      </c>
      <c r="L25">
        <f ca="1">INT(L24/(3600*24))</f>
        <v>13</v>
      </c>
    </row>
    <row r="26" spans="8:16" ht="15.75">
      <c r="H26" s="30"/>
      <c r="J26" s="55" t="s">
        <v>181</v>
      </c>
      <c r="K26" s="55">
        <f>INT(K24/3600)</f>
        <v>-161084</v>
      </c>
      <c r="L26" s="55">
        <f ca="1">INT((L24-L25*3600*24)/(3600))</f>
        <v>2</v>
      </c>
      <c r="M26" s="55">
        <f>INT(M24/3600)</f>
        <v>0</v>
      </c>
    </row>
    <row r="27" spans="8:16" ht="15.75">
      <c r="H27" s="30"/>
      <c r="J27" s="55" t="s">
        <v>182</v>
      </c>
      <c r="K27" s="55">
        <f>INT((K24-K26*3600)/60)</f>
        <v>13</v>
      </c>
      <c r="L27" s="55">
        <f ca="1">INT((L24-(L25*24+L26)*3600)/60)</f>
        <v>38</v>
      </c>
      <c r="M27" s="55">
        <f>INT((M24-M26*3600)/60)</f>
        <v>0</v>
      </c>
    </row>
    <row r="28" spans="8:16" ht="15.75">
      <c r="H28" s="30"/>
      <c r="J28" s="55" t="s">
        <v>183</v>
      </c>
      <c r="K28" s="55">
        <f>K24-K26*3600-K27*60</f>
        <v>22.44122576713562</v>
      </c>
      <c r="L28" s="55">
        <f ca="1">L24-((L25*24+L26)*60+L27)*60</f>
        <v>14.211877436144277</v>
      </c>
      <c r="M28" s="55">
        <f>M24-M26*3600-M27*60</f>
        <v>0</v>
      </c>
    </row>
    <row r="29" spans="8:16">
      <c r="L29" s="56">
        <f ca="1">TIME(L26,L27,L28)</f>
        <v>0.10988425925925926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C5:J312"/>
  <sheetViews>
    <sheetView topLeftCell="C76" zoomScale="130" zoomScaleNormal="130" workbookViewId="0">
      <selection activeCell="E86" sqref="E86"/>
    </sheetView>
  </sheetViews>
  <sheetFormatPr defaultRowHeight="15"/>
  <cols>
    <col min="3" max="3" width="46.7109375" bestFit="1" customWidth="1"/>
    <col min="7" max="7" width="12" bestFit="1" customWidth="1"/>
  </cols>
  <sheetData>
    <row r="5" spans="3:6">
      <c r="C5" t="s">
        <v>55</v>
      </c>
      <c r="D5" t="s">
        <v>56</v>
      </c>
      <c r="E5">
        <v>0.5</v>
      </c>
      <c r="F5">
        <v>3.0000000000000001E-3</v>
      </c>
    </row>
    <row r="6" spans="3:6">
      <c r="C6" t="s">
        <v>57</v>
      </c>
      <c r="D6" t="s">
        <v>56</v>
      </c>
      <c r="E6">
        <f>PI()*E5</f>
        <v>1.5707963267948966</v>
      </c>
      <c r="F6">
        <f>PI()*2*F5</f>
        <v>1.8849555921538759E-2</v>
      </c>
    </row>
    <row r="7" spans="3:6">
      <c r="C7" t="s">
        <v>58</v>
      </c>
      <c r="D7" t="s">
        <v>61</v>
      </c>
      <c r="E7">
        <v>3.0000000000000001E-5</v>
      </c>
      <c r="F7">
        <v>3.0000000000000001E-5</v>
      </c>
    </row>
    <row r="8" spans="3:6">
      <c r="C8" t="s">
        <v>59</v>
      </c>
      <c r="E8">
        <f>E6/E7</f>
        <v>52359.877559829882</v>
      </c>
      <c r="F8">
        <f>F6/F7</f>
        <v>628.31853071795865</v>
      </c>
    </row>
    <row r="9" spans="3:6">
      <c r="C9" t="s">
        <v>60</v>
      </c>
      <c r="E9">
        <f>E8/(180*60*60)</f>
        <v>8.0802280184922651E-2</v>
      </c>
      <c r="F9">
        <f>F8/(180*60*60)</f>
        <v>9.6962736221907204E-4</v>
      </c>
    </row>
    <row r="10" spans="3:6">
      <c r="C10" t="s">
        <v>62</v>
      </c>
      <c r="D10" t="s">
        <v>56</v>
      </c>
      <c r="E10">
        <f>180*60*60*E7</f>
        <v>19.440000000000001</v>
      </c>
    </row>
    <row r="11" spans="3:6">
      <c r="C11" t="s">
        <v>63</v>
      </c>
      <c r="D11" t="s">
        <v>56</v>
      </c>
      <c r="E11">
        <f>180*60*4*E7</f>
        <v>1.296</v>
      </c>
    </row>
    <row r="14" spans="3:6">
      <c r="C14" t="s">
        <v>64</v>
      </c>
      <c r="D14" t="s">
        <v>61</v>
      </c>
      <c r="E14">
        <v>15</v>
      </c>
    </row>
    <row r="15" spans="3:6">
      <c r="C15" t="s">
        <v>65</v>
      </c>
      <c r="D15" t="s">
        <v>61</v>
      </c>
      <c r="E15">
        <v>10</v>
      </c>
    </row>
    <row r="16" spans="3:6">
      <c r="C16" t="s">
        <v>66</v>
      </c>
      <c r="D16" t="s">
        <v>61</v>
      </c>
      <c r="E16">
        <f>2*PI()*E14</f>
        <v>94.247779607693786</v>
      </c>
    </row>
    <row r="17" spans="3:10">
      <c r="C17" t="s">
        <v>67</v>
      </c>
      <c r="D17" t="s">
        <v>61</v>
      </c>
      <c r="E17">
        <f>2*PI()*E15</f>
        <v>62.831853071795862</v>
      </c>
    </row>
    <row r="18" spans="3:10">
      <c r="C18" t="s">
        <v>68</v>
      </c>
      <c r="E18">
        <v>200</v>
      </c>
    </row>
    <row r="19" spans="3:10">
      <c r="C19" t="s">
        <v>73</v>
      </c>
      <c r="D19" t="s">
        <v>75</v>
      </c>
      <c r="E19">
        <f>360/E18</f>
        <v>1.8</v>
      </c>
      <c r="F19">
        <f>E19*PI()/180</f>
        <v>3.1415926535897934E-2</v>
      </c>
    </row>
    <row r="20" spans="3:10">
      <c r="C20" t="s">
        <v>76</v>
      </c>
      <c r="D20" t="s">
        <v>61</v>
      </c>
      <c r="E20">
        <f>E17/E18</f>
        <v>0.31415926535897931</v>
      </c>
    </row>
    <row r="21" spans="3:10">
      <c r="F21" t="s">
        <v>74</v>
      </c>
      <c r="G21" t="s">
        <v>71</v>
      </c>
      <c r="H21" t="s">
        <v>72</v>
      </c>
      <c r="I21" t="s">
        <v>69</v>
      </c>
      <c r="J21" t="s">
        <v>70</v>
      </c>
    </row>
    <row r="22" spans="3:10">
      <c r="D22">
        <v>1</v>
      </c>
      <c r="E22" s="41">
        <f>F22*180/PI()</f>
        <v>0</v>
      </c>
      <c r="F22" s="41">
        <f>0</f>
        <v>0</v>
      </c>
      <c r="G22" s="42">
        <f>100+$E$15*COS(F22)</f>
        <v>110</v>
      </c>
      <c r="H22" s="42">
        <f>100+$E$15*SIN(F22)</f>
        <v>100</v>
      </c>
      <c r="I22" s="42">
        <f>100+$E$14*COS(F22)</f>
        <v>115</v>
      </c>
      <c r="J22" s="42">
        <f>100+$E$14*SIN(F22)</f>
        <v>100</v>
      </c>
    </row>
    <row r="23" spans="3:10">
      <c r="D23">
        <v>2</v>
      </c>
      <c r="E23" s="41">
        <f>F23*180/PI()</f>
        <v>3.6000000000000005</v>
      </c>
      <c r="F23" s="41">
        <f>F22+$F$19*2</f>
        <v>6.2831853071795868E-2</v>
      </c>
      <c r="G23" s="42">
        <f>100+$E$15*COS(F23)</f>
        <v>109.98026728428272</v>
      </c>
      <c r="H23" s="42">
        <f>100+$E$15*SIN(F23)</f>
        <v>100.62790519529314</v>
      </c>
      <c r="I23" s="42">
        <f>100+$E$14*COS(F23)</f>
        <v>114.97040092642408</v>
      </c>
      <c r="J23" s="42">
        <f>100+$E$14*SIN(F23)</f>
        <v>100.9418577929397</v>
      </c>
    </row>
    <row r="24" spans="3:10">
      <c r="D24">
        <v>3</v>
      </c>
      <c r="E24" s="41">
        <f t="shared" ref="E24:E86" si="0">F24*180/PI()</f>
        <v>7.2000000000000011</v>
      </c>
      <c r="F24" s="41">
        <f t="shared" ref="F24:F37" si="1">F23+$F$19*2</f>
        <v>0.12566370614359174</v>
      </c>
      <c r="G24" s="42">
        <f t="shared" ref="G24:G87" si="2">100+$E$15*COS(F24)</f>
        <v>109.92114701314478</v>
      </c>
      <c r="H24" s="42">
        <f t="shared" ref="H24:H37" si="3">100+$E$15*SIN(F24)</f>
        <v>101.25333233564304</v>
      </c>
      <c r="I24" s="42">
        <f t="shared" ref="I24:I37" si="4">100+$E$14*COS(F24)</f>
        <v>114.88172051971716</v>
      </c>
      <c r="J24" s="42">
        <f t="shared" ref="J24:J37" si="5">100+$E$14*SIN(F24)</f>
        <v>101.87999850346456</v>
      </c>
    </row>
    <row r="25" spans="3:10">
      <c r="D25">
        <v>4</v>
      </c>
      <c r="E25" s="41">
        <f t="shared" si="0"/>
        <v>10.8</v>
      </c>
      <c r="F25" s="41">
        <f t="shared" si="1"/>
        <v>0.1884955592153876</v>
      </c>
      <c r="G25" s="42">
        <f t="shared" si="2"/>
        <v>109.82287250728689</v>
      </c>
      <c r="H25" s="42">
        <f t="shared" si="3"/>
        <v>101.87381314585724</v>
      </c>
      <c r="I25" s="42">
        <f t="shared" si="4"/>
        <v>114.73430876093033</v>
      </c>
      <c r="J25" s="42">
        <f t="shared" si="5"/>
        <v>102.81071971878588</v>
      </c>
    </row>
    <row r="26" spans="3:10">
      <c r="D26">
        <v>5</v>
      </c>
      <c r="E26" s="41">
        <f t="shared" si="0"/>
        <v>14.400000000000002</v>
      </c>
      <c r="F26" s="41">
        <f t="shared" si="1"/>
        <v>0.25132741228718347</v>
      </c>
      <c r="G26" s="42">
        <f t="shared" si="2"/>
        <v>109.68583161128632</v>
      </c>
      <c r="H26" s="42">
        <f t="shared" si="3"/>
        <v>102.48689887164855</v>
      </c>
      <c r="I26" s="42">
        <f t="shared" si="4"/>
        <v>114.52874741692946</v>
      </c>
      <c r="J26" s="42">
        <f t="shared" si="5"/>
        <v>103.73034830747282</v>
      </c>
    </row>
    <row r="27" spans="3:10">
      <c r="D27">
        <v>6</v>
      </c>
      <c r="E27" s="41">
        <f t="shared" si="0"/>
        <v>18</v>
      </c>
      <c r="F27" s="41">
        <f t="shared" si="1"/>
        <v>0.31415926535897931</v>
      </c>
      <c r="G27" s="42">
        <f t="shared" si="2"/>
        <v>109.51056516295154</v>
      </c>
      <c r="H27" s="42">
        <f t="shared" si="3"/>
        <v>103.09016994374947</v>
      </c>
      <c r="I27" s="42">
        <f t="shared" si="4"/>
        <v>114.2658477444273</v>
      </c>
      <c r="J27" s="42">
        <f t="shared" si="5"/>
        <v>104.63525491562422</v>
      </c>
    </row>
    <row r="28" spans="3:10">
      <c r="D28">
        <v>7</v>
      </c>
      <c r="E28" s="41">
        <f t="shared" si="0"/>
        <v>21.6</v>
      </c>
      <c r="F28" s="41">
        <f t="shared" si="1"/>
        <v>0.37699111843077515</v>
      </c>
      <c r="G28" s="42">
        <f t="shared" si="2"/>
        <v>109.29776485888252</v>
      </c>
      <c r="H28" s="42">
        <f t="shared" si="3"/>
        <v>103.68124552684678</v>
      </c>
      <c r="I28" s="42">
        <f t="shared" si="4"/>
        <v>113.94664728832377</v>
      </c>
      <c r="J28" s="42">
        <f t="shared" si="5"/>
        <v>105.52186829027016</v>
      </c>
    </row>
    <row r="29" spans="3:10">
      <c r="D29">
        <v>8</v>
      </c>
      <c r="E29" s="41">
        <f t="shared" si="0"/>
        <v>25.2</v>
      </c>
      <c r="F29" s="41">
        <f t="shared" si="1"/>
        <v>0.43982297150257099</v>
      </c>
      <c r="G29" s="42">
        <f t="shared" si="2"/>
        <v>109.0482705246602</v>
      </c>
      <c r="H29" s="42">
        <f t="shared" si="3"/>
        <v>104.25779291565073</v>
      </c>
      <c r="I29" s="42">
        <f t="shared" si="4"/>
        <v>113.57240578699029</v>
      </c>
      <c r="J29" s="42">
        <f t="shared" si="5"/>
        <v>106.38668937347609</v>
      </c>
    </row>
    <row r="30" spans="3:10">
      <c r="D30">
        <v>9</v>
      </c>
      <c r="E30" s="41">
        <f t="shared" si="0"/>
        <v>28.799999999999997</v>
      </c>
      <c r="F30" s="41">
        <f t="shared" si="1"/>
        <v>0.50265482457436683</v>
      </c>
      <c r="G30" s="42">
        <f t="shared" si="2"/>
        <v>108.76306680043864</v>
      </c>
      <c r="H30" s="42">
        <f t="shared" si="3"/>
        <v>104.81753674101715</v>
      </c>
      <c r="I30" s="42">
        <f t="shared" si="4"/>
        <v>113.14460020065795</v>
      </c>
      <c r="J30" s="42">
        <f t="shared" si="5"/>
        <v>107.22630511152573</v>
      </c>
    </row>
    <row r="31" spans="3:10">
      <c r="D31">
        <v>10</v>
      </c>
      <c r="E31" s="41">
        <f t="shared" si="0"/>
        <v>32.399999999999991</v>
      </c>
      <c r="F31" s="41">
        <f t="shared" si="1"/>
        <v>0.56548667764616267</v>
      </c>
      <c r="G31" s="42">
        <f t="shared" si="2"/>
        <v>108.44327925502014</v>
      </c>
      <c r="H31" s="42">
        <f t="shared" si="3"/>
        <v>105.35826794978996</v>
      </c>
      <c r="I31" s="42">
        <f t="shared" si="4"/>
        <v>112.66491888253023</v>
      </c>
      <c r="J31" s="42">
        <f t="shared" si="5"/>
        <v>108.03740192468494</v>
      </c>
    </row>
    <row r="32" spans="3:10">
      <c r="D32">
        <v>11</v>
      </c>
      <c r="E32" s="41">
        <f t="shared" si="0"/>
        <v>35.999999999999993</v>
      </c>
      <c r="F32" s="41">
        <f t="shared" si="1"/>
        <v>0.62831853071795851</v>
      </c>
      <c r="G32" s="42">
        <f t="shared" si="2"/>
        <v>108.09016994374947</v>
      </c>
      <c r="H32" s="42">
        <f t="shared" si="3"/>
        <v>105.87785252292473</v>
      </c>
      <c r="I32" s="42">
        <f t="shared" si="4"/>
        <v>112.13525491562422</v>
      </c>
      <c r="J32" s="42">
        <f t="shared" si="5"/>
        <v>108.8167787843871</v>
      </c>
    </row>
    <row r="33" spans="4:10">
      <c r="D33">
        <v>12</v>
      </c>
      <c r="E33" s="41">
        <f t="shared" si="0"/>
        <v>39.599999999999994</v>
      </c>
      <c r="F33" s="41">
        <f t="shared" si="1"/>
        <v>0.69115038378975435</v>
      </c>
      <c r="G33" s="42">
        <f t="shared" si="2"/>
        <v>107.70513242775789</v>
      </c>
      <c r="H33" s="42">
        <f t="shared" si="3"/>
        <v>106.3742398974869</v>
      </c>
      <c r="I33" s="42">
        <f t="shared" si="4"/>
        <v>111.55769864163685</v>
      </c>
      <c r="J33" s="42">
        <f t="shared" si="5"/>
        <v>109.56135984623035</v>
      </c>
    </row>
    <row r="34" spans="4:10">
      <c r="D34">
        <v>13</v>
      </c>
      <c r="E34" s="41">
        <f t="shared" si="0"/>
        <v>43.199999999999989</v>
      </c>
      <c r="F34" s="41">
        <f t="shared" si="1"/>
        <v>0.75398223686155019</v>
      </c>
      <c r="G34" s="42">
        <f t="shared" si="2"/>
        <v>107.28968627421412</v>
      </c>
      <c r="H34" s="42">
        <f t="shared" si="3"/>
        <v>106.84547105928688</v>
      </c>
      <c r="I34" s="42">
        <f t="shared" si="4"/>
        <v>110.93452941132118</v>
      </c>
      <c r="J34" s="42">
        <f t="shared" si="5"/>
        <v>110.26820658893033</v>
      </c>
    </row>
    <row r="35" spans="4:10">
      <c r="D35">
        <v>14</v>
      </c>
      <c r="E35" s="41">
        <f t="shared" si="0"/>
        <v>46.79999999999999</v>
      </c>
      <c r="F35" s="41">
        <f t="shared" si="1"/>
        <v>0.81681408993334603</v>
      </c>
      <c r="G35" s="42">
        <f t="shared" si="2"/>
        <v>106.84547105928689</v>
      </c>
      <c r="H35" s="42">
        <f t="shared" si="3"/>
        <v>107.28968627421412</v>
      </c>
      <c r="I35" s="42">
        <f t="shared" si="4"/>
        <v>110.26820658893033</v>
      </c>
      <c r="J35" s="42">
        <f t="shared" si="5"/>
        <v>110.93452941132117</v>
      </c>
    </row>
    <row r="36" spans="4:10">
      <c r="D36">
        <v>15</v>
      </c>
      <c r="E36" s="41">
        <f t="shared" si="0"/>
        <v>50.399999999999984</v>
      </c>
      <c r="F36" s="41">
        <f t="shared" si="1"/>
        <v>0.87964594300514187</v>
      </c>
      <c r="G36" s="42">
        <f t="shared" si="2"/>
        <v>106.3742398974869</v>
      </c>
      <c r="H36" s="42">
        <f t="shared" si="3"/>
        <v>107.70513242775789</v>
      </c>
      <c r="I36" s="42">
        <f t="shared" si="4"/>
        <v>109.56135984623035</v>
      </c>
      <c r="J36" s="42">
        <f t="shared" si="5"/>
        <v>111.55769864163683</v>
      </c>
    </row>
    <row r="37" spans="4:10">
      <c r="D37">
        <v>16</v>
      </c>
      <c r="E37" s="41">
        <f t="shared" si="0"/>
        <v>53.999999999999986</v>
      </c>
      <c r="F37" s="41">
        <f t="shared" si="1"/>
        <v>0.94247779607693771</v>
      </c>
      <c r="G37" s="42">
        <f t="shared" si="2"/>
        <v>105.87785252292474</v>
      </c>
      <c r="H37" s="42">
        <f t="shared" si="3"/>
        <v>108.09016994374947</v>
      </c>
      <c r="I37" s="42">
        <f t="shared" si="4"/>
        <v>108.8167787843871</v>
      </c>
      <c r="J37" s="42">
        <f t="shared" si="5"/>
        <v>112.13525491562422</v>
      </c>
    </row>
    <row r="38" spans="4:10">
      <c r="D38">
        <v>17</v>
      </c>
      <c r="E38" s="41">
        <f t="shared" si="0"/>
        <v>57.599999999999994</v>
      </c>
      <c r="F38" s="41">
        <f t="shared" ref="F38:F67" si="6">F37+$F$19*2</f>
        <v>1.0053096491487337</v>
      </c>
      <c r="G38" s="42">
        <f t="shared" si="2"/>
        <v>105.35826794978996</v>
      </c>
      <c r="H38" s="42">
        <f t="shared" ref="H38:H67" si="7">100+$E$15*SIN(F38)</f>
        <v>108.44327925502014</v>
      </c>
      <c r="I38" s="42">
        <f t="shared" ref="I38:I67" si="8">100+$E$14*COS(F38)</f>
        <v>108.03740192468496</v>
      </c>
      <c r="J38" s="42">
        <f t="shared" ref="J38:J67" si="9">100+$E$14*SIN(F38)</f>
        <v>112.66491888253023</v>
      </c>
    </row>
    <row r="39" spans="4:10">
      <c r="D39">
        <v>18</v>
      </c>
      <c r="E39" s="41">
        <f t="shared" si="0"/>
        <v>61.199999999999996</v>
      </c>
      <c r="F39" s="41">
        <f t="shared" si="6"/>
        <v>1.0681415022205296</v>
      </c>
      <c r="G39" s="42">
        <f t="shared" si="2"/>
        <v>104.81753674101715</v>
      </c>
      <c r="H39" s="42">
        <f t="shared" si="7"/>
        <v>108.76306680043864</v>
      </c>
      <c r="I39" s="42">
        <f t="shared" si="8"/>
        <v>107.22630511152573</v>
      </c>
      <c r="J39" s="42">
        <f t="shared" si="9"/>
        <v>113.14460020065795</v>
      </c>
    </row>
    <row r="40" spans="4:10">
      <c r="D40">
        <v>19</v>
      </c>
      <c r="E40" s="41">
        <f t="shared" si="0"/>
        <v>64.800000000000011</v>
      </c>
      <c r="F40" s="41">
        <f t="shared" si="6"/>
        <v>1.1309733552923256</v>
      </c>
      <c r="G40" s="42">
        <f t="shared" si="2"/>
        <v>104.25779291565073</v>
      </c>
      <c r="H40" s="42">
        <f t="shared" si="7"/>
        <v>109.0482705246602</v>
      </c>
      <c r="I40" s="42">
        <f t="shared" si="8"/>
        <v>106.38668937347609</v>
      </c>
      <c r="J40" s="42">
        <f t="shared" si="9"/>
        <v>113.57240578699029</v>
      </c>
    </row>
    <row r="41" spans="4:10">
      <c r="D41">
        <v>20</v>
      </c>
      <c r="E41" s="41">
        <f t="shared" si="0"/>
        <v>68.400000000000006</v>
      </c>
      <c r="F41" s="41">
        <f t="shared" si="6"/>
        <v>1.1938052083641215</v>
      </c>
      <c r="G41" s="42">
        <f t="shared" si="2"/>
        <v>103.68124552684678</v>
      </c>
      <c r="H41" s="42">
        <f t="shared" si="7"/>
        <v>109.29776485888252</v>
      </c>
      <c r="I41" s="42">
        <f t="shared" si="8"/>
        <v>105.52186829027016</v>
      </c>
      <c r="J41" s="42">
        <f t="shared" si="9"/>
        <v>113.94664728832377</v>
      </c>
    </row>
    <row r="42" spans="4:10">
      <c r="D42">
        <v>21</v>
      </c>
      <c r="E42" s="41">
        <f t="shared" si="0"/>
        <v>72.000000000000014</v>
      </c>
      <c r="F42" s="41">
        <f t="shared" si="6"/>
        <v>1.2566370614359175</v>
      </c>
      <c r="G42" s="42">
        <f t="shared" si="2"/>
        <v>103.09016994374947</v>
      </c>
      <c r="H42" s="42">
        <f t="shared" si="7"/>
        <v>109.51056516295154</v>
      </c>
      <c r="I42" s="42">
        <f t="shared" si="8"/>
        <v>104.63525491562422</v>
      </c>
      <c r="J42" s="42">
        <f t="shared" si="9"/>
        <v>114.2658477444273</v>
      </c>
    </row>
    <row r="43" spans="4:10">
      <c r="D43">
        <v>22</v>
      </c>
      <c r="E43" s="41">
        <f t="shared" si="0"/>
        <v>75.600000000000023</v>
      </c>
      <c r="F43" s="41">
        <f t="shared" si="6"/>
        <v>1.3194689145077134</v>
      </c>
      <c r="G43" s="42">
        <f t="shared" si="2"/>
        <v>102.48689887164855</v>
      </c>
      <c r="H43" s="42">
        <f t="shared" si="7"/>
        <v>109.68583161128632</v>
      </c>
      <c r="I43" s="42">
        <f t="shared" si="8"/>
        <v>103.73034830747282</v>
      </c>
      <c r="J43" s="42">
        <f t="shared" si="9"/>
        <v>114.52874741692946</v>
      </c>
    </row>
    <row r="44" spans="4:10">
      <c r="D44">
        <v>23</v>
      </c>
      <c r="E44" s="41">
        <f t="shared" si="0"/>
        <v>79.200000000000017</v>
      </c>
      <c r="F44" s="41">
        <f t="shared" si="6"/>
        <v>1.3823007675795094</v>
      </c>
      <c r="G44" s="42">
        <f t="shared" si="2"/>
        <v>101.87381314585724</v>
      </c>
      <c r="H44" s="42">
        <f t="shared" si="7"/>
        <v>109.82287250728689</v>
      </c>
      <c r="I44" s="42">
        <f t="shared" si="8"/>
        <v>102.81071971878586</v>
      </c>
      <c r="J44" s="42">
        <f t="shared" si="9"/>
        <v>114.73430876093033</v>
      </c>
    </row>
    <row r="45" spans="4:10">
      <c r="D45">
        <v>24</v>
      </c>
      <c r="E45" s="41">
        <f t="shared" si="0"/>
        <v>82.80000000000004</v>
      </c>
      <c r="F45" s="41">
        <f t="shared" si="6"/>
        <v>1.4451326206513053</v>
      </c>
      <c r="G45" s="42">
        <f t="shared" si="2"/>
        <v>101.25333233564304</v>
      </c>
      <c r="H45" s="42">
        <f t="shared" si="7"/>
        <v>109.92114701314478</v>
      </c>
      <c r="I45" s="42">
        <f t="shared" si="8"/>
        <v>101.87999850346456</v>
      </c>
      <c r="J45" s="42">
        <f t="shared" si="9"/>
        <v>114.88172051971716</v>
      </c>
    </row>
    <row r="46" spans="4:10">
      <c r="D46">
        <v>25</v>
      </c>
      <c r="E46" s="41">
        <f t="shared" si="0"/>
        <v>86.400000000000034</v>
      </c>
      <c r="F46" s="41">
        <f t="shared" si="6"/>
        <v>1.5079644737231013</v>
      </c>
      <c r="G46" s="42">
        <f t="shared" si="2"/>
        <v>100.62790519529312</v>
      </c>
      <c r="H46" s="42">
        <f t="shared" si="7"/>
        <v>109.98026728428272</v>
      </c>
      <c r="I46" s="42">
        <f t="shared" si="8"/>
        <v>100.94185779293969</v>
      </c>
      <c r="J46" s="42">
        <f t="shared" si="9"/>
        <v>114.97040092642408</v>
      </c>
    </row>
    <row r="47" spans="4:10">
      <c r="D47">
        <v>26</v>
      </c>
      <c r="E47" s="41">
        <f t="shared" si="0"/>
        <v>90.000000000000043</v>
      </c>
      <c r="F47" s="41">
        <f t="shared" si="6"/>
        <v>1.5707963267948972</v>
      </c>
      <c r="G47" s="42">
        <f t="shared" si="2"/>
        <v>100</v>
      </c>
      <c r="H47" s="42">
        <f t="shared" si="7"/>
        <v>110</v>
      </c>
      <c r="I47" s="42">
        <f t="shared" si="8"/>
        <v>99.999999999999986</v>
      </c>
      <c r="J47" s="42">
        <f t="shared" si="9"/>
        <v>115</v>
      </c>
    </row>
    <row r="48" spans="4:10">
      <c r="D48">
        <v>27</v>
      </c>
      <c r="E48" s="41">
        <f t="shared" si="0"/>
        <v>93.600000000000037</v>
      </c>
      <c r="F48" s="41">
        <f t="shared" si="6"/>
        <v>1.6336281798666932</v>
      </c>
      <c r="G48" s="42">
        <f t="shared" si="2"/>
        <v>99.372094804706862</v>
      </c>
      <c r="H48" s="42">
        <f t="shared" si="7"/>
        <v>109.98026728428272</v>
      </c>
      <c r="I48" s="42">
        <f t="shared" si="8"/>
        <v>99.058142207060286</v>
      </c>
      <c r="J48" s="42">
        <f t="shared" si="9"/>
        <v>114.97040092642408</v>
      </c>
    </row>
    <row r="49" spans="4:10">
      <c r="D49">
        <v>28</v>
      </c>
      <c r="E49" s="41">
        <f t="shared" si="0"/>
        <v>97.200000000000045</v>
      </c>
      <c r="F49" s="41">
        <f t="shared" si="6"/>
        <v>1.6964600329384891</v>
      </c>
      <c r="G49" s="42">
        <f t="shared" si="2"/>
        <v>98.746667664356949</v>
      </c>
      <c r="H49" s="42">
        <f t="shared" si="7"/>
        <v>109.92114701314478</v>
      </c>
      <c r="I49" s="42">
        <f t="shared" si="8"/>
        <v>98.120001496535423</v>
      </c>
      <c r="J49" s="42">
        <f t="shared" si="9"/>
        <v>114.88172051971716</v>
      </c>
    </row>
    <row r="50" spans="4:10">
      <c r="D50">
        <v>29</v>
      </c>
      <c r="E50" s="41">
        <f t="shared" si="0"/>
        <v>100.80000000000004</v>
      </c>
      <c r="F50" s="41">
        <f t="shared" si="6"/>
        <v>1.7592918860102851</v>
      </c>
      <c r="G50" s="42">
        <f t="shared" si="2"/>
        <v>98.126186854142745</v>
      </c>
      <c r="H50" s="42">
        <f t="shared" si="7"/>
        <v>109.82287250728689</v>
      </c>
      <c r="I50" s="42">
        <f t="shared" si="8"/>
        <v>97.189280281214124</v>
      </c>
      <c r="J50" s="42">
        <f t="shared" si="9"/>
        <v>114.73430876093033</v>
      </c>
    </row>
    <row r="51" spans="4:10">
      <c r="D51">
        <v>30</v>
      </c>
      <c r="E51" s="41">
        <f t="shared" si="0"/>
        <v>104.40000000000006</v>
      </c>
      <c r="F51" s="41">
        <f t="shared" si="6"/>
        <v>1.822123739082081</v>
      </c>
      <c r="G51" s="42">
        <f t="shared" si="2"/>
        <v>97.513101128351437</v>
      </c>
      <c r="H51" s="42">
        <f t="shared" si="7"/>
        <v>109.6858316112863</v>
      </c>
      <c r="I51" s="42">
        <f t="shared" si="8"/>
        <v>96.269651692527162</v>
      </c>
      <c r="J51" s="42">
        <f t="shared" si="9"/>
        <v>114.52874741692946</v>
      </c>
    </row>
    <row r="52" spans="4:10">
      <c r="D52">
        <v>31</v>
      </c>
      <c r="E52" s="41">
        <f t="shared" si="0"/>
        <v>108.00000000000007</v>
      </c>
      <c r="F52" s="41">
        <f t="shared" si="6"/>
        <v>1.884955592153877</v>
      </c>
      <c r="G52" s="42">
        <f t="shared" si="2"/>
        <v>96.909830056250513</v>
      </c>
      <c r="H52" s="42">
        <f t="shared" si="7"/>
        <v>109.51056516295154</v>
      </c>
      <c r="I52" s="42">
        <f t="shared" si="8"/>
        <v>95.36474508437577</v>
      </c>
      <c r="J52" s="42">
        <f t="shared" si="9"/>
        <v>114.2658477444273</v>
      </c>
    </row>
    <row r="53" spans="4:10">
      <c r="D53">
        <v>32</v>
      </c>
      <c r="E53" s="41">
        <f t="shared" si="0"/>
        <v>111.60000000000007</v>
      </c>
      <c r="F53" s="41">
        <f t="shared" si="6"/>
        <v>1.9477874452256729</v>
      </c>
      <c r="G53" s="42">
        <f t="shared" si="2"/>
        <v>96.318754473153206</v>
      </c>
      <c r="H53" s="42">
        <f t="shared" si="7"/>
        <v>109.29776485888252</v>
      </c>
      <c r="I53" s="42">
        <f t="shared" si="8"/>
        <v>94.478131709729809</v>
      </c>
      <c r="J53" s="42">
        <f t="shared" si="9"/>
        <v>113.94664728832376</v>
      </c>
    </row>
    <row r="54" spans="4:10">
      <c r="D54">
        <v>33</v>
      </c>
      <c r="E54" s="41">
        <f t="shared" si="0"/>
        <v>115.20000000000006</v>
      </c>
      <c r="F54" s="41">
        <f t="shared" si="6"/>
        <v>2.0106192982974687</v>
      </c>
      <c r="G54" s="42">
        <f t="shared" si="2"/>
        <v>95.742207084349261</v>
      </c>
      <c r="H54" s="42">
        <f t="shared" si="7"/>
        <v>109.0482705246602</v>
      </c>
      <c r="I54" s="42">
        <f t="shared" si="8"/>
        <v>93.613310626523898</v>
      </c>
      <c r="J54" s="42">
        <f t="shared" si="9"/>
        <v>113.57240578699029</v>
      </c>
    </row>
    <row r="55" spans="4:10">
      <c r="D55">
        <v>34</v>
      </c>
      <c r="E55" s="41">
        <f t="shared" si="0"/>
        <v>118.80000000000007</v>
      </c>
      <c r="F55" s="41">
        <f t="shared" si="6"/>
        <v>2.0734511513692646</v>
      </c>
      <c r="G55" s="42">
        <f t="shared" si="2"/>
        <v>95.182463258982835</v>
      </c>
      <c r="H55" s="42">
        <f t="shared" si="7"/>
        <v>108.76306680043862</v>
      </c>
      <c r="I55" s="42">
        <f t="shared" si="8"/>
        <v>92.773694888474253</v>
      </c>
      <c r="J55" s="42">
        <f t="shared" si="9"/>
        <v>113.14460020065795</v>
      </c>
    </row>
    <row r="56" spans="4:10">
      <c r="D56">
        <v>35</v>
      </c>
      <c r="E56" s="41">
        <f t="shared" si="0"/>
        <v>122.40000000000008</v>
      </c>
      <c r="F56" s="41">
        <f t="shared" si="6"/>
        <v>2.1362830044410606</v>
      </c>
      <c r="G56" s="42">
        <f t="shared" si="2"/>
        <v>94.641732050210024</v>
      </c>
      <c r="H56" s="42">
        <f t="shared" si="7"/>
        <v>108.44327925502014</v>
      </c>
      <c r="I56" s="42">
        <f t="shared" si="8"/>
        <v>91.962598075315043</v>
      </c>
      <c r="J56" s="42">
        <f t="shared" si="9"/>
        <v>112.66491888253022</v>
      </c>
    </row>
    <row r="57" spans="4:10">
      <c r="D57">
        <v>36</v>
      </c>
      <c r="E57" s="41">
        <f t="shared" si="0"/>
        <v>126.00000000000009</v>
      </c>
      <c r="F57" s="41">
        <f t="shared" si="6"/>
        <v>2.1991148575128565</v>
      </c>
      <c r="G57" s="42">
        <f t="shared" si="2"/>
        <v>94.122147477075259</v>
      </c>
      <c r="H57" s="42">
        <f t="shared" si="7"/>
        <v>108.09016994374947</v>
      </c>
      <c r="I57" s="42">
        <f t="shared" si="8"/>
        <v>91.183221215612889</v>
      </c>
      <c r="J57" s="42">
        <f t="shared" si="9"/>
        <v>112.1352549156242</v>
      </c>
    </row>
    <row r="58" spans="4:10">
      <c r="D58">
        <v>37</v>
      </c>
      <c r="E58" s="41">
        <f t="shared" si="0"/>
        <v>129.60000000000008</v>
      </c>
      <c r="F58" s="41">
        <f t="shared" si="6"/>
        <v>2.2619467105846525</v>
      </c>
      <c r="G58" s="42">
        <f t="shared" si="2"/>
        <v>93.625760102513098</v>
      </c>
      <c r="H58" s="42">
        <f t="shared" si="7"/>
        <v>107.70513242775789</v>
      </c>
      <c r="I58" s="42">
        <f t="shared" si="8"/>
        <v>90.43864015376964</v>
      </c>
      <c r="J58" s="42">
        <f t="shared" si="9"/>
        <v>111.55769864163682</v>
      </c>
    </row>
    <row r="59" spans="4:10">
      <c r="D59">
        <v>38</v>
      </c>
      <c r="E59" s="41">
        <f t="shared" si="0"/>
        <v>133.20000000000007</v>
      </c>
      <c r="F59" s="41">
        <f t="shared" si="6"/>
        <v>2.3247785636564484</v>
      </c>
      <c r="G59" s="42">
        <f t="shared" si="2"/>
        <v>93.154528940713107</v>
      </c>
      <c r="H59" s="42">
        <f t="shared" si="7"/>
        <v>107.28968627421411</v>
      </c>
      <c r="I59" s="42">
        <f t="shared" si="8"/>
        <v>89.73179341106966</v>
      </c>
      <c r="J59" s="42">
        <f t="shared" si="9"/>
        <v>110.93452941132117</v>
      </c>
    </row>
    <row r="60" spans="4:10">
      <c r="D60">
        <v>39</v>
      </c>
      <c r="E60" s="41">
        <f t="shared" si="0"/>
        <v>136.8000000000001</v>
      </c>
      <c r="F60" s="41">
        <f t="shared" si="6"/>
        <v>2.3876104167282444</v>
      </c>
      <c r="G60" s="42">
        <f t="shared" si="2"/>
        <v>92.71031372578588</v>
      </c>
      <c r="H60" s="42">
        <f t="shared" si="7"/>
        <v>106.84547105928688</v>
      </c>
      <c r="I60" s="42">
        <f t="shared" si="8"/>
        <v>89.065470588678807</v>
      </c>
      <c r="J60" s="42">
        <f t="shared" si="9"/>
        <v>110.26820658893031</v>
      </c>
    </row>
    <row r="61" spans="4:10">
      <c r="D61">
        <v>40</v>
      </c>
      <c r="E61" s="41">
        <f t="shared" si="0"/>
        <v>140.40000000000009</v>
      </c>
      <c r="F61" s="41">
        <f t="shared" si="6"/>
        <v>2.4504422698000403</v>
      </c>
      <c r="G61" s="42">
        <f t="shared" si="2"/>
        <v>92.294867572242097</v>
      </c>
      <c r="H61" s="42">
        <f t="shared" si="7"/>
        <v>106.37423989748689</v>
      </c>
      <c r="I61" s="42">
        <f t="shared" si="8"/>
        <v>88.442301358363153</v>
      </c>
      <c r="J61" s="42">
        <f t="shared" si="9"/>
        <v>109.56135984623033</v>
      </c>
    </row>
    <row r="62" spans="4:10">
      <c r="D62">
        <v>41</v>
      </c>
      <c r="E62" s="41">
        <f t="shared" si="0"/>
        <v>144.00000000000011</v>
      </c>
      <c r="F62" s="41">
        <f t="shared" si="6"/>
        <v>2.5132741228718363</v>
      </c>
      <c r="G62" s="42">
        <f t="shared" si="2"/>
        <v>91.909830056250513</v>
      </c>
      <c r="H62" s="42">
        <f t="shared" si="7"/>
        <v>105.87785252292471</v>
      </c>
      <c r="I62" s="42">
        <f t="shared" si="8"/>
        <v>87.86474508437577</v>
      </c>
      <c r="J62" s="42">
        <f t="shared" si="9"/>
        <v>108.81677878438708</v>
      </c>
    </row>
    <row r="63" spans="4:10">
      <c r="D63">
        <v>42</v>
      </c>
      <c r="E63" s="41">
        <f t="shared" si="0"/>
        <v>147.60000000000011</v>
      </c>
      <c r="F63" s="41">
        <f t="shared" si="6"/>
        <v>2.5761059759436322</v>
      </c>
      <c r="G63" s="42">
        <f t="shared" si="2"/>
        <v>91.556720744979842</v>
      </c>
      <c r="H63" s="42">
        <f t="shared" si="7"/>
        <v>105.35826794978995</v>
      </c>
      <c r="I63" s="42">
        <f t="shared" si="8"/>
        <v>87.335081117469755</v>
      </c>
      <c r="J63" s="42">
        <f t="shared" si="9"/>
        <v>108.03740192468493</v>
      </c>
    </row>
    <row r="64" spans="4:10">
      <c r="D64">
        <v>43</v>
      </c>
      <c r="E64" s="41">
        <f t="shared" si="0"/>
        <v>151.2000000000001</v>
      </c>
      <c r="F64" s="41">
        <f t="shared" si="6"/>
        <v>2.6389378290154282</v>
      </c>
      <c r="G64" s="42">
        <f t="shared" si="2"/>
        <v>91.236933199561349</v>
      </c>
      <c r="H64" s="42">
        <f t="shared" si="7"/>
        <v>104.81753674101714</v>
      </c>
      <c r="I64" s="42">
        <f t="shared" si="8"/>
        <v>86.855399799342038</v>
      </c>
      <c r="J64" s="42">
        <f t="shared" si="9"/>
        <v>107.2263051115257</v>
      </c>
    </row>
    <row r="65" spans="4:10">
      <c r="D65">
        <v>44</v>
      </c>
      <c r="E65" s="41">
        <f t="shared" si="0"/>
        <v>154.80000000000013</v>
      </c>
      <c r="F65" s="41">
        <f t="shared" si="6"/>
        <v>2.7017696820872241</v>
      </c>
      <c r="G65" s="42">
        <f t="shared" si="2"/>
        <v>90.951729475339789</v>
      </c>
      <c r="H65" s="42">
        <f t="shared" si="7"/>
        <v>104.25779291565071</v>
      </c>
      <c r="I65" s="42">
        <f t="shared" si="8"/>
        <v>86.427594213009698</v>
      </c>
      <c r="J65" s="42">
        <f t="shared" si="9"/>
        <v>106.38668937347606</v>
      </c>
    </row>
    <row r="66" spans="4:10">
      <c r="D66">
        <v>45</v>
      </c>
      <c r="E66" s="41">
        <f t="shared" si="0"/>
        <v>158.40000000000012</v>
      </c>
      <c r="F66" s="41">
        <f t="shared" si="6"/>
        <v>2.7646015351590201</v>
      </c>
      <c r="G66" s="42">
        <f t="shared" si="2"/>
        <v>90.702235141117484</v>
      </c>
      <c r="H66" s="42">
        <f t="shared" si="7"/>
        <v>103.68124552684677</v>
      </c>
      <c r="I66" s="42">
        <f t="shared" si="8"/>
        <v>86.053352711676212</v>
      </c>
      <c r="J66" s="42">
        <f t="shared" si="9"/>
        <v>105.52186829027013</v>
      </c>
    </row>
    <row r="67" spans="4:10">
      <c r="D67">
        <v>46</v>
      </c>
      <c r="E67" s="41">
        <f t="shared" si="0"/>
        <v>162.00000000000011</v>
      </c>
      <c r="F67" s="41">
        <f t="shared" si="6"/>
        <v>2.827433388230816</v>
      </c>
      <c r="G67" s="42">
        <f t="shared" si="2"/>
        <v>90.489434837048464</v>
      </c>
      <c r="H67" s="42">
        <f t="shared" si="7"/>
        <v>103.09016994374946</v>
      </c>
      <c r="I67" s="42">
        <f t="shared" si="8"/>
        <v>85.734152255572681</v>
      </c>
      <c r="J67" s="42">
        <f t="shared" si="9"/>
        <v>104.63525491562419</v>
      </c>
    </row>
    <row r="68" spans="4:10">
      <c r="D68">
        <v>47</v>
      </c>
      <c r="E68" s="41">
        <f t="shared" si="0"/>
        <v>165.60000000000014</v>
      </c>
      <c r="F68" s="41">
        <f t="shared" ref="F68:F125" si="10">F67+$F$19*2</f>
        <v>2.890265241302612</v>
      </c>
      <c r="G68" s="42">
        <f t="shared" si="2"/>
        <v>90.314168388713682</v>
      </c>
      <c r="H68" s="42">
        <f t="shared" ref="H68:H125" si="11">100+$E$15*SIN(F68)</f>
        <v>102.48689887164852</v>
      </c>
      <c r="I68" s="42">
        <f t="shared" ref="I68:I125" si="12">100+$E$14*COS(F68)</f>
        <v>85.471252583070523</v>
      </c>
      <c r="J68" s="42">
        <f t="shared" ref="J68:J125" si="13">100+$E$14*SIN(F68)</f>
        <v>103.73034830747279</v>
      </c>
    </row>
    <row r="69" spans="4:10">
      <c r="D69">
        <v>48</v>
      </c>
      <c r="E69" s="41">
        <f t="shared" si="0"/>
        <v>169.20000000000013</v>
      </c>
      <c r="F69" s="41">
        <f t="shared" si="10"/>
        <v>2.9530970943744079</v>
      </c>
      <c r="G69" s="42">
        <f t="shared" si="2"/>
        <v>90.177127492713112</v>
      </c>
      <c r="H69" s="42">
        <f t="shared" si="11"/>
        <v>101.87381314585723</v>
      </c>
      <c r="I69" s="42">
        <f t="shared" si="12"/>
        <v>85.265691239069668</v>
      </c>
      <c r="J69" s="42">
        <f t="shared" si="13"/>
        <v>102.81071971878583</v>
      </c>
    </row>
    <row r="70" spans="4:10">
      <c r="D70">
        <v>49</v>
      </c>
      <c r="E70" s="41">
        <f t="shared" si="0"/>
        <v>172.80000000000015</v>
      </c>
      <c r="F70" s="41">
        <f t="shared" si="10"/>
        <v>3.0159289474462039</v>
      </c>
      <c r="G70" s="42">
        <f t="shared" si="2"/>
        <v>90.078852986855225</v>
      </c>
      <c r="H70" s="42">
        <f t="shared" si="11"/>
        <v>101.25333233564302</v>
      </c>
      <c r="I70" s="42">
        <f t="shared" si="12"/>
        <v>85.118279480282823</v>
      </c>
      <c r="J70" s="42">
        <f t="shared" si="13"/>
        <v>101.87999850346453</v>
      </c>
    </row>
    <row r="71" spans="4:10">
      <c r="D71">
        <v>50</v>
      </c>
      <c r="E71" s="41">
        <f t="shared" si="0"/>
        <v>176.40000000000015</v>
      </c>
      <c r="F71" s="41">
        <f t="shared" si="10"/>
        <v>3.0787608005179998</v>
      </c>
      <c r="G71" s="42">
        <f t="shared" si="2"/>
        <v>90.019732715717282</v>
      </c>
      <c r="H71" s="42">
        <f t="shared" si="11"/>
        <v>100.62790519529311</v>
      </c>
      <c r="I71" s="42">
        <f t="shared" si="12"/>
        <v>85.029599073575923</v>
      </c>
      <c r="J71" s="42">
        <f t="shared" si="13"/>
        <v>100.94185779293966</v>
      </c>
    </row>
    <row r="72" spans="4:10">
      <c r="D72">
        <v>51</v>
      </c>
      <c r="E72" s="41">
        <f t="shared" si="0"/>
        <v>180.00000000000014</v>
      </c>
      <c r="F72" s="41">
        <f t="shared" si="10"/>
        <v>3.1415926535897958</v>
      </c>
      <c r="G72" s="42">
        <f t="shared" si="2"/>
        <v>90</v>
      </c>
      <c r="H72" s="42">
        <f t="shared" si="11"/>
        <v>99.999999999999972</v>
      </c>
      <c r="I72" s="42">
        <f t="shared" si="12"/>
        <v>85</v>
      </c>
      <c r="J72" s="42">
        <f t="shared" si="13"/>
        <v>99.999999999999957</v>
      </c>
    </row>
    <row r="73" spans="4:10">
      <c r="D73">
        <v>52</v>
      </c>
      <c r="E73" s="41">
        <f t="shared" si="0"/>
        <v>183.60000000000016</v>
      </c>
      <c r="F73" s="41">
        <f t="shared" si="10"/>
        <v>3.2044245066615917</v>
      </c>
      <c r="G73" s="42">
        <f t="shared" si="2"/>
        <v>90.019732715717282</v>
      </c>
      <c r="H73" s="42">
        <f t="shared" si="11"/>
        <v>99.372094804706833</v>
      </c>
      <c r="I73" s="42">
        <f t="shared" si="12"/>
        <v>85.029599073575923</v>
      </c>
      <c r="J73" s="42">
        <f t="shared" si="13"/>
        <v>99.058142207060257</v>
      </c>
    </row>
    <row r="74" spans="4:10">
      <c r="D74">
        <v>53</v>
      </c>
      <c r="E74" s="41">
        <f t="shared" si="0"/>
        <v>187.20000000000016</v>
      </c>
      <c r="F74" s="41">
        <f t="shared" si="10"/>
        <v>3.2672563597333877</v>
      </c>
      <c r="G74" s="42">
        <f t="shared" si="2"/>
        <v>90.078852986855225</v>
      </c>
      <c r="H74" s="42">
        <f t="shared" si="11"/>
        <v>98.746667664356934</v>
      </c>
      <c r="I74" s="42">
        <f t="shared" si="12"/>
        <v>85.118279480282837</v>
      </c>
      <c r="J74" s="42">
        <f t="shared" si="13"/>
        <v>98.120001496535394</v>
      </c>
    </row>
    <row r="75" spans="4:10">
      <c r="D75">
        <v>54</v>
      </c>
      <c r="E75" s="41">
        <f t="shared" si="0"/>
        <v>190.80000000000015</v>
      </c>
      <c r="F75" s="41">
        <f t="shared" si="10"/>
        <v>3.3300882128051836</v>
      </c>
      <c r="G75" s="42">
        <f t="shared" si="2"/>
        <v>90.177127492713112</v>
      </c>
      <c r="H75" s="42">
        <f t="shared" si="11"/>
        <v>98.12618685414273</v>
      </c>
      <c r="I75" s="42">
        <f t="shared" si="12"/>
        <v>85.265691239069682</v>
      </c>
      <c r="J75" s="42">
        <f t="shared" si="13"/>
        <v>97.189280281214096</v>
      </c>
    </row>
    <row r="76" spans="4:10">
      <c r="D76">
        <v>55</v>
      </c>
      <c r="E76" s="41">
        <f t="shared" si="0"/>
        <v>194.40000000000015</v>
      </c>
      <c r="F76" s="41">
        <f t="shared" si="10"/>
        <v>3.3929200658769796</v>
      </c>
      <c r="G76" s="42">
        <f t="shared" si="2"/>
        <v>90.314168388713696</v>
      </c>
      <c r="H76" s="42">
        <f t="shared" si="11"/>
        <v>97.513101128351423</v>
      </c>
      <c r="I76" s="42">
        <f t="shared" si="12"/>
        <v>85.471252583070537</v>
      </c>
      <c r="J76" s="42">
        <f t="shared" si="13"/>
        <v>96.269651692527134</v>
      </c>
    </row>
    <row r="77" spans="4:10">
      <c r="D77">
        <v>56</v>
      </c>
      <c r="E77" s="41">
        <f t="shared" si="0"/>
        <v>198.00000000000017</v>
      </c>
      <c r="F77" s="41">
        <f t="shared" si="10"/>
        <v>3.4557519189487755</v>
      </c>
      <c r="G77" s="42">
        <f t="shared" si="2"/>
        <v>90.489434837048478</v>
      </c>
      <c r="H77" s="42">
        <f t="shared" si="11"/>
        <v>96.909830056250499</v>
      </c>
      <c r="I77" s="42">
        <f t="shared" si="12"/>
        <v>85.73415225557271</v>
      </c>
      <c r="J77" s="42">
        <f t="shared" si="13"/>
        <v>95.364745084375741</v>
      </c>
    </row>
    <row r="78" spans="4:10">
      <c r="D78">
        <v>57</v>
      </c>
      <c r="E78" s="41">
        <f t="shared" si="0"/>
        <v>201.60000000000019</v>
      </c>
      <c r="F78" s="41">
        <f t="shared" si="10"/>
        <v>3.5185837720205715</v>
      </c>
      <c r="G78" s="42">
        <f t="shared" si="2"/>
        <v>90.702235141117498</v>
      </c>
      <c r="H78" s="42">
        <f t="shared" si="11"/>
        <v>96.318754473153191</v>
      </c>
      <c r="I78" s="42">
        <f t="shared" si="12"/>
        <v>86.05335271167624</v>
      </c>
      <c r="J78" s="42">
        <f t="shared" si="13"/>
        <v>94.478131709729794</v>
      </c>
    </row>
    <row r="79" spans="4:10">
      <c r="D79">
        <v>58</v>
      </c>
      <c r="E79" s="41">
        <f t="shared" si="0"/>
        <v>205.20000000000019</v>
      </c>
      <c r="F79" s="41">
        <f t="shared" si="10"/>
        <v>3.5814156250923674</v>
      </c>
      <c r="G79" s="42">
        <f t="shared" si="2"/>
        <v>90.951729475339818</v>
      </c>
      <c r="H79" s="42">
        <f t="shared" si="11"/>
        <v>95.742207084349246</v>
      </c>
      <c r="I79" s="42">
        <f t="shared" si="12"/>
        <v>86.427594213009726</v>
      </c>
      <c r="J79" s="42">
        <f t="shared" si="13"/>
        <v>93.613310626523869</v>
      </c>
    </row>
    <row r="80" spans="4:10">
      <c r="D80">
        <v>59</v>
      </c>
      <c r="E80" s="41">
        <f t="shared" si="0"/>
        <v>208.80000000000021</v>
      </c>
      <c r="F80" s="41">
        <f t="shared" si="10"/>
        <v>3.6442474781641634</v>
      </c>
      <c r="G80" s="42">
        <f t="shared" si="2"/>
        <v>91.236933199561378</v>
      </c>
      <c r="H80" s="42">
        <f t="shared" si="11"/>
        <v>95.182463258982821</v>
      </c>
      <c r="I80" s="42">
        <f t="shared" si="12"/>
        <v>86.855399799342067</v>
      </c>
      <c r="J80" s="42">
        <f t="shared" si="13"/>
        <v>92.773694888474225</v>
      </c>
    </row>
    <row r="81" spans="4:10">
      <c r="D81">
        <v>60</v>
      </c>
      <c r="E81" s="41">
        <f t="shared" si="0"/>
        <v>212.4000000000002</v>
      </c>
      <c r="F81" s="41">
        <f t="shared" si="10"/>
        <v>3.7070793312359593</v>
      </c>
      <c r="G81" s="42">
        <f t="shared" si="2"/>
        <v>91.55672074497987</v>
      </c>
      <c r="H81" s="42">
        <f t="shared" si="11"/>
        <v>94.64173205021001</v>
      </c>
      <c r="I81" s="42">
        <f t="shared" si="12"/>
        <v>87.335081117469798</v>
      </c>
      <c r="J81" s="42">
        <f t="shared" si="13"/>
        <v>91.962598075315015</v>
      </c>
    </row>
    <row r="82" spans="4:10">
      <c r="D82">
        <v>61</v>
      </c>
      <c r="E82" s="41">
        <f t="shared" si="0"/>
        <v>216.0000000000002</v>
      </c>
      <c r="F82" s="41">
        <f t="shared" si="10"/>
        <v>3.7699111843077553</v>
      </c>
      <c r="G82" s="42">
        <f t="shared" si="2"/>
        <v>91.909830056250541</v>
      </c>
      <c r="H82" s="42">
        <f t="shared" si="11"/>
        <v>94.122147477075245</v>
      </c>
      <c r="I82" s="42">
        <f t="shared" si="12"/>
        <v>87.864745084375812</v>
      </c>
      <c r="J82" s="42">
        <f t="shared" si="13"/>
        <v>91.183221215612861</v>
      </c>
    </row>
    <row r="83" spans="4:10">
      <c r="D83">
        <v>62</v>
      </c>
      <c r="E83" s="41">
        <f t="shared" si="0"/>
        <v>219.60000000000022</v>
      </c>
      <c r="F83" s="41">
        <f t="shared" si="10"/>
        <v>3.8327430373795512</v>
      </c>
      <c r="G83" s="42">
        <f t="shared" si="2"/>
        <v>92.294867572242126</v>
      </c>
      <c r="H83" s="42">
        <f t="shared" si="11"/>
        <v>93.62576010251307</v>
      </c>
      <c r="I83" s="42">
        <f t="shared" si="12"/>
        <v>88.442301358363196</v>
      </c>
      <c r="J83" s="42">
        <f t="shared" si="13"/>
        <v>90.438640153769612</v>
      </c>
    </row>
    <row r="84" spans="4:10">
      <c r="D84">
        <v>63</v>
      </c>
      <c r="E84" s="41">
        <f t="shared" si="0"/>
        <v>223.20000000000022</v>
      </c>
      <c r="F84" s="41">
        <f t="shared" si="10"/>
        <v>3.8955748904513472</v>
      </c>
      <c r="G84" s="42">
        <f t="shared" si="2"/>
        <v>92.710313725785909</v>
      </c>
      <c r="H84" s="42">
        <f t="shared" si="11"/>
        <v>93.154528940713092</v>
      </c>
      <c r="I84" s="42">
        <f t="shared" si="12"/>
        <v>89.065470588678863</v>
      </c>
      <c r="J84" s="42">
        <f t="shared" si="13"/>
        <v>89.731793411069631</v>
      </c>
    </row>
    <row r="85" spans="4:10">
      <c r="D85">
        <v>64</v>
      </c>
      <c r="E85" s="41">
        <f t="shared" si="0"/>
        <v>226.80000000000021</v>
      </c>
      <c r="F85" s="41">
        <f t="shared" si="10"/>
        <v>3.9584067435231431</v>
      </c>
      <c r="G85" s="42">
        <f t="shared" si="2"/>
        <v>93.154528940713135</v>
      </c>
      <c r="H85" s="42">
        <f t="shared" si="11"/>
        <v>92.710313725785866</v>
      </c>
      <c r="I85" s="42">
        <f t="shared" si="12"/>
        <v>89.731793411069717</v>
      </c>
      <c r="J85" s="42">
        <f t="shared" si="13"/>
        <v>89.065470588678792</v>
      </c>
    </row>
    <row r="86" spans="4:10">
      <c r="D86">
        <v>65</v>
      </c>
      <c r="E86" s="41">
        <f t="shared" si="0"/>
        <v>230.4000000000002</v>
      </c>
      <c r="F86" s="41">
        <f t="shared" si="10"/>
        <v>4.0212385965949391</v>
      </c>
      <c r="G86" s="42">
        <f t="shared" si="2"/>
        <v>93.625760102513127</v>
      </c>
      <c r="H86" s="42">
        <f t="shared" si="11"/>
        <v>92.294867572242083</v>
      </c>
      <c r="I86" s="42">
        <f t="shared" si="12"/>
        <v>90.438640153769697</v>
      </c>
      <c r="J86" s="42">
        <f t="shared" si="13"/>
        <v>88.442301358363125</v>
      </c>
    </row>
    <row r="87" spans="4:10">
      <c r="D87">
        <v>66</v>
      </c>
      <c r="E87" s="41">
        <f t="shared" ref="E87:E150" si="14">F87*180/PI()</f>
        <v>234.00000000000023</v>
      </c>
      <c r="F87" s="41">
        <f t="shared" si="10"/>
        <v>4.0840704496667346</v>
      </c>
      <c r="G87" s="42">
        <f t="shared" si="2"/>
        <v>94.122147477075302</v>
      </c>
      <c r="H87" s="42">
        <f t="shared" si="11"/>
        <v>91.909830056250513</v>
      </c>
      <c r="I87" s="42">
        <f t="shared" si="12"/>
        <v>91.183221215612946</v>
      </c>
      <c r="J87" s="42">
        <f t="shared" si="13"/>
        <v>87.864745084375755</v>
      </c>
    </row>
    <row r="88" spans="4:10">
      <c r="D88">
        <v>67</v>
      </c>
      <c r="E88" s="41">
        <f t="shared" si="14"/>
        <v>237.60000000000019</v>
      </c>
      <c r="F88" s="41">
        <f t="shared" si="10"/>
        <v>4.1469023027385301</v>
      </c>
      <c r="G88" s="42">
        <f t="shared" ref="G88:G151" si="15">100+$E$15*COS(F88)</f>
        <v>94.641732050210067</v>
      </c>
      <c r="H88" s="42">
        <f t="shared" si="11"/>
        <v>91.556720744979827</v>
      </c>
      <c r="I88" s="42">
        <f t="shared" si="12"/>
        <v>91.962598075315086</v>
      </c>
      <c r="J88" s="42">
        <f t="shared" si="13"/>
        <v>87.335081117469741</v>
      </c>
    </row>
    <row r="89" spans="4:10">
      <c r="D89">
        <v>68</v>
      </c>
      <c r="E89" s="41">
        <f t="shared" si="14"/>
        <v>241.20000000000016</v>
      </c>
      <c r="F89" s="41">
        <f t="shared" si="10"/>
        <v>4.2097341558103256</v>
      </c>
      <c r="G89" s="42">
        <f t="shared" si="15"/>
        <v>95.182463258982864</v>
      </c>
      <c r="H89" s="42">
        <f t="shared" si="11"/>
        <v>91.236933199561349</v>
      </c>
      <c r="I89" s="42">
        <f t="shared" si="12"/>
        <v>92.77369488847431</v>
      </c>
      <c r="J89" s="42">
        <f t="shared" si="13"/>
        <v>86.855399799342024</v>
      </c>
    </row>
    <row r="90" spans="4:10">
      <c r="D90">
        <v>69</v>
      </c>
      <c r="E90" s="41">
        <f t="shared" si="14"/>
        <v>244.80000000000015</v>
      </c>
      <c r="F90" s="41">
        <f t="shared" si="10"/>
        <v>4.2725660088821211</v>
      </c>
      <c r="G90" s="42">
        <f t="shared" si="15"/>
        <v>95.742207084349289</v>
      </c>
      <c r="H90" s="42">
        <f t="shared" si="11"/>
        <v>90.951729475339789</v>
      </c>
      <c r="I90" s="42">
        <f t="shared" si="12"/>
        <v>93.613310626523941</v>
      </c>
      <c r="J90" s="42">
        <f t="shared" si="13"/>
        <v>86.427594213009698</v>
      </c>
    </row>
    <row r="91" spans="4:10">
      <c r="D91">
        <v>70</v>
      </c>
      <c r="E91" s="41">
        <f t="shared" si="14"/>
        <v>248.40000000000012</v>
      </c>
      <c r="F91" s="41">
        <f t="shared" si="10"/>
        <v>4.3353978619539166</v>
      </c>
      <c r="G91" s="42">
        <f t="shared" si="15"/>
        <v>96.318754473153234</v>
      </c>
      <c r="H91" s="42">
        <f t="shared" si="11"/>
        <v>90.702235141117484</v>
      </c>
      <c r="I91" s="42">
        <f t="shared" si="12"/>
        <v>94.478131709729865</v>
      </c>
      <c r="J91" s="42">
        <f t="shared" si="13"/>
        <v>86.053352711676212</v>
      </c>
    </row>
    <row r="92" spans="4:10">
      <c r="D92">
        <v>71</v>
      </c>
      <c r="E92" s="41">
        <f t="shared" si="14"/>
        <v>252.00000000000009</v>
      </c>
      <c r="F92" s="41">
        <f t="shared" si="10"/>
        <v>4.3982297150257121</v>
      </c>
      <c r="G92" s="42">
        <f t="shared" si="15"/>
        <v>96.909830056250541</v>
      </c>
      <c r="H92" s="42">
        <f t="shared" si="11"/>
        <v>90.489434837048464</v>
      </c>
      <c r="I92" s="42">
        <f t="shared" si="12"/>
        <v>95.364745084375812</v>
      </c>
      <c r="J92" s="42">
        <f t="shared" si="13"/>
        <v>85.734152255572695</v>
      </c>
    </row>
    <row r="93" spans="4:10">
      <c r="D93">
        <v>72</v>
      </c>
      <c r="E93" s="41">
        <f t="shared" si="14"/>
        <v>255.60000000000008</v>
      </c>
      <c r="F93" s="41">
        <f t="shared" si="10"/>
        <v>4.4610615680975076</v>
      </c>
      <c r="G93" s="42">
        <f t="shared" si="15"/>
        <v>97.513101128351465</v>
      </c>
      <c r="H93" s="42">
        <f t="shared" si="11"/>
        <v>90.314168388713682</v>
      </c>
      <c r="I93" s="42">
        <f t="shared" si="12"/>
        <v>96.269651692527191</v>
      </c>
      <c r="J93" s="42">
        <f t="shared" si="13"/>
        <v>85.471252583070523</v>
      </c>
    </row>
    <row r="94" spans="4:10">
      <c r="D94">
        <v>73</v>
      </c>
      <c r="E94" s="41">
        <f t="shared" si="14"/>
        <v>259.20000000000005</v>
      </c>
      <c r="F94" s="41">
        <f t="shared" si="10"/>
        <v>4.5238934211693032</v>
      </c>
      <c r="G94" s="42">
        <f t="shared" si="15"/>
        <v>98.126186854142759</v>
      </c>
      <c r="H94" s="42">
        <f t="shared" si="11"/>
        <v>90.177127492713112</v>
      </c>
      <c r="I94" s="42">
        <f t="shared" si="12"/>
        <v>97.189280281214138</v>
      </c>
      <c r="J94" s="42">
        <f t="shared" si="13"/>
        <v>85.265691239069668</v>
      </c>
    </row>
    <row r="95" spans="4:10">
      <c r="D95">
        <v>74</v>
      </c>
      <c r="E95" s="41">
        <f t="shared" si="14"/>
        <v>262.80000000000007</v>
      </c>
      <c r="F95" s="41">
        <f t="shared" si="10"/>
        <v>4.5867252742410987</v>
      </c>
      <c r="G95" s="42">
        <f t="shared" si="15"/>
        <v>98.746667664356963</v>
      </c>
      <c r="H95" s="42">
        <f t="shared" si="11"/>
        <v>90.078852986855225</v>
      </c>
      <c r="I95" s="42">
        <f t="shared" si="12"/>
        <v>98.120001496535451</v>
      </c>
      <c r="J95" s="42">
        <f t="shared" si="13"/>
        <v>85.118279480282837</v>
      </c>
    </row>
    <row r="96" spans="4:10">
      <c r="D96">
        <v>75</v>
      </c>
      <c r="E96" s="41">
        <f t="shared" si="14"/>
        <v>266.40000000000003</v>
      </c>
      <c r="F96" s="41">
        <f t="shared" si="10"/>
        <v>4.6495571273128942</v>
      </c>
      <c r="G96" s="42">
        <f t="shared" si="15"/>
        <v>99.372094804706862</v>
      </c>
      <c r="H96" s="42">
        <f t="shared" si="11"/>
        <v>90.019732715717282</v>
      </c>
      <c r="I96" s="42">
        <f t="shared" si="12"/>
        <v>99.0581422070603</v>
      </c>
      <c r="J96" s="42">
        <f t="shared" si="13"/>
        <v>85.029599073575923</v>
      </c>
    </row>
    <row r="97" spans="4:10">
      <c r="D97">
        <v>76</v>
      </c>
      <c r="E97" s="41">
        <f t="shared" si="14"/>
        <v>270</v>
      </c>
      <c r="F97" s="41">
        <f t="shared" si="10"/>
        <v>4.7123889803846897</v>
      </c>
      <c r="G97" s="42">
        <f t="shared" si="15"/>
        <v>100</v>
      </c>
      <c r="H97" s="42">
        <f t="shared" si="11"/>
        <v>90</v>
      </c>
      <c r="I97" s="42">
        <f t="shared" si="12"/>
        <v>100</v>
      </c>
      <c r="J97" s="42">
        <f t="shared" si="13"/>
        <v>85</v>
      </c>
    </row>
    <row r="98" spans="4:10">
      <c r="D98">
        <v>77</v>
      </c>
      <c r="E98" s="41">
        <f t="shared" si="14"/>
        <v>273.59999999999997</v>
      </c>
      <c r="F98" s="41">
        <f t="shared" si="10"/>
        <v>4.7752208334564852</v>
      </c>
      <c r="G98" s="42">
        <f t="shared" si="15"/>
        <v>100.62790519529312</v>
      </c>
      <c r="H98" s="42">
        <f t="shared" si="11"/>
        <v>90.019732715717282</v>
      </c>
      <c r="I98" s="42">
        <f t="shared" si="12"/>
        <v>100.94185779293969</v>
      </c>
      <c r="J98" s="42">
        <f t="shared" si="13"/>
        <v>85.029599073575923</v>
      </c>
    </row>
    <row r="99" spans="4:10">
      <c r="D99">
        <v>78</v>
      </c>
      <c r="E99" s="41">
        <f t="shared" si="14"/>
        <v>277.19999999999993</v>
      </c>
      <c r="F99" s="41">
        <f t="shared" si="10"/>
        <v>4.8380526865282807</v>
      </c>
      <c r="G99" s="42">
        <f t="shared" si="15"/>
        <v>101.25333233564304</v>
      </c>
      <c r="H99" s="42">
        <f t="shared" si="11"/>
        <v>90.078852986855225</v>
      </c>
      <c r="I99" s="42">
        <f t="shared" si="12"/>
        <v>101.87999850346455</v>
      </c>
      <c r="J99" s="42">
        <f t="shared" si="13"/>
        <v>85.118279480282837</v>
      </c>
    </row>
    <row r="100" spans="4:10">
      <c r="D100">
        <v>79</v>
      </c>
      <c r="E100" s="41">
        <f t="shared" si="14"/>
        <v>280.7999999999999</v>
      </c>
      <c r="F100" s="41">
        <f t="shared" si="10"/>
        <v>4.9008845396000762</v>
      </c>
      <c r="G100" s="42">
        <f t="shared" si="15"/>
        <v>101.87381314585724</v>
      </c>
      <c r="H100" s="42">
        <f t="shared" si="11"/>
        <v>90.177127492713112</v>
      </c>
      <c r="I100" s="42">
        <f t="shared" si="12"/>
        <v>102.81071971878585</v>
      </c>
      <c r="J100" s="42">
        <f t="shared" si="13"/>
        <v>85.265691239069668</v>
      </c>
    </row>
    <row r="101" spans="4:10">
      <c r="D101">
        <v>80</v>
      </c>
      <c r="E101" s="41">
        <f t="shared" si="14"/>
        <v>284.39999999999992</v>
      </c>
      <c r="F101" s="41">
        <f t="shared" si="10"/>
        <v>4.9637163926718717</v>
      </c>
      <c r="G101" s="42">
        <f t="shared" si="15"/>
        <v>102.48689887164853</v>
      </c>
      <c r="H101" s="42">
        <f t="shared" si="11"/>
        <v>90.314168388713682</v>
      </c>
      <c r="I101" s="42">
        <f t="shared" si="12"/>
        <v>103.73034830747279</v>
      </c>
      <c r="J101" s="42">
        <f t="shared" si="13"/>
        <v>85.471252583070523</v>
      </c>
    </row>
    <row r="102" spans="4:10">
      <c r="D102">
        <v>81</v>
      </c>
      <c r="E102" s="41">
        <f t="shared" si="14"/>
        <v>287.99999999999989</v>
      </c>
      <c r="F102" s="41">
        <f t="shared" si="10"/>
        <v>5.0265482457436672</v>
      </c>
      <c r="G102" s="42">
        <f t="shared" si="15"/>
        <v>103.09016994374946</v>
      </c>
      <c r="H102" s="42">
        <f t="shared" si="11"/>
        <v>90.489434837048464</v>
      </c>
      <c r="I102" s="42">
        <f t="shared" si="12"/>
        <v>104.63525491562419</v>
      </c>
      <c r="J102" s="42">
        <f t="shared" si="13"/>
        <v>85.734152255572681</v>
      </c>
    </row>
    <row r="103" spans="4:10">
      <c r="D103">
        <v>82</v>
      </c>
      <c r="E103" s="41">
        <f t="shared" si="14"/>
        <v>291.59999999999991</v>
      </c>
      <c r="F103" s="41">
        <f t="shared" si="10"/>
        <v>5.0893800988154627</v>
      </c>
      <c r="G103" s="42">
        <f t="shared" si="15"/>
        <v>103.68124552684675</v>
      </c>
      <c r="H103" s="42">
        <f t="shared" si="11"/>
        <v>90.702235141117484</v>
      </c>
      <c r="I103" s="42">
        <f t="shared" si="12"/>
        <v>105.52186829027013</v>
      </c>
      <c r="J103" s="42">
        <f t="shared" si="13"/>
        <v>86.053352711676212</v>
      </c>
    </row>
    <row r="104" spans="4:10">
      <c r="D104">
        <v>83</v>
      </c>
      <c r="E104" s="41">
        <f t="shared" si="14"/>
        <v>295.19999999999987</v>
      </c>
      <c r="F104" s="41">
        <f t="shared" si="10"/>
        <v>5.1522119518872582</v>
      </c>
      <c r="G104" s="42">
        <f t="shared" si="15"/>
        <v>104.2577929156507</v>
      </c>
      <c r="H104" s="42">
        <f t="shared" si="11"/>
        <v>90.951729475339789</v>
      </c>
      <c r="I104" s="42">
        <f t="shared" si="12"/>
        <v>106.38668937347606</v>
      </c>
      <c r="J104" s="42">
        <f t="shared" si="13"/>
        <v>86.427594213009684</v>
      </c>
    </row>
    <row r="105" spans="4:10">
      <c r="D105">
        <v>84</v>
      </c>
      <c r="E105" s="41">
        <f t="shared" si="14"/>
        <v>298.79999999999984</v>
      </c>
      <c r="F105" s="41">
        <f t="shared" si="10"/>
        <v>5.2150438049590537</v>
      </c>
      <c r="G105" s="42">
        <f t="shared" si="15"/>
        <v>104.81753674101712</v>
      </c>
      <c r="H105" s="42">
        <f t="shared" si="11"/>
        <v>91.236933199561349</v>
      </c>
      <c r="I105" s="42">
        <f t="shared" si="12"/>
        <v>107.22630511152569</v>
      </c>
      <c r="J105" s="42">
        <f t="shared" si="13"/>
        <v>86.855399799342024</v>
      </c>
    </row>
    <row r="106" spans="4:10">
      <c r="D106">
        <v>85</v>
      </c>
      <c r="E106" s="41">
        <f t="shared" si="14"/>
        <v>302.39999999999981</v>
      </c>
      <c r="F106" s="41">
        <f t="shared" si="10"/>
        <v>5.2778756580308492</v>
      </c>
      <c r="G106" s="42">
        <f t="shared" si="15"/>
        <v>105.35826794978993</v>
      </c>
      <c r="H106" s="42">
        <f t="shared" si="11"/>
        <v>91.556720744979827</v>
      </c>
      <c r="I106" s="42">
        <f t="shared" si="12"/>
        <v>108.0374019246849</v>
      </c>
      <c r="J106" s="42">
        <f t="shared" si="13"/>
        <v>87.335081117469741</v>
      </c>
    </row>
    <row r="107" spans="4:10">
      <c r="D107">
        <v>86</v>
      </c>
      <c r="E107" s="41">
        <f t="shared" si="14"/>
        <v>305.99999999999977</v>
      </c>
      <c r="F107" s="41">
        <f t="shared" si="10"/>
        <v>5.3407075111026447</v>
      </c>
      <c r="G107" s="42">
        <f t="shared" si="15"/>
        <v>105.8778525229247</v>
      </c>
      <c r="H107" s="42">
        <f t="shared" si="11"/>
        <v>91.909830056250499</v>
      </c>
      <c r="I107" s="42">
        <f t="shared" si="12"/>
        <v>108.81677878438705</v>
      </c>
      <c r="J107" s="42">
        <f t="shared" si="13"/>
        <v>87.864745084375755</v>
      </c>
    </row>
    <row r="108" spans="4:10">
      <c r="D108">
        <v>87</v>
      </c>
      <c r="E108" s="41">
        <f t="shared" si="14"/>
        <v>309.59999999999974</v>
      </c>
      <c r="F108" s="41">
        <f t="shared" si="10"/>
        <v>5.4035393641744403</v>
      </c>
      <c r="G108" s="42">
        <f t="shared" si="15"/>
        <v>106.37423989748686</v>
      </c>
      <c r="H108" s="42">
        <f t="shared" si="11"/>
        <v>92.294867572242083</v>
      </c>
      <c r="I108" s="42">
        <f t="shared" si="12"/>
        <v>109.5613598462303</v>
      </c>
      <c r="J108" s="42">
        <f t="shared" si="13"/>
        <v>88.442301358363125</v>
      </c>
    </row>
    <row r="109" spans="4:10">
      <c r="D109">
        <v>88</v>
      </c>
      <c r="E109" s="41">
        <f t="shared" si="14"/>
        <v>313.19999999999976</v>
      </c>
      <c r="F109" s="41">
        <f t="shared" si="10"/>
        <v>5.4663712172462358</v>
      </c>
      <c r="G109" s="42">
        <f t="shared" si="15"/>
        <v>106.84547105928685</v>
      </c>
      <c r="H109" s="42">
        <f t="shared" si="11"/>
        <v>92.710313725785852</v>
      </c>
      <c r="I109" s="42">
        <f t="shared" si="12"/>
        <v>110.26820658893028</v>
      </c>
      <c r="J109" s="42">
        <f t="shared" si="13"/>
        <v>89.065470588678778</v>
      </c>
    </row>
    <row r="110" spans="4:10">
      <c r="D110">
        <v>89</v>
      </c>
      <c r="E110" s="41">
        <f t="shared" si="14"/>
        <v>316.79999999999973</v>
      </c>
      <c r="F110" s="41">
        <f t="shared" si="10"/>
        <v>5.5292030703180313</v>
      </c>
      <c r="G110" s="42">
        <f t="shared" si="15"/>
        <v>107.28968627421408</v>
      </c>
      <c r="H110" s="42">
        <f t="shared" si="11"/>
        <v>93.154528940713078</v>
      </c>
      <c r="I110" s="42">
        <f t="shared" si="12"/>
        <v>110.93452941132112</v>
      </c>
      <c r="J110" s="42">
        <f t="shared" si="13"/>
        <v>89.731793411069617</v>
      </c>
    </row>
    <row r="111" spans="4:10">
      <c r="D111">
        <v>90</v>
      </c>
      <c r="E111" s="41">
        <f t="shared" si="14"/>
        <v>320.39999999999975</v>
      </c>
      <c r="F111" s="41">
        <f t="shared" si="10"/>
        <v>5.5920349233898268</v>
      </c>
      <c r="G111" s="42">
        <f t="shared" si="15"/>
        <v>107.70513242775786</v>
      </c>
      <c r="H111" s="42">
        <f t="shared" si="11"/>
        <v>93.625760102513055</v>
      </c>
      <c r="I111" s="42">
        <f t="shared" si="12"/>
        <v>111.55769864163679</v>
      </c>
      <c r="J111" s="42">
        <f t="shared" si="13"/>
        <v>90.438640153769597</v>
      </c>
    </row>
    <row r="112" spans="4:10">
      <c r="D112">
        <v>91</v>
      </c>
      <c r="E112" s="41">
        <f t="shared" si="14"/>
        <v>323.99999999999972</v>
      </c>
      <c r="F112" s="41">
        <f t="shared" si="10"/>
        <v>5.6548667764616223</v>
      </c>
      <c r="G112" s="42">
        <f t="shared" si="15"/>
        <v>108.09016994374944</v>
      </c>
      <c r="H112" s="42">
        <f t="shared" si="11"/>
        <v>94.122147477075231</v>
      </c>
      <c r="I112" s="42">
        <f t="shared" si="12"/>
        <v>112.13525491562416</v>
      </c>
      <c r="J112" s="42">
        <f t="shared" si="13"/>
        <v>91.183221215612832</v>
      </c>
    </row>
    <row r="113" spans="4:10">
      <c r="D113">
        <v>92</v>
      </c>
      <c r="E113" s="41">
        <f t="shared" si="14"/>
        <v>327.59999999999968</v>
      </c>
      <c r="F113" s="41">
        <f t="shared" si="10"/>
        <v>5.7176986295334178</v>
      </c>
      <c r="G113" s="42">
        <f t="shared" si="15"/>
        <v>108.44327925502012</v>
      </c>
      <c r="H113" s="42">
        <f t="shared" si="11"/>
        <v>94.641732050209981</v>
      </c>
      <c r="I113" s="42">
        <f t="shared" si="12"/>
        <v>112.66491888253017</v>
      </c>
      <c r="J113" s="42">
        <f t="shared" si="13"/>
        <v>91.962598075314972</v>
      </c>
    </row>
    <row r="114" spans="4:10">
      <c r="D114">
        <v>93</v>
      </c>
      <c r="E114" s="41">
        <f t="shared" si="14"/>
        <v>331.19999999999965</v>
      </c>
      <c r="F114" s="41">
        <f t="shared" si="10"/>
        <v>5.7805304826052133</v>
      </c>
      <c r="G114" s="42">
        <f t="shared" si="15"/>
        <v>108.76306680043861</v>
      </c>
      <c r="H114" s="42">
        <f t="shared" si="11"/>
        <v>95.182463258982793</v>
      </c>
      <c r="I114" s="42">
        <f t="shared" si="12"/>
        <v>113.14460020065791</v>
      </c>
      <c r="J114" s="42">
        <f t="shared" si="13"/>
        <v>92.773694888474182</v>
      </c>
    </row>
    <row r="115" spans="4:10">
      <c r="D115">
        <v>94</v>
      </c>
      <c r="E115" s="41">
        <f t="shared" si="14"/>
        <v>334.79999999999961</v>
      </c>
      <c r="F115" s="41">
        <f t="shared" si="10"/>
        <v>5.8433623356770088</v>
      </c>
      <c r="G115" s="42">
        <f t="shared" si="15"/>
        <v>109.04827052466017</v>
      </c>
      <c r="H115" s="42">
        <f t="shared" si="11"/>
        <v>95.742207084349218</v>
      </c>
      <c r="I115" s="42">
        <f t="shared" si="12"/>
        <v>113.57240578699025</v>
      </c>
      <c r="J115" s="42">
        <f t="shared" si="13"/>
        <v>93.613310626523827</v>
      </c>
    </row>
    <row r="116" spans="4:10">
      <c r="D116">
        <v>95</v>
      </c>
      <c r="E116" s="41">
        <f t="shared" si="14"/>
        <v>338.39999999999964</v>
      </c>
      <c r="F116" s="41">
        <f t="shared" si="10"/>
        <v>5.9061941887488043</v>
      </c>
      <c r="G116" s="42">
        <f t="shared" si="15"/>
        <v>109.29776485888249</v>
      </c>
      <c r="H116" s="42">
        <f t="shared" si="11"/>
        <v>96.318754473153149</v>
      </c>
      <c r="I116" s="42">
        <f t="shared" si="12"/>
        <v>113.94664728832373</v>
      </c>
      <c r="J116" s="42">
        <f t="shared" si="13"/>
        <v>94.478131709729738</v>
      </c>
    </row>
    <row r="117" spans="4:10">
      <c r="D117">
        <v>96</v>
      </c>
      <c r="E117" s="41">
        <f t="shared" si="14"/>
        <v>341.99999999999955</v>
      </c>
      <c r="F117" s="41">
        <f t="shared" si="10"/>
        <v>5.9690260418205998</v>
      </c>
      <c r="G117" s="42">
        <f t="shared" si="15"/>
        <v>109.51056516295151</v>
      </c>
      <c r="H117" s="42">
        <f t="shared" si="11"/>
        <v>96.909830056250456</v>
      </c>
      <c r="I117" s="42">
        <f t="shared" si="12"/>
        <v>114.26584774442728</v>
      </c>
      <c r="J117" s="42">
        <f t="shared" si="13"/>
        <v>95.364745084375684</v>
      </c>
    </row>
    <row r="118" spans="4:10">
      <c r="D118">
        <v>97</v>
      </c>
      <c r="E118" s="41">
        <f t="shared" si="14"/>
        <v>345.59999999999957</v>
      </c>
      <c r="F118" s="41">
        <f t="shared" si="10"/>
        <v>6.0318578948923953</v>
      </c>
      <c r="G118" s="42">
        <f t="shared" si="15"/>
        <v>109.68583161128629</v>
      </c>
      <c r="H118" s="42">
        <f t="shared" si="11"/>
        <v>97.51310112835138</v>
      </c>
      <c r="I118" s="42">
        <f t="shared" si="12"/>
        <v>114.52874741692943</v>
      </c>
      <c r="J118" s="42">
        <f t="shared" si="13"/>
        <v>96.269651692527063</v>
      </c>
    </row>
    <row r="119" spans="4:10">
      <c r="D119">
        <v>98</v>
      </c>
      <c r="E119" s="41">
        <f t="shared" si="14"/>
        <v>349.19999999999959</v>
      </c>
      <c r="F119" s="41">
        <f t="shared" si="10"/>
        <v>6.0946897479641908</v>
      </c>
      <c r="G119" s="42">
        <f t="shared" si="15"/>
        <v>109.82287250728687</v>
      </c>
      <c r="H119" s="42">
        <f t="shared" si="11"/>
        <v>98.126186854142674</v>
      </c>
      <c r="I119" s="42">
        <f t="shared" si="12"/>
        <v>114.7343087609303</v>
      </c>
      <c r="J119" s="42">
        <f t="shared" si="13"/>
        <v>97.18928028121401</v>
      </c>
    </row>
    <row r="120" spans="4:10">
      <c r="D120">
        <v>99</v>
      </c>
      <c r="E120" s="41">
        <f t="shared" si="14"/>
        <v>352.7999999999995</v>
      </c>
      <c r="F120" s="41">
        <f t="shared" si="10"/>
        <v>6.1575216010359863</v>
      </c>
      <c r="G120" s="42">
        <f t="shared" si="15"/>
        <v>109.92114701314478</v>
      </c>
      <c r="H120" s="42">
        <f t="shared" si="11"/>
        <v>98.746667664356877</v>
      </c>
      <c r="I120" s="42">
        <f t="shared" si="12"/>
        <v>114.88172051971715</v>
      </c>
      <c r="J120" s="42">
        <f t="shared" si="13"/>
        <v>98.120001496535309</v>
      </c>
    </row>
    <row r="121" spans="4:10">
      <c r="D121">
        <v>100</v>
      </c>
      <c r="E121" s="41">
        <f t="shared" si="14"/>
        <v>356.39999999999952</v>
      </c>
      <c r="F121" s="41">
        <f t="shared" si="10"/>
        <v>6.2203534541077818</v>
      </c>
      <c r="G121" s="42">
        <f t="shared" si="15"/>
        <v>109.98026728428272</v>
      </c>
      <c r="H121" s="42">
        <f t="shared" si="11"/>
        <v>99.372094804706776</v>
      </c>
      <c r="I121" s="42">
        <f t="shared" si="12"/>
        <v>114.97040092642406</v>
      </c>
      <c r="J121" s="42">
        <f t="shared" si="13"/>
        <v>99.058142207060172</v>
      </c>
    </row>
    <row r="122" spans="4:10">
      <c r="D122">
        <v>101</v>
      </c>
      <c r="E122" s="41">
        <f t="shared" si="14"/>
        <v>359.99999999999949</v>
      </c>
      <c r="F122" s="41">
        <f t="shared" si="10"/>
        <v>6.2831853071795774</v>
      </c>
      <c r="G122" s="42">
        <f t="shared" si="15"/>
        <v>110</v>
      </c>
      <c r="H122" s="42">
        <f t="shared" si="11"/>
        <v>99.999999999999915</v>
      </c>
      <c r="I122" s="42">
        <f t="shared" si="12"/>
        <v>115</v>
      </c>
      <c r="J122" s="42">
        <f t="shared" si="13"/>
        <v>99.999999999999858</v>
      </c>
    </row>
    <row r="123" spans="4:10">
      <c r="D123">
        <v>102</v>
      </c>
      <c r="E123" s="41">
        <f t="shared" si="14"/>
        <v>363.59999999999951</v>
      </c>
      <c r="F123" s="41">
        <f t="shared" si="10"/>
        <v>6.3460171602513729</v>
      </c>
      <c r="G123" s="42">
        <f t="shared" si="15"/>
        <v>109.98026728428272</v>
      </c>
      <c r="H123" s="42">
        <f t="shared" si="11"/>
        <v>100.62790519529304</v>
      </c>
      <c r="I123" s="42">
        <f t="shared" si="12"/>
        <v>114.97040092642408</v>
      </c>
      <c r="J123" s="42">
        <f t="shared" si="13"/>
        <v>100.94185779293956</v>
      </c>
    </row>
    <row r="124" spans="4:10">
      <c r="D124">
        <v>103</v>
      </c>
      <c r="E124" s="41">
        <f t="shared" si="14"/>
        <v>367.19999999999942</v>
      </c>
      <c r="F124" s="41">
        <f t="shared" si="10"/>
        <v>6.4088490133231684</v>
      </c>
      <c r="G124" s="42">
        <f t="shared" si="15"/>
        <v>109.92114701314479</v>
      </c>
      <c r="H124" s="42">
        <f t="shared" si="11"/>
        <v>101.25333233564294</v>
      </c>
      <c r="I124" s="42">
        <f t="shared" si="12"/>
        <v>114.88172051971719</v>
      </c>
      <c r="J124" s="42">
        <f t="shared" si="13"/>
        <v>101.87999850346442</v>
      </c>
    </row>
    <row r="125" spans="4:10">
      <c r="D125">
        <v>104</v>
      </c>
      <c r="E125" s="41">
        <f t="shared" si="14"/>
        <v>370.79999999999944</v>
      </c>
      <c r="F125" s="41">
        <f t="shared" si="10"/>
        <v>6.4716808663949639</v>
      </c>
      <c r="G125" s="42">
        <f t="shared" si="15"/>
        <v>109.8228725072869</v>
      </c>
      <c r="H125" s="42">
        <f t="shared" si="11"/>
        <v>101.87381314585714</v>
      </c>
      <c r="I125" s="42">
        <f t="shared" si="12"/>
        <v>114.73430876093036</v>
      </c>
      <c r="J125" s="42">
        <f t="shared" si="13"/>
        <v>102.81071971878572</v>
      </c>
    </row>
    <row r="126" spans="4:10">
      <c r="D126">
        <v>105</v>
      </c>
      <c r="E126" s="41">
        <f t="shared" si="14"/>
        <v>374.39999999999947</v>
      </c>
      <c r="F126" s="41">
        <f t="shared" ref="F126:F153" si="16">F125+$F$19*2</f>
        <v>6.5345127194667594</v>
      </c>
      <c r="G126" s="42">
        <f t="shared" si="15"/>
        <v>109.68583161128633</v>
      </c>
      <c r="H126" s="42">
        <f t="shared" ref="H126:H153" si="17">100+$E$15*SIN(F126)</f>
        <v>102.48689887164845</v>
      </c>
      <c r="I126" s="42">
        <f t="shared" ref="I126:I153" si="18">100+$E$14*COS(F126)</f>
        <v>114.52874741692951</v>
      </c>
      <c r="J126" s="42">
        <f t="shared" ref="J126:J153" si="19">100+$E$14*SIN(F126)</f>
        <v>103.73034830747267</v>
      </c>
    </row>
    <row r="127" spans="4:10">
      <c r="D127">
        <v>106</v>
      </c>
      <c r="E127" s="41">
        <f t="shared" si="14"/>
        <v>377.99999999999937</v>
      </c>
      <c r="F127" s="41">
        <f t="shared" si="16"/>
        <v>6.5973445725385549</v>
      </c>
      <c r="G127" s="42">
        <f t="shared" si="15"/>
        <v>109.51056516295156</v>
      </c>
      <c r="H127" s="42">
        <f t="shared" si="17"/>
        <v>103.09016994374937</v>
      </c>
      <c r="I127" s="42">
        <f t="shared" si="18"/>
        <v>114.26584774442736</v>
      </c>
      <c r="J127" s="42">
        <f t="shared" si="19"/>
        <v>104.63525491562406</v>
      </c>
    </row>
    <row r="128" spans="4:10">
      <c r="D128">
        <v>107</v>
      </c>
      <c r="E128" s="41">
        <f t="shared" si="14"/>
        <v>381.5999999999994</v>
      </c>
      <c r="F128" s="41">
        <f t="shared" si="16"/>
        <v>6.6601764256103504</v>
      </c>
      <c r="G128" s="42">
        <f t="shared" si="15"/>
        <v>109.29776485888256</v>
      </c>
      <c r="H128" s="42">
        <f t="shared" si="17"/>
        <v>103.68124552684668</v>
      </c>
      <c r="I128" s="42">
        <f t="shared" si="18"/>
        <v>113.94664728832383</v>
      </c>
      <c r="J128" s="42">
        <f t="shared" si="19"/>
        <v>105.52186829027001</v>
      </c>
    </row>
    <row r="129" spans="4:10">
      <c r="D129">
        <v>108</v>
      </c>
      <c r="E129" s="41">
        <f t="shared" si="14"/>
        <v>385.19999999999936</v>
      </c>
      <c r="F129" s="41">
        <f t="shared" si="16"/>
        <v>6.7230082786821459</v>
      </c>
      <c r="G129" s="42">
        <f t="shared" si="15"/>
        <v>109.04827052466024</v>
      </c>
      <c r="H129" s="42">
        <f t="shared" si="17"/>
        <v>104.25779291565063</v>
      </c>
      <c r="I129" s="42">
        <f t="shared" si="18"/>
        <v>113.57240578699037</v>
      </c>
      <c r="J129" s="42">
        <f t="shared" si="19"/>
        <v>106.38668937347593</v>
      </c>
    </row>
    <row r="130" spans="4:10">
      <c r="D130">
        <v>109</v>
      </c>
      <c r="E130" s="41">
        <f t="shared" si="14"/>
        <v>388.79999999999933</v>
      </c>
      <c r="F130" s="41">
        <f t="shared" si="16"/>
        <v>6.7858401317539414</v>
      </c>
      <c r="G130" s="42">
        <f t="shared" si="15"/>
        <v>108.76306680043869</v>
      </c>
      <c r="H130" s="42">
        <f t="shared" si="17"/>
        <v>104.81753674101705</v>
      </c>
      <c r="I130" s="42">
        <f t="shared" si="18"/>
        <v>113.14460020065803</v>
      </c>
      <c r="J130" s="42">
        <f t="shared" si="19"/>
        <v>107.22630511152558</v>
      </c>
    </row>
    <row r="131" spans="4:10">
      <c r="D131">
        <v>110</v>
      </c>
      <c r="E131" s="41">
        <f t="shared" si="14"/>
        <v>392.3999999999993</v>
      </c>
      <c r="F131" s="41">
        <f t="shared" si="16"/>
        <v>6.8486719848257369</v>
      </c>
      <c r="G131" s="42">
        <f t="shared" si="15"/>
        <v>108.44327925502022</v>
      </c>
      <c r="H131" s="42">
        <f t="shared" si="17"/>
        <v>105.35826794978986</v>
      </c>
      <c r="I131" s="42">
        <f t="shared" si="18"/>
        <v>112.66491888253033</v>
      </c>
      <c r="J131" s="42">
        <f t="shared" si="19"/>
        <v>108.03740192468479</v>
      </c>
    </row>
    <row r="132" spans="4:10">
      <c r="D132">
        <v>111</v>
      </c>
      <c r="E132" s="41">
        <f t="shared" si="14"/>
        <v>395.99999999999932</v>
      </c>
      <c r="F132" s="41">
        <f t="shared" si="16"/>
        <v>6.9115038378975324</v>
      </c>
      <c r="G132" s="42">
        <f t="shared" si="15"/>
        <v>108.09016994374954</v>
      </c>
      <c r="H132" s="42">
        <f t="shared" si="17"/>
        <v>105.87785252292463</v>
      </c>
      <c r="I132" s="42">
        <f t="shared" si="18"/>
        <v>112.13525491562433</v>
      </c>
      <c r="J132" s="42">
        <f t="shared" si="19"/>
        <v>108.81677878438694</v>
      </c>
    </row>
    <row r="133" spans="4:10">
      <c r="D133">
        <v>112</v>
      </c>
      <c r="E133" s="41">
        <f t="shared" si="14"/>
        <v>399.59999999999923</v>
      </c>
      <c r="F133" s="41">
        <f t="shared" si="16"/>
        <v>6.9743356909693279</v>
      </c>
      <c r="G133" s="42">
        <f t="shared" si="15"/>
        <v>107.70513242775797</v>
      </c>
      <c r="H133" s="42">
        <f t="shared" si="17"/>
        <v>106.3742398974868</v>
      </c>
      <c r="I133" s="42">
        <f t="shared" si="18"/>
        <v>111.55769864163696</v>
      </c>
      <c r="J133" s="42">
        <f t="shared" si="19"/>
        <v>109.56135984623019</v>
      </c>
    </row>
    <row r="134" spans="4:10">
      <c r="D134">
        <v>113</v>
      </c>
      <c r="E134" s="41">
        <f t="shared" si="14"/>
        <v>403.19999999999925</v>
      </c>
      <c r="F134" s="41">
        <f t="shared" si="16"/>
        <v>7.0371675440411234</v>
      </c>
      <c r="G134" s="42">
        <f t="shared" si="15"/>
        <v>107.2896862742142</v>
      </c>
      <c r="H134" s="42">
        <f t="shared" si="17"/>
        <v>106.84547105928679</v>
      </c>
      <c r="I134" s="42">
        <f t="shared" si="18"/>
        <v>110.93452941132131</v>
      </c>
      <c r="J134" s="42">
        <f t="shared" si="19"/>
        <v>110.26820658893018</v>
      </c>
    </row>
    <row r="135" spans="4:10">
      <c r="D135">
        <v>114</v>
      </c>
      <c r="E135" s="41">
        <f t="shared" si="14"/>
        <v>406.79999999999922</v>
      </c>
      <c r="F135" s="41">
        <f t="shared" si="16"/>
        <v>7.0999993971129189</v>
      </c>
      <c r="G135" s="42">
        <f t="shared" si="15"/>
        <v>106.84547105928699</v>
      </c>
      <c r="H135" s="42">
        <f t="shared" si="17"/>
        <v>107.28968627421402</v>
      </c>
      <c r="I135" s="42">
        <f t="shared" si="18"/>
        <v>110.26820658893048</v>
      </c>
      <c r="J135" s="42">
        <f t="shared" si="19"/>
        <v>110.93452941132104</v>
      </c>
    </row>
    <row r="136" spans="4:10">
      <c r="D136">
        <v>115</v>
      </c>
      <c r="E136" s="41">
        <f t="shared" si="14"/>
        <v>410.39999999999918</v>
      </c>
      <c r="F136" s="41">
        <f t="shared" si="16"/>
        <v>7.1628312501847144</v>
      </c>
      <c r="G136" s="42">
        <f t="shared" si="15"/>
        <v>106.374239897487</v>
      </c>
      <c r="H136" s="42">
        <f t="shared" si="17"/>
        <v>107.7051324277578</v>
      </c>
      <c r="I136" s="42">
        <f t="shared" si="18"/>
        <v>109.56135984623052</v>
      </c>
      <c r="J136" s="42">
        <f t="shared" si="19"/>
        <v>111.5576986416367</v>
      </c>
    </row>
    <row r="137" spans="4:10">
      <c r="D137">
        <v>116</v>
      </c>
      <c r="E137" s="41">
        <f t="shared" si="14"/>
        <v>413.99999999999915</v>
      </c>
      <c r="F137" s="41">
        <f t="shared" si="16"/>
        <v>7.22566310325651</v>
      </c>
      <c r="G137" s="42">
        <f t="shared" si="15"/>
        <v>105.87785252292485</v>
      </c>
      <c r="H137" s="42">
        <f t="shared" si="17"/>
        <v>108.09016994374939</v>
      </c>
      <c r="I137" s="42">
        <f t="shared" si="18"/>
        <v>108.81677878438728</v>
      </c>
      <c r="J137" s="42">
        <f t="shared" si="19"/>
        <v>112.13525491562409</v>
      </c>
    </row>
    <row r="138" spans="4:10">
      <c r="D138">
        <v>117</v>
      </c>
      <c r="E138" s="41">
        <f t="shared" si="14"/>
        <v>417.59999999999917</v>
      </c>
      <c r="F138" s="41">
        <f t="shared" si="16"/>
        <v>7.2884949563283055</v>
      </c>
      <c r="G138" s="42">
        <f t="shared" si="15"/>
        <v>105.35826794979009</v>
      </c>
      <c r="H138" s="42">
        <f t="shared" si="17"/>
        <v>108.44327925502007</v>
      </c>
      <c r="I138" s="42">
        <f t="shared" si="18"/>
        <v>108.03740192468514</v>
      </c>
      <c r="J138" s="42">
        <f t="shared" si="19"/>
        <v>112.6649188825301</v>
      </c>
    </row>
    <row r="139" spans="4:10">
      <c r="D139">
        <v>118</v>
      </c>
      <c r="E139" s="41">
        <f t="shared" si="14"/>
        <v>421.19999999999919</v>
      </c>
      <c r="F139" s="41">
        <f t="shared" si="16"/>
        <v>7.351326809400101</v>
      </c>
      <c r="G139" s="42">
        <f t="shared" si="15"/>
        <v>104.81753674101729</v>
      </c>
      <c r="H139" s="42">
        <f t="shared" si="17"/>
        <v>108.76306680043857</v>
      </c>
      <c r="I139" s="42">
        <f t="shared" si="18"/>
        <v>107.22630511152593</v>
      </c>
      <c r="J139" s="42">
        <f t="shared" si="19"/>
        <v>113.14460020065785</v>
      </c>
    </row>
    <row r="140" spans="4:10">
      <c r="D140">
        <v>119</v>
      </c>
      <c r="E140" s="41">
        <f t="shared" si="14"/>
        <v>424.7999999999991</v>
      </c>
      <c r="F140" s="41">
        <f t="shared" si="16"/>
        <v>7.4141586624718965</v>
      </c>
      <c r="G140" s="42">
        <f t="shared" si="15"/>
        <v>104.25779291565087</v>
      </c>
      <c r="H140" s="42">
        <f t="shared" si="17"/>
        <v>109.04827052466013</v>
      </c>
      <c r="I140" s="42">
        <f t="shared" si="18"/>
        <v>106.3866893734763</v>
      </c>
      <c r="J140" s="42">
        <f t="shared" si="19"/>
        <v>113.57240578699019</v>
      </c>
    </row>
    <row r="141" spans="4:10">
      <c r="D141">
        <v>120</v>
      </c>
      <c r="E141" s="41">
        <f t="shared" si="14"/>
        <v>428.39999999999912</v>
      </c>
      <c r="F141" s="41">
        <f t="shared" si="16"/>
        <v>7.476990515543692</v>
      </c>
      <c r="G141" s="42">
        <f t="shared" si="15"/>
        <v>103.68124552684692</v>
      </c>
      <c r="H141" s="42">
        <f t="shared" si="17"/>
        <v>109.29776485888246</v>
      </c>
      <c r="I141" s="42">
        <f t="shared" si="18"/>
        <v>105.52186829027039</v>
      </c>
      <c r="J141" s="42">
        <f t="shared" si="19"/>
        <v>113.94664728832369</v>
      </c>
    </row>
    <row r="142" spans="4:10">
      <c r="D142">
        <v>121</v>
      </c>
      <c r="E142" s="41">
        <f t="shared" si="14"/>
        <v>431.99999999999909</v>
      </c>
      <c r="F142" s="41">
        <f t="shared" si="16"/>
        <v>7.5398223686154875</v>
      </c>
      <c r="G142" s="42">
        <f t="shared" si="15"/>
        <v>103.09016994374963</v>
      </c>
      <c r="H142" s="42">
        <f t="shared" si="17"/>
        <v>109.51056516295148</v>
      </c>
      <c r="I142" s="42">
        <f t="shared" si="18"/>
        <v>104.63525491562444</v>
      </c>
      <c r="J142" s="42">
        <f t="shared" si="19"/>
        <v>114.26584774442723</v>
      </c>
    </row>
    <row r="143" spans="4:10">
      <c r="D143">
        <v>122</v>
      </c>
      <c r="E143" s="41">
        <f t="shared" si="14"/>
        <v>435.59999999999906</v>
      </c>
      <c r="F143" s="41">
        <f t="shared" si="16"/>
        <v>7.602654221687283</v>
      </c>
      <c r="G143" s="42">
        <f t="shared" si="15"/>
        <v>102.48689887164871</v>
      </c>
      <c r="H143" s="42">
        <f t="shared" si="17"/>
        <v>109.68583161128628</v>
      </c>
      <c r="I143" s="42">
        <f t="shared" si="18"/>
        <v>103.73034830747307</v>
      </c>
      <c r="J143" s="42">
        <f t="shared" si="19"/>
        <v>114.52874741692941</v>
      </c>
    </row>
    <row r="144" spans="4:10">
      <c r="D144">
        <v>123</v>
      </c>
      <c r="E144" s="41">
        <f t="shared" si="14"/>
        <v>439.19999999999902</v>
      </c>
      <c r="F144" s="41">
        <f t="shared" si="16"/>
        <v>7.6654860747590785</v>
      </c>
      <c r="G144" s="42">
        <f t="shared" si="15"/>
        <v>101.87381314585741</v>
      </c>
      <c r="H144" s="42">
        <f t="shared" si="17"/>
        <v>109.82287250728686</v>
      </c>
      <c r="I144" s="42">
        <f t="shared" si="18"/>
        <v>102.81071971878612</v>
      </c>
      <c r="J144" s="42">
        <f t="shared" si="19"/>
        <v>114.73430876093028</v>
      </c>
    </row>
    <row r="145" spans="4:10">
      <c r="D145">
        <v>124</v>
      </c>
      <c r="E145" s="41">
        <f t="shared" si="14"/>
        <v>442.79999999999905</v>
      </c>
      <c r="F145" s="41">
        <f t="shared" si="16"/>
        <v>7.728317927830874</v>
      </c>
      <c r="G145" s="42">
        <f t="shared" si="15"/>
        <v>101.25333233564321</v>
      </c>
      <c r="H145" s="42">
        <f t="shared" si="17"/>
        <v>109.92114701314476</v>
      </c>
      <c r="I145" s="42">
        <f t="shared" si="18"/>
        <v>101.87999850346482</v>
      </c>
      <c r="J145" s="42">
        <f t="shared" si="19"/>
        <v>114.88172051971713</v>
      </c>
    </row>
    <row r="146" spans="4:10">
      <c r="D146">
        <v>125</v>
      </c>
      <c r="E146" s="41">
        <f t="shared" si="14"/>
        <v>446.39999999999895</v>
      </c>
      <c r="F146" s="41">
        <f t="shared" si="16"/>
        <v>7.7911497809026695</v>
      </c>
      <c r="G146" s="42">
        <f t="shared" si="15"/>
        <v>100.62790519529331</v>
      </c>
      <c r="H146" s="42">
        <f t="shared" si="17"/>
        <v>109.9802672842827</v>
      </c>
      <c r="I146" s="42">
        <f t="shared" si="18"/>
        <v>100.94185779293997</v>
      </c>
      <c r="J146" s="42">
        <f t="shared" si="19"/>
        <v>114.97040092642406</v>
      </c>
    </row>
    <row r="147" spans="4:10">
      <c r="D147">
        <v>126</v>
      </c>
      <c r="E147" s="41">
        <f t="shared" si="14"/>
        <v>449.99999999999898</v>
      </c>
      <c r="F147" s="41">
        <f t="shared" si="16"/>
        <v>7.853981633974465</v>
      </c>
      <c r="G147" s="42">
        <f t="shared" si="15"/>
        <v>100.00000000000018</v>
      </c>
      <c r="H147" s="42">
        <f t="shared" si="17"/>
        <v>110</v>
      </c>
      <c r="I147" s="42">
        <f t="shared" si="18"/>
        <v>100.00000000000027</v>
      </c>
      <c r="J147" s="42">
        <f t="shared" si="19"/>
        <v>115</v>
      </c>
    </row>
    <row r="148" spans="4:10">
      <c r="D148">
        <v>127</v>
      </c>
      <c r="E148" s="41">
        <f t="shared" si="14"/>
        <v>453.599999999999</v>
      </c>
      <c r="F148" s="41">
        <f t="shared" si="16"/>
        <v>7.9168134870462605</v>
      </c>
      <c r="G148" s="42">
        <f t="shared" si="15"/>
        <v>99.372094804707046</v>
      </c>
      <c r="H148" s="42">
        <f t="shared" si="17"/>
        <v>109.98026728428273</v>
      </c>
      <c r="I148" s="42">
        <f t="shared" si="18"/>
        <v>99.05814220706057</v>
      </c>
      <c r="J148" s="42">
        <f t="shared" si="19"/>
        <v>114.97040092642409</v>
      </c>
    </row>
    <row r="149" spans="4:10">
      <c r="D149">
        <v>128</v>
      </c>
      <c r="E149" s="41">
        <f t="shared" si="14"/>
        <v>457.19999999999891</v>
      </c>
      <c r="F149" s="41">
        <f t="shared" si="16"/>
        <v>7.979645340118056</v>
      </c>
      <c r="G149" s="42">
        <f t="shared" si="15"/>
        <v>98.746667664357147</v>
      </c>
      <c r="H149" s="42">
        <f t="shared" si="17"/>
        <v>109.9211470131448</v>
      </c>
      <c r="I149" s="42">
        <f t="shared" si="18"/>
        <v>98.120001496535721</v>
      </c>
      <c r="J149" s="42">
        <f t="shared" si="19"/>
        <v>114.88172051971721</v>
      </c>
    </row>
    <row r="150" spans="4:10">
      <c r="D150">
        <v>129</v>
      </c>
      <c r="E150" s="41">
        <f t="shared" si="14"/>
        <v>460.79999999999893</v>
      </c>
      <c r="F150" s="41">
        <f t="shared" si="16"/>
        <v>8.0424771931898515</v>
      </c>
      <c r="G150" s="42">
        <f t="shared" si="15"/>
        <v>98.126186854142944</v>
      </c>
      <c r="H150" s="42">
        <f t="shared" si="17"/>
        <v>109.82287250728692</v>
      </c>
      <c r="I150" s="42">
        <f t="shared" si="18"/>
        <v>97.189280281214408</v>
      </c>
      <c r="J150" s="42">
        <f t="shared" si="19"/>
        <v>114.73430876093039</v>
      </c>
    </row>
    <row r="151" spans="4:10">
      <c r="D151">
        <v>130</v>
      </c>
      <c r="E151" s="41">
        <f t="shared" ref="E151:E214" si="20">F151*180/PI()</f>
        <v>464.3999999999989</v>
      </c>
      <c r="F151" s="41">
        <f t="shared" si="16"/>
        <v>8.1053090462616471</v>
      </c>
      <c r="G151" s="42">
        <f t="shared" si="15"/>
        <v>97.513101128351636</v>
      </c>
      <c r="H151" s="42">
        <f t="shared" si="17"/>
        <v>109.68583161128636</v>
      </c>
      <c r="I151" s="42">
        <f t="shared" si="18"/>
        <v>96.269651692527461</v>
      </c>
      <c r="J151" s="42">
        <f t="shared" si="19"/>
        <v>114.52874741692953</v>
      </c>
    </row>
    <row r="152" spans="4:10">
      <c r="D152">
        <v>131</v>
      </c>
      <c r="E152" s="41">
        <f t="shared" si="20"/>
        <v>467.99999999999886</v>
      </c>
      <c r="F152" s="41">
        <f t="shared" si="16"/>
        <v>8.1681408993334426</v>
      </c>
      <c r="G152" s="42">
        <f t="shared" ref="G152:G215" si="21">100+$E$15*COS(F152)</f>
        <v>96.909830056250712</v>
      </c>
      <c r="H152" s="42">
        <f t="shared" si="17"/>
        <v>109.51056516295159</v>
      </c>
      <c r="I152" s="42">
        <f t="shared" si="18"/>
        <v>95.364745084376068</v>
      </c>
      <c r="J152" s="42">
        <f t="shared" si="19"/>
        <v>114.26584774442739</v>
      </c>
    </row>
    <row r="153" spans="4:10">
      <c r="D153">
        <v>132</v>
      </c>
      <c r="E153" s="41">
        <f t="shared" si="20"/>
        <v>471.59999999999883</v>
      </c>
      <c r="F153" s="41">
        <f t="shared" si="16"/>
        <v>8.2309727524052381</v>
      </c>
      <c r="G153" s="42">
        <f t="shared" si="21"/>
        <v>96.318754473153405</v>
      </c>
      <c r="H153" s="42">
        <f t="shared" si="17"/>
        <v>109.29776485888259</v>
      </c>
      <c r="I153" s="42">
        <f t="shared" si="18"/>
        <v>94.478131709730107</v>
      </c>
      <c r="J153" s="42">
        <f t="shared" si="19"/>
        <v>113.94664728832389</v>
      </c>
    </row>
    <row r="154" spans="4:10">
      <c r="D154">
        <v>133</v>
      </c>
      <c r="E154" s="41">
        <f t="shared" si="20"/>
        <v>475.19999999999885</v>
      </c>
      <c r="F154" s="41">
        <f t="shared" ref="F154:F217" si="22">F153+$F$19*2</f>
        <v>8.2938046054770336</v>
      </c>
      <c r="G154" s="42">
        <f t="shared" si="21"/>
        <v>95.742207084349459</v>
      </c>
      <c r="H154" s="42">
        <f t="shared" ref="H154:H217" si="23">100+$E$15*SIN(F154)</f>
        <v>109.04827052466028</v>
      </c>
      <c r="I154" s="42">
        <f t="shared" ref="I154:I217" si="24">100+$E$14*COS(F154)</f>
        <v>93.613310626524196</v>
      </c>
      <c r="J154" s="42">
        <f t="shared" ref="J154:J217" si="25">100+$E$14*SIN(F154)</f>
        <v>113.57240578699043</v>
      </c>
    </row>
    <row r="155" spans="4:10">
      <c r="D155">
        <v>134</v>
      </c>
      <c r="E155" s="41">
        <f t="shared" si="20"/>
        <v>478.79999999999887</v>
      </c>
      <c r="F155" s="41">
        <f t="shared" si="22"/>
        <v>8.3566364585488291</v>
      </c>
      <c r="G155" s="42">
        <f t="shared" si="21"/>
        <v>95.182463258983034</v>
      </c>
      <c r="H155" s="42">
        <f t="shared" si="23"/>
        <v>108.76306680043874</v>
      </c>
      <c r="I155" s="42">
        <f t="shared" si="24"/>
        <v>92.773694888474552</v>
      </c>
      <c r="J155" s="42">
        <f t="shared" si="25"/>
        <v>113.1446002006581</v>
      </c>
    </row>
    <row r="156" spans="4:10">
      <c r="D156">
        <v>135</v>
      </c>
      <c r="E156" s="41">
        <f t="shared" si="20"/>
        <v>482.39999999999878</v>
      </c>
      <c r="F156" s="41">
        <f t="shared" si="22"/>
        <v>8.4194683116206246</v>
      </c>
      <c r="G156" s="42">
        <f t="shared" si="21"/>
        <v>94.641732050210209</v>
      </c>
      <c r="H156" s="42">
        <f t="shared" si="23"/>
        <v>108.44327925502026</v>
      </c>
      <c r="I156" s="42">
        <f t="shared" si="24"/>
        <v>91.962598075315327</v>
      </c>
      <c r="J156" s="42">
        <f t="shared" si="25"/>
        <v>112.6649188825304</v>
      </c>
    </row>
    <row r="157" spans="4:10">
      <c r="D157">
        <v>136</v>
      </c>
      <c r="E157" s="41">
        <f t="shared" si="20"/>
        <v>485.99999999999881</v>
      </c>
      <c r="F157" s="41">
        <f t="shared" si="22"/>
        <v>8.4823001646924201</v>
      </c>
      <c r="G157" s="42">
        <f t="shared" si="21"/>
        <v>94.122147477075444</v>
      </c>
      <c r="H157" s="42">
        <f t="shared" si="23"/>
        <v>108.0901699437496</v>
      </c>
      <c r="I157" s="42">
        <f t="shared" si="24"/>
        <v>91.183221215613173</v>
      </c>
      <c r="J157" s="42">
        <f t="shared" si="25"/>
        <v>112.1352549156244</v>
      </c>
    </row>
    <row r="158" spans="4:10">
      <c r="D158">
        <v>137</v>
      </c>
      <c r="E158" s="41">
        <f t="shared" si="20"/>
        <v>489.59999999999877</v>
      </c>
      <c r="F158" s="41">
        <f t="shared" si="22"/>
        <v>8.5451320177642156</v>
      </c>
      <c r="G158" s="42">
        <f t="shared" si="21"/>
        <v>93.625760102513269</v>
      </c>
      <c r="H158" s="42">
        <f t="shared" si="23"/>
        <v>107.70513242775803</v>
      </c>
      <c r="I158" s="42">
        <f t="shared" si="24"/>
        <v>90.43864015376991</v>
      </c>
      <c r="J158" s="42">
        <f t="shared" si="25"/>
        <v>111.55769864163705</v>
      </c>
    </row>
    <row r="159" spans="4:10">
      <c r="D159">
        <v>138</v>
      </c>
      <c r="E159" s="41">
        <f t="shared" si="20"/>
        <v>493.19999999999874</v>
      </c>
      <c r="F159" s="41">
        <f t="shared" si="22"/>
        <v>8.6079638708360111</v>
      </c>
      <c r="G159" s="42">
        <f t="shared" si="21"/>
        <v>93.154528940713277</v>
      </c>
      <c r="H159" s="42">
        <f t="shared" si="23"/>
        <v>107.28968627421426</v>
      </c>
      <c r="I159" s="42">
        <f t="shared" si="24"/>
        <v>89.731793411069916</v>
      </c>
      <c r="J159" s="42">
        <f t="shared" si="25"/>
        <v>110.93452941132141</v>
      </c>
    </row>
    <row r="160" spans="4:10">
      <c r="D160">
        <v>139</v>
      </c>
      <c r="E160" s="41">
        <f t="shared" si="20"/>
        <v>496.7999999999987</v>
      </c>
      <c r="F160" s="41">
        <f t="shared" si="22"/>
        <v>8.6707957239078066</v>
      </c>
      <c r="G160" s="42">
        <f t="shared" si="21"/>
        <v>92.710313725786037</v>
      </c>
      <c r="H160" s="42">
        <f t="shared" si="23"/>
        <v>106.84547105928705</v>
      </c>
      <c r="I160" s="42">
        <f t="shared" si="24"/>
        <v>89.065470588679062</v>
      </c>
      <c r="J160" s="42">
        <f t="shared" si="25"/>
        <v>110.26820658893058</v>
      </c>
    </row>
    <row r="161" spans="4:10">
      <c r="D161">
        <v>140</v>
      </c>
      <c r="E161" s="41">
        <f t="shared" si="20"/>
        <v>500.39999999999873</v>
      </c>
      <c r="F161" s="41">
        <f t="shared" si="22"/>
        <v>8.7336275769796021</v>
      </c>
      <c r="G161" s="42">
        <f t="shared" si="21"/>
        <v>92.294867572242254</v>
      </c>
      <c r="H161" s="42">
        <f t="shared" si="23"/>
        <v>106.37423989748707</v>
      </c>
      <c r="I161" s="42">
        <f t="shared" si="24"/>
        <v>88.44230135836338</v>
      </c>
      <c r="J161" s="42">
        <f t="shared" si="25"/>
        <v>109.56135984623062</v>
      </c>
    </row>
    <row r="162" spans="4:10">
      <c r="D162">
        <v>141</v>
      </c>
      <c r="E162" s="41">
        <f t="shared" si="20"/>
        <v>503.99999999999864</v>
      </c>
      <c r="F162" s="41">
        <f t="shared" si="22"/>
        <v>8.7964594300513976</v>
      </c>
      <c r="G162" s="42">
        <f t="shared" si="21"/>
        <v>91.909830056250655</v>
      </c>
      <c r="H162" s="42">
        <f t="shared" si="23"/>
        <v>105.87785252292493</v>
      </c>
      <c r="I162" s="42">
        <f t="shared" si="24"/>
        <v>87.864745084375997</v>
      </c>
      <c r="J162" s="42">
        <f t="shared" si="25"/>
        <v>108.81677878438738</v>
      </c>
    </row>
    <row r="163" spans="4:10">
      <c r="D163">
        <v>142</v>
      </c>
      <c r="E163" s="41">
        <f t="shared" si="20"/>
        <v>507.59999999999866</v>
      </c>
      <c r="F163" s="41">
        <f t="shared" si="22"/>
        <v>8.8592912831231931</v>
      </c>
      <c r="G163" s="42">
        <f t="shared" si="21"/>
        <v>91.55672074497997</v>
      </c>
      <c r="H163" s="42">
        <f t="shared" si="23"/>
        <v>105.35826794979016</v>
      </c>
      <c r="I163" s="42">
        <f t="shared" si="24"/>
        <v>87.335081117469969</v>
      </c>
      <c r="J163" s="42">
        <f t="shared" si="25"/>
        <v>108.03740192468526</v>
      </c>
    </row>
    <row r="164" spans="4:10">
      <c r="D164">
        <v>143</v>
      </c>
      <c r="E164" s="41">
        <f t="shared" si="20"/>
        <v>511.19999999999868</v>
      </c>
      <c r="F164" s="41">
        <f t="shared" si="22"/>
        <v>8.9221231361949886</v>
      </c>
      <c r="G164" s="42">
        <f t="shared" si="21"/>
        <v>91.236933199561477</v>
      </c>
      <c r="H164" s="42">
        <f t="shared" si="23"/>
        <v>104.81753674101736</v>
      </c>
      <c r="I164" s="42">
        <f t="shared" si="24"/>
        <v>86.855399799342223</v>
      </c>
      <c r="J164" s="42">
        <f t="shared" si="25"/>
        <v>107.22630511152605</v>
      </c>
    </row>
    <row r="165" spans="4:10">
      <c r="D165">
        <v>144</v>
      </c>
      <c r="E165" s="41">
        <f t="shared" si="20"/>
        <v>514.79999999999859</v>
      </c>
      <c r="F165" s="41">
        <f t="shared" si="22"/>
        <v>8.9849549892667842</v>
      </c>
      <c r="G165" s="42">
        <f t="shared" si="21"/>
        <v>90.951729475339903</v>
      </c>
      <c r="H165" s="42">
        <f t="shared" si="23"/>
        <v>104.25779291565095</v>
      </c>
      <c r="I165" s="42">
        <f t="shared" si="24"/>
        <v>86.427594213009868</v>
      </c>
      <c r="J165" s="42">
        <f t="shared" si="25"/>
        <v>106.38668937347643</v>
      </c>
    </row>
    <row r="166" spans="4:10">
      <c r="D166">
        <v>145</v>
      </c>
      <c r="E166" s="41">
        <f t="shared" si="20"/>
        <v>518.39999999999861</v>
      </c>
      <c r="F166" s="41">
        <f t="shared" si="22"/>
        <v>9.0477868423385797</v>
      </c>
      <c r="G166" s="42">
        <f t="shared" si="21"/>
        <v>90.702235141117583</v>
      </c>
      <c r="H166" s="42">
        <f t="shared" si="23"/>
        <v>103.68124552684701</v>
      </c>
      <c r="I166" s="42">
        <f t="shared" si="24"/>
        <v>86.053352711676368</v>
      </c>
      <c r="J166" s="42">
        <f t="shared" si="25"/>
        <v>105.52186829027052</v>
      </c>
    </row>
    <row r="167" spans="4:10">
      <c r="D167">
        <v>146</v>
      </c>
      <c r="E167" s="41">
        <f t="shared" si="20"/>
        <v>521.99999999999864</v>
      </c>
      <c r="F167" s="41">
        <f t="shared" si="22"/>
        <v>9.1106186954103752</v>
      </c>
      <c r="G167" s="42">
        <f t="shared" si="21"/>
        <v>90.489434837048549</v>
      </c>
      <c r="H167" s="42">
        <f t="shared" si="23"/>
        <v>103.09016994374971</v>
      </c>
      <c r="I167" s="42">
        <f t="shared" si="24"/>
        <v>85.734152255572809</v>
      </c>
      <c r="J167" s="42">
        <f t="shared" si="25"/>
        <v>104.63525491562457</v>
      </c>
    </row>
    <row r="168" spans="4:10">
      <c r="D168">
        <v>147</v>
      </c>
      <c r="E168" s="41">
        <f t="shared" si="20"/>
        <v>525.59999999999854</v>
      </c>
      <c r="F168" s="41">
        <f t="shared" si="22"/>
        <v>9.1734505484821707</v>
      </c>
      <c r="G168" s="42">
        <f t="shared" si="21"/>
        <v>90.314168388713753</v>
      </c>
      <c r="H168" s="42">
        <f t="shared" si="23"/>
        <v>102.48689887164879</v>
      </c>
      <c r="I168" s="42">
        <f t="shared" si="24"/>
        <v>85.471252583070623</v>
      </c>
      <c r="J168" s="42">
        <f t="shared" si="25"/>
        <v>103.73034830747319</v>
      </c>
    </row>
    <row r="169" spans="4:10">
      <c r="D169">
        <v>148</v>
      </c>
      <c r="E169" s="41">
        <f t="shared" si="20"/>
        <v>529.19999999999857</v>
      </c>
      <c r="F169" s="41">
        <f t="shared" si="22"/>
        <v>9.2362824015539662</v>
      </c>
      <c r="G169" s="42">
        <f t="shared" si="21"/>
        <v>90.177127492713169</v>
      </c>
      <c r="H169" s="42">
        <f t="shared" si="23"/>
        <v>101.8738131458575</v>
      </c>
      <c r="I169" s="42">
        <f t="shared" si="24"/>
        <v>85.265691239069739</v>
      </c>
      <c r="J169" s="42">
        <f t="shared" si="25"/>
        <v>102.81071971878625</v>
      </c>
    </row>
    <row r="170" spans="4:10">
      <c r="D170">
        <v>149</v>
      </c>
      <c r="E170" s="41">
        <f t="shared" si="20"/>
        <v>532.79999999999848</v>
      </c>
      <c r="F170" s="41">
        <f t="shared" si="22"/>
        <v>9.2991142546257617</v>
      </c>
      <c r="G170" s="42">
        <f t="shared" si="21"/>
        <v>90.078852986855253</v>
      </c>
      <c r="H170" s="42">
        <f t="shared" si="23"/>
        <v>101.25333233564331</v>
      </c>
      <c r="I170" s="42">
        <f t="shared" si="24"/>
        <v>85.118279480282879</v>
      </c>
      <c r="J170" s="42">
        <f t="shared" si="25"/>
        <v>101.87999850346496</v>
      </c>
    </row>
    <row r="171" spans="4:10">
      <c r="D171">
        <v>150</v>
      </c>
      <c r="E171" s="41">
        <f t="shared" si="20"/>
        <v>536.3999999999985</v>
      </c>
      <c r="F171" s="41">
        <f t="shared" si="22"/>
        <v>9.3619461076975572</v>
      </c>
      <c r="G171" s="42">
        <f t="shared" si="21"/>
        <v>90.019732715717296</v>
      </c>
      <c r="H171" s="42">
        <f t="shared" si="23"/>
        <v>100.62790519529339</v>
      </c>
      <c r="I171" s="42">
        <f t="shared" si="24"/>
        <v>85.029599073575952</v>
      </c>
      <c r="J171" s="42">
        <f t="shared" si="25"/>
        <v>100.9418577929401</v>
      </c>
    </row>
    <row r="172" spans="4:10">
      <c r="D172">
        <v>151</v>
      </c>
      <c r="E172" s="41">
        <f t="shared" si="20"/>
        <v>539.99999999999841</v>
      </c>
      <c r="F172" s="41">
        <f t="shared" si="22"/>
        <v>9.4247779607693527</v>
      </c>
      <c r="G172" s="42">
        <f t="shared" si="21"/>
        <v>90</v>
      </c>
      <c r="H172" s="42">
        <f t="shared" si="23"/>
        <v>100.00000000000027</v>
      </c>
      <c r="I172" s="42">
        <f t="shared" si="24"/>
        <v>85</v>
      </c>
      <c r="J172" s="42">
        <f t="shared" si="25"/>
        <v>100.00000000000041</v>
      </c>
    </row>
    <row r="173" spans="4:10">
      <c r="D173">
        <v>152</v>
      </c>
      <c r="E173" s="41">
        <f t="shared" si="20"/>
        <v>543.59999999999843</v>
      </c>
      <c r="F173" s="41">
        <f t="shared" si="22"/>
        <v>9.4876098138411482</v>
      </c>
      <c r="G173" s="42">
        <f t="shared" si="21"/>
        <v>90.019732715717268</v>
      </c>
      <c r="H173" s="42">
        <f t="shared" si="23"/>
        <v>99.372094804707146</v>
      </c>
      <c r="I173" s="42">
        <f t="shared" si="24"/>
        <v>85.029599073575895</v>
      </c>
      <c r="J173" s="42">
        <f t="shared" si="25"/>
        <v>99.058142207060712</v>
      </c>
    </row>
    <row r="174" spans="4:10">
      <c r="D174">
        <v>153</v>
      </c>
      <c r="E174" s="41">
        <f t="shared" si="20"/>
        <v>547.19999999999845</v>
      </c>
      <c r="F174" s="41">
        <f t="shared" si="22"/>
        <v>9.5504416669129437</v>
      </c>
      <c r="G174" s="42">
        <f t="shared" si="21"/>
        <v>90.078852986855182</v>
      </c>
      <c r="H174" s="42">
        <f t="shared" si="23"/>
        <v>98.746667664357233</v>
      </c>
      <c r="I174" s="42">
        <f t="shared" si="24"/>
        <v>85.11827948028278</v>
      </c>
      <c r="J174" s="42">
        <f t="shared" si="25"/>
        <v>98.120001496535849</v>
      </c>
    </row>
    <row r="175" spans="4:10">
      <c r="D175">
        <v>154</v>
      </c>
      <c r="E175" s="41">
        <f t="shared" si="20"/>
        <v>550.79999999999836</v>
      </c>
      <c r="F175" s="41">
        <f t="shared" si="22"/>
        <v>9.6132735199847392</v>
      </c>
      <c r="G175" s="42">
        <f t="shared" si="21"/>
        <v>90.177127492713055</v>
      </c>
      <c r="H175" s="42">
        <f t="shared" si="23"/>
        <v>98.126186854143029</v>
      </c>
      <c r="I175" s="42">
        <f t="shared" si="24"/>
        <v>85.265691239069596</v>
      </c>
      <c r="J175" s="42">
        <f t="shared" si="25"/>
        <v>97.18928028121455</v>
      </c>
    </row>
    <row r="176" spans="4:10">
      <c r="D176">
        <v>155</v>
      </c>
      <c r="E176" s="41">
        <f t="shared" si="20"/>
        <v>554.39999999999839</v>
      </c>
      <c r="F176" s="41">
        <f t="shared" si="22"/>
        <v>9.6761053730565347</v>
      </c>
      <c r="G176" s="42">
        <f t="shared" si="21"/>
        <v>90.314168388713625</v>
      </c>
      <c r="H176" s="42">
        <f t="shared" si="23"/>
        <v>97.513101128351721</v>
      </c>
      <c r="I176" s="42">
        <f t="shared" si="24"/>
        <v>85.471252583070424</v>
      </c>
      <c r="J176" s="42">
        <f t="shared" si="25"/>
        <v>96.269651692527589</v>
      </c>
    </row>
    <row r="177" spans="4:10">
      <c r="D177">
        <v>156</v>
      </c>
      <c r="E177" s="41">
        <f t="shared" si="20"/>
        <v>557.99999999999841</v>
      </c>
      <c r="F177" s="41">
        <f t="shared" si="22"/>
        <v>9.7389372261283302</v>
      </c>
      <c r="G177" s="42">
        <f t="shared" si="21"/>
        <v>90.489434837048378</v>
      </c>
      <c r="H177" s="42">
        <f t="shared" si="23"/>
        <v>96.909830056250797</v>
      </c>
      <c r="I177" s="42">
        <f t="shared" si="24"/>
        <v>85.734152255572567</v>
      </c>
      <c r="J177" s="42">
        <f t="shared" si="25"/>
        <v>95.364745084376196</v>
      </c>
    </row>
    <row r="178" spans="4:10">
      <c r="D178">
        <v>157</v>
      </c>
      <c r="E178" s="41">
        <f t="shared" si="20"/>
        <v>561.59999999999832</v>
      </c>
      <c r="F178" s="41">
        <f t="shared" si="22"/>
        <v>9.8017690792001257</v>
      </c>
      <c r="G178" s="42">
        <f t="shared" si="21"/>
        <v>90.702235141117384</v>
      </c>
      <c r="H178" s="42">
        <f t="shared" si="23"/>
        <v>96.31875447315349</v>
      </c>
      <c r="I178" s="42">
        <f t="shared" si="24"/>
        <v>86.053352711676069</v>
      </c>
      <c r="J178" s="42">
        <f t="shared" si="25"/>
        <v>94.478131709730235</v>
      </c>
    </row>
    <row r="179" spans="4:10">
      <c r="D179">
        <v>158</v>
      </c>
      <c r="E179" s="41">
        <f t="shared" si="20"/>
        <v>565.19999999999834</v>
      </c>
      <c r="F179" s="41">
        <f t="shared" si="22"/>
        <v>9.8646009322719213</v>
      </c>
      <c r="G179" s="42">
        <f t="shared" si="21"/>
        <v>90.951729475339675</v>
      </c>
      <c r="H179" s="42">
        <f t="shared" si="23"/>
        <v>95.742207084349545</v>
      </c>
      <c r="I179" s="42">
        <f t="shared" si="24"/>
        <v>86.427594213009513</v>
      </c>
      <c r="J179" s="42">
        <f t="shared" si="25"/>
        <v>93.61331062652431</v>
      </c>
    </row>
    <row r="180" spans="4:10">
      <c r="D180">
        <v>159</v>
      </c>
      <c r="E180" s="41">
        <f t="shared" si="20"/>
        <v>568.79999999999836</v>
      </c>
      <c r="F180" s="41">
        <f t="shared" si="22"/>
        <v>9.9274327853437168</v>
      </c>
      <c r="G180" s="42">
        <f t="shared" si="21"/>
        <v>91.236933199561221</v>
      </c>
      <c r="H180" s="42">
        <f t="shared" si="23"/>
        <v>95.182463258983105</v>
      </c>
      <c r="I180" s="42">
        <f t="shared" si="24"/>
        <v>86.855399799341825</v>
      </c>
      <c r="J180" s="42">
        <f t="shared" si="25"/>
        <v>92.773694888474665</v>
      </c>
    </row>
    <row r="181" spans="4:10">
      <c r="D181">
        <v>160</v>
      </c>
      <c r="E181" s="41">
        <f t="shared" si="20"/>
        <v>572.39999999999827</v>
      </c>
      <c r="F181" s="41">
        <f t="shared" si="22"/>
        <v>9.9902646384155123</v>
      </c>
      <c r="G181" s="42">
        <f t="shared" si="21"/>
        <v>91.556720744979685</v>
      </c>
      <c r="H181" s="42">
        <f t="shared" si="23"/>
        <v>94.641732050210294</v>
      </c>
      <c r="I181" s="42">
        <f t="shared" si="24"/>
        <v>87.335081117469528</v>
      </c>
      <c r="J181" s="42">
        <f t="shared" si="25"/>
        <v>91.962598075315441</v>
      </c>
    </row>
    <row r="182" spans="4:10">
      <c r="D182">
        <v>161</v>
      </c>
      <c r="E182" s="41">
        <f t="shared" si="20"/>
        <v>575.99999999999829</v>
      </c>
      <c r="F182" s="41">
        <f t="shared" si="22"/>
        <v>10.053096491487308</v>
      </c>
      <c r="G182" s="42">
        <f t="shared" si="21"/>
        <v>91.909830056250343</v>
      </c>
      <c r="H182" s="42">
        <f t="shared" si="23"/>
        <v>94.122147477075515</v>
      </c>
      <c r="I182" s="42">
        <f t="shared" si="24"/>
        <v>87.864745084375514</v>
      </c>
      <c r="J182" s="42">
        <f t="shared" si="25"/>
        <v>91.183221215613273</v>
      </c>
    </row>
    <row r="183" spans="4:10">
      <c r="D183">
        <v>162</v>
      </c>
      <c r="E183" s="41">
        <f t="shared" si="20"/>
        <v>579.59999999999832</v>
      </c>
      <c r="F183" s="41">
        <f t="shared" si="22"/>
        <v>10.115928344559103</v>
      </c>
      <c r="G183" s="42">
        <f t="shared" si="21"/>
        <v>92.294867572241913</v>
      </c>
      <c r="H183" s="42">
        <f t="shared" si="23"/>
        <v>93.62576010251334</v>
      </c>
      <c r="I183" s="42">
        <f t="shared" si="24"/>
        <v>88.442301358362869</v>
      </c>
      <c r="J183" s="42">
        <f t="shared" si="25"/>
        <v>90.43864015377001</v>
      </c>
    </row>
    <row r="184" spans="4:10">
      <c r="D184">
        <v>163</v>
      </c>
      <c r="E184" s="41">
        <f t="shared" si="20"/>
        <v>583.19999999999823</v>
      </c>
      <c r="F184" s="41">
        <f t="shared" si="22"/>
        <v>10.178760197630899</v>
      </c>
      <c r="G184" s="42">
        <f t="shared" si="21"/>
        <v>92.710313725785667</v>
      </c>
      <c r="H184" s="42">
        <f t="shared" si="23"/>
        <v>93.154528940713334</v>
      </c>
      <c r="I184" s="42">
        <f t="shared" si="24"/>
        <v>89.065470588678508</v>
      </c>
      <c r="J184" s="42">
        <f t="shared" si="25"/>
        <v>89.731793411070015</v>
      </c>
    </row>
    <row r="185" spans="4:10">
      <c r="D185">
        <v>164</v>
      </c>
      <c r="E185" s="41">
        <f t="shared" si="20"/>
        <v>586.79999999999825</v>
      </c>
      <c r="F185" s="41">
        <f t="shared" si="22"/>
        <v>10.241592050702694</v>
      </c>
      <c r="G185" s="42">
        <f t="shared" si="21"/>
        <v>93.154528940712879</v>
      </c>
      <c r="H185" s="42">
        <f t="shared" si="23"/>
        <v>92.710313725786108</v>
      </c>
      <c r="I185" s="42">
        <f t="shared" si="24"/>
        <v>89.731793411069319</v>
      </c>
      <c r="J185" s="42">
        <f t="shared" si="25"/>
        <v>89.065470588679148</v>
      </c>
    </row>
    <row r="186" spans="4:10">
      <c r="D186">
        <v>165</v>
      </c>
      <c r="E186" s="41">
        <f t="shared" si="20"/>
        <v>590.39999999999816</v>
      </c>
      <c r="F186" s="41">
        <f t="shared" si="22"/>
        <v>10.30442390377449</v>
      </c>
      <c r="G186" s="42">
        <f t="shared" si="21"/>
        <v>93.625760102512857</v>
      </c>
      <c r="H186" s="42">
        <f t="shared" si="23"/>
        <v>92.29486757224231</v>
      </c>
      <c r="I186" s="42">
        <f t="shared" si="24"/>
        <v>90.438640153769285</v>
      </c>
      <c r="J186" s="42">
        <f t="shared" si="25"/>
        <v>88.442301358363466</v>
      </c>
    </row>
    <row r="187" spans="4:10">
      <c r="D187">
        <v>166</v>
      </c>
      <c r="E187" s="41">
        <f t="shared" si="20"/>
        <v>593.99999999999818</v>
      </c>
      <c r="F187" s="41">
        <f t="shared" si="22"/>
        <v>10.367255756846285</v>
      </c>
      <c r="G187" s="42">
        <f t="shared" si="21"/>
        <v>94.122147477075004</v>
      </c>
      <c r="H187" s="42">
        <f t="shared" si="23"/>
        <v>91.909830056250712</v>
      </c>
      <c r="I187" s="42">
        <f t="shared" si="24"/>
        <v>91.183221215612505</v>
      </c>
      <c r="J187" s="42">
        <f t="shared" si="25"/>
        <v>87.864745084376068</v>
      </c>
    </row>
    <row r="188" spans="4:10">
      <c r="D188">
        <v>167</v>
      </c>
      <c r="E188" s="41">
        <f t="shared" si="20"/>
        <v>597.59999999999809</v>
      </c>
      <c r="F188" s="41">
        <f t="shared" si="22"/>
        <v>10.430087609918081</v>
      </c>
      <c r="G188" s="42">
        <f t="shared" si="21"/>
        <v>94.641732050209754</v>
      </c>
      <c r="H188" s="42">
        <f t="shared" si="23"/>
        <v>91.556720744980026</v>
      </c>
      <c r="I188" s="42">
        <f t="shared" si="24"/>
        <v>91.962598075314631</v>
      </c>
      <c r="J188" s="42">
        <f t="shared" si="25"/>
        <v>87.33508111747004</v>
      </c>
    </row>
    <row r="189" spans="4:10">
      <c r="D189">
        <v>168</v>
      </c>
      <c r="E189" s="41">
        <f t="shared" si="20"/>
        <v>601.19999999999811</v>
      </c>
      <c r="F189" s="41">
        <f t="shared" si="22"/>
        <v>10.492919462989876</v>
      </c>
      <c r="G189" s="42">
        <f t="shared" si="21"/>
        <v>95.182463258982551</v>
      </c>
      <c r="H189" s="42">
        <f t="shared" si="23"/>
        <v>91.23693319956152</v>
      </c>
      <c r="I189" s="42">
        <f t="shared" si="24"/>
        <v>92.773694888473841</v>
      </c>
      <c r="J189" s="42">
        <f t="shared" si="25"/>
        <v>86.85539979934228</v>
      </c>
    </row>
    <row r="190" spans="4:10">
      <c r="D190">
        <v>169</v>
      </c>
      <c r="E190" s="41">
        <f t="shared" si="20"/>
        <v>604.79999999999814</v>
      </c>
      <c r="F190" s="41">
        <f t="shared" si="22"/>
        <v>10.555751316061672</v>
      </c>
      <c r="G190" s="42">
        <f t="shared" si="21"/>
        <v>95.742207084348976</v>
      </c>
      <c r="H190" s="42">
        <f t="shared" si="23"/>
        <v>90.951729475339945</v>
      </c>
      <c r="I190" s="42">
        <f t="shared" si="24"/>
        <v>93.613310626523457</v>
      </c>
      <c r="J190" s="42">
        <f t="shared" si="25"/>
        <v>86.427594213009925</v>
      </c>
    </row>
    <row r="191" spans="4:10">
      <c r="D191">
        <v>170</v>
      </c>
      <c r="E191" s="41">
        <f t="shared" si="20"/>
        <v>608.39999999999804</v>
      </c>
      <c r="F191" s="41">
        <f t="shared" si="22"/>
        <v>10.618583169133467</v>
      </c>
      <c r="G191" s="42">
        <f t="shared" si="21"/>
        <v>96.318754473152907</v>
      </c>
      <c r="H191" s="42">
        <f t="shared" si="23"/>
        <v>90.702235141117612</v>
      </c>
      <c r="I191" s="42">
        <f t="shared" si="24"/>
        <v>94.478131709729354</v>
      </c>
      <c r="J191" s="42">
        <f t="shared" si="25"/>
        <v>86.053352711676411</v>
      </c>
    </row>
    <row r="192" spans="4:10">
      <c r="D192">
        <v>171</v>
      </c>
      <c r="E192" s="41">
        <f t="shared" si="20"/>
        <v>611.99999999999807</v>
      </c>
      <c r="F192" s="41">
        <f t="shared" si="22"/>
        <v>10.681415022205263</v>
      </c>
      <c r="G192" s="42">
        <f t="shared" si="21"/>
        <v>96.9098300562502</v>
      </c>
      <c r="H192" s="42">
        <f t="shared" si="23"/>
        <v>90.489434837048577</v>
      </c>
      <c r="I192" s="42">
        <f t="shared" si="24"/>
        <v>95.364745084375301</v>
      </c>
      <c r="J192" s="42">
        <f t="shared" si="25"/>
        <v>85.734152255572852</v>
      </c>
    </row>
    <row r="193" spans="4:10">
      <c r="D193">
        <v>172</v>
      </c>
      <c r="E193" s="41">
        <f t="shared" si="20"/>
        <v>615.59999999999809</v>
      </c>
      <c r="F193" s="41">
        <f t="shared" si="22"/>
        <v>10.744246875277058</v>
      </c>
      <c r="G193" s="42">
        <f t="shared" si="21"/>
        <v>97.513101128351124</v>
      </c>
      <c r="H193" s="42">
        <f t="shared" si="23"/>
        <v>90.314168388713767</v>
      </c>
      <c r="I193" s="42">
        <f t="shared" si="24"/>
        <v>96.269651692526679</v>
      </c>
      <c r="J193" s="42">
        <f t="shared" si="25"/>
        <v>85.471252583070665</v>
      </c>
    </row>
    <row r="194" spans="4:10">
      <c r="D194">
        <v>173</v>
      </c>
      <c r="E194" s="41">
        <f t="shared" si="20"/>
        <v>619.199999999998</v>
      </c>
      <c r="F194" s="41">
        <f t="shared" si="22"/>
        <v>10.807078728348854</v>
      </c>
      <c r="G194" s="42">
        <f t="shared" si="21"/>
        <v>98.126186854142418</v>
      </c>
      <c r="H194" s="42">
        <f t="shared" si="23"/>
        <v>90.177127492713183</v>
      </c>
      <c r="I194" s="42">
        <f t="shared" si="24"/>
        <v>97.189280281213613</v>
      </c>
      <c r="J194" s="42">
        <f t="shared" si="25"/>
        <v>85.265691239069767</v>
      </c>
    </row>
    <row r="195" spans="4:10">
      <c r="D195">
        <v>174</v>
      </c>
      <c r="E195" s="41">
        <f t="shared" si="20"/>
        <v>622.79999999999802</v>
      </c>
      <c r="F195" s="41">
        <f t="shared" si="22"/>
        <v>10.869910581420649</v>
      </c>
      <c r="G195" s="42">
        <f t="shared" si="21"/>
        <v>98.746667664356607</v>
      </c>
      <c r="H195" s="42">
        <f t="shared" si="23"/>
        <v>90.078852986855267</v>
      </c>
      <c r="I195" s="42">
        <f t="shared" si="24"/>
        <v>98.120001496534911</v>
      </c>
      <c r="J195" s="42">
        <f t="shared" si="25"/>
        <v>85.118279480282894</v>
      </c>
    </row>
    <row r="196" spans="4:10">
      <c r="D196">
        <v>175</v>
      </c>
      <c r="E196" s="41">
        <f t="shared" si="20"/>
        <v>626.39999999999804</v>
      </c>
      <c r="F196" s="41">
        <f t="shared" si="22"/>
        <v>10.932742434492445</v>
      </c>
      <c r="G196" s="42">
        <f t="shared" si="21"/>
        <v>99.372094804706506</v>
      </c>
      <c r="H196" s="42">
        <f t="shared" si="23"/>
        <v>90.019732715717311</v>
      </c>
      <c r="I196" s="42">
        <f t="shared" si="24"/>
        <v>99.05814220705976</v>
      </c>
      <c r="J196" s="42">
        <f t="shared" si="25"/>
        <v>85.029599073575966</v>
      </c>
    </row>
    <row r="197" spans="4:10">
      <c r="D197">
        <v>176</v>
      </c>
      <c r="E197" s="41">
        <f t="shared" si="20"/>
        <v>629.99999999999795</v>
      </c>
      <c r="F197" s="41">
        <f t="shared" si="22"/>
        <v>10.99557428756424</v>
      </c>
      <c r="G197" s="42">
        <f t="shared" si="21"/>
        <v>99.999999999999645</v>
      </c>
      <c r="H197" s="42">
        <f t="shared" si="23"/>
        <v>90</v>
      </c>
      <c r="I197" s="42">
        <f t="shared" si="24"/>
        <v>99.99999999999946</v>
      </c>
      <c r="J197" s="42">
        <f t="shared" si="25"/>
        <v>85</v>
      </c>
    </row>
    <row r="198" spans="4:10">
      <c r="D198">
        <v>177</v>
      </c>
      <c r="E198" s="41">
        <f t="shared" si="20"/>
        <v>633.59999999999798</v>
      </c>
      <c r="F198" s="41">
        <f t="shared" si="22"/>
        <v>11.058406140636036</v>
      </c>
      <c r="G198" s="42">
        <f t="shared" si="21"/>
        <v>100.62790519529277</v>
      </c>
      <c r="H198" s="42">
        <f t="shared" si="23"/>
        <v>90.019732715717254</v>
      </c>
      <c r="I198" s="42">
        <f t="shared" si="24"/>
        <v>100.94185779293916</v>
      </c>
      <c r="J198" s="42">
        <f t="shared" si="25"/>
        <v>85.029599073575895</v>
      </c>
    </row>
    <row r="199" spans="4:10">
      <c r="D199">
        <v>178</v>
      </c>
      <c r="E199" s="41">
        <f t="shared" si="20"/>
        <v>637.19999999999789</v>
      </c>
      <c r="F199" s="41">
        <f t="shared" si="22"/>
        <v>11.121237993707831</v>
      </c>
      <c r="G199" s="42">
        <f t="shared" si="21"/>
        <v>101.25333233564268</v>
      </c>
      <c r="H199" s="42">
        <f t="shared" si="23"/>
        <v>90.078852986855168</v>
      </c>
      <c r="I199" s="42">
        <f t="shared" si="24"/>
        <v>101.87999850346402</v>
      </c>
      <c r="J199" s="42">
        <f t="shared" si="25"/>
        <v>85.118279480282766</v>
      </c>
    </row>
    <row r="200" spans="4:10">
      <c r="D200">
        <v>179</v>
      </c>
      <c r="E200" s="41">
        <f t="shared" si="20"/>
        <v>640.79999999999791</v>
      </c>
      <c r="F200" s="41">
        <f t="shared" si="22"/>
        <v>11.184069846779627</v>
      </c>
      <c r="G200" s="42">
        <f t="shared" si="21"/>
        <v>101.87381314585689</v>
      </c>
      <c r="H200" s="42">
        <f t="shared" si="23"/>
        <v>90.177127492713041</v>
      </c>
      <c r="I200" s="42">
        <f t="shared" si="24"/>
        <v>102.81071971878532</v>
      </c>
      <c r="J200" s="42">
        <f t="shared" si="25"/>
        <v>85.265691239069568</v>
      </c>
    </row>
    <row r="201" spans="4:10">
      <c r="D201">
        <v>180</v>
      </c>
      <c r="E201" s="41">
        <f t="shared" si="20"/>
        <v>644.39999999999782</v>
      </c>
      <c r="F201" s="41">
        <f t="shared" si="22"/>
        <v>11.246901699851422</v>
      </c>
      <c r="G201" s="42">
        <f t="shared" si="21"/>
        <v>102.48689887164818</v>
      </c>
      <c r="H201" s="42">
        <f t="shared" si="23"/>
        <v>90.314168388713597</v>
      </c>
      <c r="I201" s="42">
        <f t="shared" si="24"/>
        <v>103.73034830747228</v>
      </c>
      <c r="J201" s="42">
        <f t="shared" si="25"/>
        <v>85.471252583070395</v>
      </c>
    </row>
    <row r="202" spans="4:10">
      <c r="D202">
        <v>181</v>
      </c>
      <c r="E202" s="41">
        <f t="shared" si="20"/>
        <v>647.99999999999784</v>
      </c>
      <c r="F202" s="41">
        <f t="shared" si="22"/>
        <v>11.309733552923218</v>
      </c>
      <c r="G202" s="42">
        <f t="shared" si="21"/>
        <v>103.09016994374912</v>
      </c>
      <c r="H202" s="42">
        <f t="shared" si="23"/>
        <v>90.48943483704835</v>
      </c>
      <c r="I202" s="42">
        <f t="shared" si="24"/>
        <v>104.63525491562368</v>
      </c>
      <c r="J202" s="42">
        <f t="shared" si="25"/>
        <v>85.734152255572525</v>
      </c>
    </row>
    <row r="203" spans="4:10">
      <c r="D203">
        <v>182</v>
      </c>
      <c r="E203" s="41">
        <f t="shared" si="20"/>
        <v>651.59999999999786</v>
      </c>
      <c r="F203" s="41">
        <f t="shared" si="22"/>
        <v>11.372565405995013</v>
      </c>
      <c r="G203" s="42">
        <f t="shared" si="21"/>
        <v>103.68124552684642</v>
      </c>
      <c r="H203" s="42">
        <f t="shared" si="23"/>
        <v>90.702235141117342</v>
      </c>
      <c r="I203" s="42">
        <f t="shared" si="24"/>
        <v>105.52186829026964</v>
      </c>
      <c r="J203" s="42">
        <f t="shared" si="25"/>
        <v>86.053352711676013</v>
      </c>
    </row>
    <row r="204" spans="4:10">
      <c r="D204">
        <v>183</v>
      </c>
      <c r="E204" s="41">
        <f t="shared" si="20"/>
        <v>655.19999999999777</v>
      </c>
      <c r="F204" s="41">
        <f t="shared" si="22"/>
        <v>11.435397259066809</v>
      </c>
      <c r="G204" s="42">
        <f t="shared" si="21"/>
        <v>104.25779291565038</v>
      </c>
      <c r="H204" s="42">
        <f t="shared" si="23"/>
        <v>90.951729475339647</v>
      </c>
      <c r="I204" s="42">
        <f t="shared" si="24"/>
        <v>106.38668937347556</v>
      </c>
      <c r="J204" s="42">
        <f t="shared" si="25"/>
        <v>86.427594213009456</v>
      </c>
    </row>
    <row r="205" spans="4:10">
      <c r="D205">
        <v>184</v>
      </c>
      <c r="E205" s="41">
        <f t="shared" si="20"/>
        <v>658.79999999999779</v>
      </c>
      <c r="F205" s="41">
        <f t="shared" si="22"/>
        <v>11.498229112138604</v>
      </c>
      <c r="G205" s="42">
        <f t="shared" si="21"/>
        <v>104.81753674101681</v>
      </c>
      <c r="H205" s="42">
        <f t="shared" si="23"/>
        <v>91.236933199561179</v>
      </c>
      <c r="I205" s="42">
        <f t="shared" si="24"/>
        <v>107.22630511152522</v>
      </c>
      <c r="J205" s="42">
        <f t="shared" si="25"/>
        <v>86.855399799341768</v>
      </c>
    </row>
    <row r="206" spans="4:10">
      <c r="D206">
        <v>185</v>
      </c>
      <c r="E206" s="41">
        <f t="shared" si="20"/>
        <v>662.39999999999782</v>
      </c>
      <c r="F206" s="41">
        <f t="shared" si="22"/>
        <v>11.5610609652104</v>
      </c>
      <c r="G206" s="42">
        <f t="shared" si="21"/>
        <v>105.35826794978964</v>
      </c>
      <c r="H206" s="42">
        <f t="shared" si="23"/>
        <v>91.556720744979643</v>
      </c>
      <c r="I206" s="42">
        <f t="shared" si="24"/>
        <v>108.03740192468446</v>
      </c>
      <c r="J206" s="42">
        <f t="shared" si="25"/>
        <v>87.335081117469457</v>
      </c>
    </row>
    <row r="207" spans="4:10">
      <c r="D207">
        <v>186</v>
      </c>
      <c r="E207" s="41">
        <f t="shared" si="20"/>
        <v>665.99999999999784</v>
      </c>
      <c r="F207" s="41">
        <f t="shared" si="22"/>
        <v>11.623892818282195</v>
      </c>
      <c r="G207" s="42">
        <f t="shared" si="21"/>
        <v>105.87785252292441</v>
      </c>
      <c r="H207" s="42">
        <f t="shared" si="23"/>
        <v>91.909830056250286</v>
      </c>
      <c r="I207" s="42">
        <f t="shared" si="24"/>
        <v>108.81677878438661</v>
      </c>
      <c r="J207" s="42">
        <f t="shared" si="25"/>
        <v>87.864745084375443</v>
      </c>
    </row>
    <row r="208" spans="4:10">
      <c r="D208">
        <v>187</v>
      </c>
      <c r="E208" s="41">
        <f t="shared" si="20"/>
        <v>669.59999999999764</v>
      </c>
      <c r="F208" s="41">
        <f t="shared" si="22"/>
        <v>11.686724671353991</v>
      </c>
      <c r="G208" s="42">
        <f t="shared" si="21"/>
        <v>106.37423989748659</v>
      </c>
      <c r="H208" s="42">
        <f t="shared" si="23"/>
        <v>92.294867572241856</v>
      </c>
      <c r="I208" s="42">
        <f t="shared" si="24"/>
        <v>109.56135984622989</v>
      </c>
      <c r="J208" s="42">
        <f t="shared" si="25"/>
        <v>88.442301358362784</v>
      </c>
    </row>
    <row r="209" spans="4:10">
      <c r="D209">
        <v>188</v>
      </c>
      <c r="E209" s="41">
        <f t="shared" si="20"/>
        <v>673.19999999999766</v>
      </c>
      <c r="F209" s="41">
        <f t="shared" si="22"/>
        <v>11.749556524425786</v>
      </c>
      <c r="G209" s="42">
        <f t="shared" si="21"/>
        <v>106.8454710592866</v>
      </c>
      <c r="H209" s="42">
        <f t="shared" si="23"/>
        <v>92.71031372578561</v>
      </c>
      <c r="I209" s="42">
        <f t="shared" si="24"/>
        <v>110.26820658892989</v>
      </c>
      <c r="J209" s="42">
        <f t="shared" si="25"/>
        <v>89.065470588678409</v>
      </c>
    </row>
    <row r="210" spans="4:10">
      <c r="D210">
        <v>189</v>
      </c>
      <c r="E210" s="41">
        <f t="shared" si="20"/>
        <v>676.79999999999768</v>
      </c>
      <c r="F210" s="41">
        <f t="shared" si="22"/>
        <v>11.812388377497582</v>
      </c>
      <c r="G210" s="42">
        <f t="shared" si="21"/>
        <v>107.28968627421384</v>
      </c>
      <c r="H210" s="42">
        <f t="shared" si="23"/>
        <v>93.154528940712822</v>
      </c>
      <c r="I210" s="42">
        <f t="shared" si="24"/>
        <v>110.93452941132075</v>
      </c>
      <c r="J210" s="42">
        <f t="shared" si="25"/>
        <v>89.731793411069219</v>
      </c>
    </row>
    <row r="211" spans="4:10">
      <c r="D211">
        <v>190</v>
      </c>
      <c r="E211" s="41">
        <f t="shared" si="20"/>
        <v>680.3999999999977</v>
      </c>
      <c r="F211" s="41">
        <f t="shared" si="22"/>
        <v>11.875220230569377</v>
      </c>
      <c r="G211" s="42">
        <f t="shared" si="21"/>
        <v>107.70513242775763</v>
      </c>
      <c r="H211" s="42">
        <f t="shared" si="23"/>
        <v>93.625760102512785</v>
      </c>
      <c r="I211" s="42">
        <f t="shared" si="24"/>
        <v>111.55769864163645</v>
      </c>
      <c r="J211" s="42">
        <f t="shared" si="25"/>
        <v>90.438640153769185</v>
      </c>
    </row>
    <row r="212" spans="4:10">
      <c r="D212">
        <v>191</v>
      </c>
      <c r="E212" s="41">
        <f t="shared" si="20"/>
        <v>683.99999999999773</v>
      </c>
      <c r="F212" s="41">
        <f t="shared" si="22"/>
        <v>11.938052083641173</v>
      </c>
      <c r="G212" s="42">
        <f t="shared" si="21"/>
        <v>108.09016994374923</v>
      </c>
      <c r="H212" s="42">
        <f t="shared" si="23"/>
        <v>94.122147477074932</v>
      </c>
      <c r="I212" s="42">
        <f t="shared" si="24"/>
        <v>112.13525491562385</v>
      </c>
      <c r="J212" s="42">
        <f t="shared" si="25"/>
        <v>91.183221215612406</v>
      </c>
    </row>
    <row r="213" spans="4:10">
      <c r="D213">
        <v>192</v>
      </c>
      <c r="E213" s="41">
        <f t="shared" si="20"/>
        <v>687.59999999999764</v>
      </c>
      <c r="F213" s="41">
        <f t="shared" si="22"/>
        <v>12.000883936712968</v>
      </c>
      <c r="G213" s="42">
        <f t="shared" si="21"/>
        <v>108.44327925501993</v>
      </c>
      <c r="H213" s="42">
        <f t="shared" si="23"/>
        <v>94.641732050209683</v>
      </c>
      <c r="I213" s="42">
        <f t="shared" si="24"/>
        <v>112.66491888252989</v>
      </c>
      <c r="J213" s="42">
        <f t="shared" si="25"/>
        <v>91.962598075314517</v>
      </c>
    </row>
    <row r="214" spans="4:10">
      <c r="D214">
        <v>193</v>
      </c>
      <c r="E214" s="41">
        <f t="shared" si="20"/>
        <v>691.19999999999766</v>
      </c>
      <c r="F214" s="41">
        <f t="shared" si="22"/>
        <v>12.063715789784764</v>
      </c>
      <c r="G214" s="42">
        <f t="shared" si="21"/>
        <v>108.76306680043844</v>
      </c>
      <c r="H214" s="42">
        <f t="shared" si="23"/>
        <v>95.18246325898248</v>
      </c>
      <c r="I214" s="42">
        <f t="shared" si="24"/>
        <v>113.14460020065765</v>
      </c>
      <c r="J214" s="42">
        <f t="shared" si="25"/>
        <v>92.773694888473713</v>
      </c>
    </row>
    <row r="215" spans="4:10">
      <c r="D215">
        <v>194</v>
      </c>
      <c r="E215" s="41">
        <f t="shared" ref="E215:E278" si="26">F215*180/PI()</f>
        <v>694.79999999999757</v>
      </c>
      <c r="F215" s="41">
        <f t="shared" si="22"/>
        <v>12.12654764285656</v>
      </c>
      <c r="G215" s="42">
        <f t="shared" si="21"/>
        <v>109.04827052466001</v>
      </c>
      <c r="H215" s="42">
        <f t="shared" si="23"/>
        <v>95.742207084348891</v>
      </c>
      <c r="I215" s="42">
        <f t="shared" si="24"/>
        <v>113.57240578699002</v>
      </c>
      <c r="J215" s="42">
        <f t="shared" si="25"/>
        <v>93.613310626523329</v>
      </c>
    </row>
    <row r="216" spans="4:10">
      <c r="D216">
        <v>195</v>
      </c>
      <c r="E216" s="41">
        <f t="shared" si="26"/>
        <v>698.39999999999759</v>
      </c>
      <c r="F216" s="41">
        <f t="shared" si="22"/>
        <v>12.189379495928355</v>
      </c>
      <c r="G216" s="42">
        <f t="shared" ref="G216:G279" si="27">100+$E$15*COS(F216)</f>
        <v>109.29776485888236</v>
      </c>
      <c r="H216" s="42">
        <f t="shared" si="23"/>
        <v>96.318754473152822</v>
      </c>
      <c r="I216" s="42">
        <f t="shared" si="24"/>
        <v>113.94664728832353</v>
      </c>
      <c r="J216" s="42">
        <f t="shared" si="25"/>
        <v>94.47813170972924</v>
      </c>
    </row>
    <row r="217" spans="4:10">
      <c r="D217">
        <v>196</v>
      </c>
      <c r="E217" s="41">
        <f t="shared" si="26"/>
        <v>701.9999999999975</v>
      </c>
      <c r="F217" s="41">
        <f t="shared" si="22"/>
        <v>12.252211349000151</v>
      </c>
      <c r="G217" s="42">
        <f t="shared" si="27"/>
        <v>109.51056516295139</v>
      </c>
      <c r="H217" s="42">
        <f t="shared" si="23"/>
        <v>96.909830056250115</v>
      </c>
      <c r="I217" s="42">
        <f t="shared" si="24"/>
        <v>114.26584774442711</v>
      </c>
      <c r="J217" s="42">
        <f t="shared" si="25"/>
        <v>95.364745084375173</v>
      </c>
    </row>
    <row r="218" spans="4:10">
      <c r="D218">
        <v>197</v>
      </c>
      <c r="E218" s="41">
        <f t="shared" si="26"/>
        <v>705.59999999999752</v>
      </c>
      <c r="F218" s="41">
        <f t="shared" ref="F218:F281" si="28">F217+$F$19*2</f>
        <v>12.315043202071946</v>
      </c>
      <c r="G218" s="42">
        <f t="shared" si="27"/>
        <v>109.6858316112862</v>
      </c>
      <c r="H218" s="42">
        <f t="shared" ref="H218:H281" si="29">100+$E$15*SIN(F218)</f>
        <v>97.513101128351025</v>
      </c>
      <c r="I218" s="42">
        <f t="shared" ref="I218:I281" si="30">100+$E$14*COS(F218)</f>
        <v>114.52874741692931</v>
      </c>
      <c r="J218" s="42">
        <f t="shared" ref="J218:J281" si="31">100+$E$14*SIN(F218)</f>
        <v>96.269651692526551</v>
      </c>
    </row>
    <row r="219" spans="4:10">
      <c r="D219">
        <v>198</v>
      </c>
      <c r="E219" s="41">
        <f t="shared" si="26"/>
        <v>709.19999999999754</v>
      </c>
      <c r="F219" s="41">
        <f t="shared" si="28"/>
        <v>12.377875055143742</v>
      </c>
      <c r="G219" s="42">
        <f t="shared" si="27"/>
        <v>109.8228725072868</v>
      </c>
      <c r="H219" s="42">
        <f t="shared" si="29"/>
        <v>98.126186854142318</v>
      </c>
      <c r="I219" s="42">
        <f t="shared" si="30"/>
        <v>114.7343087609302</v>
      </c>
      <c r="J219" s="42">
        <f t="shared" si="31"/>
        <v>97.189280281213485</v>
      </c>
    </row>
    <row r="220" spans="4:10">
      <c r="D220">
        <v>199</v>
      </c>
      <c r="E220" s="41">
        <f t="shared" si="26"/>
        <v>712.79999999999757</v>
      </c>
      <c r="F220" s="41">
        <f t="shared" si="28"/>
        <v>12.440706908215537</v>
      </c>
      <c r="G220" s="42">
        <f t="shared" si="27"/>
        <v>109.92114701314472</v>
      </c>
      <c r="H220" s="42">
        <f t="shared" si="29"/>
        <v>98.746667664356522</v>
      </c>
      <c r="I220" s="42">
        <f t="shared" si="30"/>
        <v>114.88172051971708</v>
      </c>
      <c r="J220" s="42">
        <f t="shared" si="31"/>
        <v>98.120001496534783</v>
      </c>
    </row>
    <row r="221" spans="4:10">
      <c r="D221">
        <v>200</v>
      </c>
      <c r="E221" s="41">
        <f t="shared" si="26"/>
        <v>716.39999999999736</v>
      </c>
      <c r="F221" s="41">
        <f t="shared" si="28"/>
        <v>12.503538761287333</v>
      </c>
      <c r="G221" s="42">
        <f t="shared" si="27"/>
        <v>109.98026728428269</v>
      </c>
      <c r="H221" s="42">
        <f t="shared" si="29"/>
        <v>99.372094804706421</v>
      </c>
      <c r="I221" s="42">
        <f t="shared" si="30"/>
        <v>114.97040092642403</v>
      </c>
      <c r="J221" s="42">
        <f t="shared" si="31"/>
        <v>99.058142207059632</v>
      </c>
    </row>
    <row r="222" spans="4:10">
      <c r="D222">
        <v>201</v>
      </c>
      <c r="E222" s="41">
        <f t="shared" si="26"/>
        <v>719.99999999999739</v>
      </c>
      <c r="F222" s="41">
        <f t="shared" si="28"/>
        <v>12.566370614359128</v>
      </c>
      <c r="G222" s="42">
        <f t="shared" si="27"/>
        <v>110</v>
      </c>
      <c r="H222" s="42">
        <f t="shared" si="29"/>
        <v>99.999999999999545</v>
      </c>
      <c r="I222" s="42">
        <f t="shared" si="30"/>
        <v>115</v>
      </c>
      <c r="J222" s="42">
        <f t="shared" si="31"/>
        <v>99.999999999999332</v>
      </c>
    </row>
    <row r="223" spans="4:10">
      <c r="D223">
        <v>202</v>
      </c>
      <c r="E223" s="41">
        <f t="shared" si="26"/>
        <v>723.59999999999741</v>
      </c>
      <c r="F223" s="41">
        <f t="shared" si="28"/>
        <v>12.629202467430924</v>
      </c>
      <c r="G223" s="42">
        <f t="shared" si="27"/>
        <v>109.98026728428275</v>
      </c>
      <c r="H223" s="42">
        <f t="shared" si="29"/>
        <v>100.62790519529268</v>
      </c>
      <c r="I223" s="42">
        <f t="shared" si="30"/>
        <v>114.97040092642412</v>
      </c>
      <c r="J223" s="42">
        <f t="shared" si="31"/>
        <v>100.94185779293902</v>
      </c>
    </row>
    <row r="224" spans="4:10">
      <c r="D224">
        <v>203</v>
      </c>
      <c r="E224" s="41">
        <f t="shared" si="26"/>
        <v>727.19999999999743</v>
      </c>
      <c r="F224" s="41">
        <f t="shared" si="28"/>
        <v>12.692034320502719</v>
      </c>
      <c r="G224" s="42">
        <f t="shared" si="27"/>
        <v>109.92114701314483</v>
      </c>
      <c r="H224" s="42">
        <f t="shared" si="29"/>
        <v>101.2533323356426</v>
      </c>
      <c r="I224" s="42">
        <f t="shared" si="30"/>
        <v>114.88172051971725</v>
      </c>
      <c r="J224" s="42">
        <f t="shared" si="31"/>
        <v>101.87999850346388</v>
      </c>
    </row>
    <row r="225" spans="4:10">
      <c r="D225">
        <v>204</v>
      </c>
      <c r="E225" s="41">
        <f t="shared" si="26"/>
        <v>730.79999999999745</v>
      </c>
      <c r="F225" s="41">
        <f t="shared" si="28"/>
        <v>12.754866173574515</v>
      </c>
      <c r="G225" s="42">
        <f t="shared" si="27"/>
        <v>109.82287250728697</v>
      </c>
      <c r="H225" s="42">
        <f t="shared" si="29"/>
        <v>101.8738131458568</v>
      </c>
      <c r="I225" s="42">
        <f t="shared" si="30"/>
        <v>114.73430876093046</v>
      </c>
      <c r="J225" s="42">
        <f t="shared" si="31"/>
        <v>102.81071971878519</v>
      </c>
    </row>
    <row r="226" spans="4:10">
      <c r="D226">
        <v>205</v>
      </c>
      <c r="E226" s="41">
        <f t="shared" si="26"/>
        <v>734.39999999999748</v>
      </c>
      <c r="F226" s="41">
        <f t="shared" si="28"/>
        <v>12.81769802664631</v>
      </c>
      <c r="G226" s="42">
        <f t="shared" si="27"/>
        <v>109.68583161128643</v>
      </c>
      <c r="H226" s="42">
        <f t="shared" si="29"/>
        <v>102.48689887164809</v>
      </c>
      <c r="I226" s="42">
        <f t="shared" si="30"/>
        <v>114.52874741692963</v>
      </c>
      <c r="J226" s="42">
        <f t="shared" si="31"/>
        <v>103.73034830747216</v>
      </c>
    </row>
    <row r="227" spans="4:10">
      <c r="D227">
        <v>206</v>
      </c>
      <c r="E227" s="41">
        <f t="shared" si="26"/>
        <v>737.99999999999739</v>
      </c>
      <c r="F227" s="41">
        <f t="shared" si="28"/>
        <v>12.880529879718106</v>
      </c>
      <c r="G227" s="42">
        <f t="shared" si="27"/>
        <v>109.51056516295168</v>
      </c>
      <c r="H227" s="42">
        <f t="shared" si="29"/>
        <v>103.09016994374903</v>
      </c>
      <c r="I227" s="42">
        <f t="shared" si="30"/>
        <v>114.26584774442752</v>
      </c>
      <c r="J227" s="42">
        <f t="shared" si="31"/>
        <v>104.63525491562355</v>
      </c>
    </row>
    <row r="228" spans="4:10">
      <c r="D228">
        <v>207</v>
      </c>
      <c r="E228" s="41">
        <f t="shared" si="26"/>
        <v>741.59999999999729</v>
      </c>
      <c r="F228" s="41">
        <f t="shared" si="28"/>
        <v>12.943361732789901</v>
      </c>
      <c r="G228" s="42">
        <f t="shared" si="27"/>
        <v>109.29776485888269</v>
      </c>
      <c r="H228" s="42">
        <f t="shared" si="29"/>
        <v>103.68124552684634</v>
      </c>
      <c r="I228" s="42">
        <f t="shared" si="30"/>
        <v>113.94664728832403</v>
      </c>
      <c r="J228" s="42">
        <f t="shared" si="31"/>
        <v>105.52186829026951</v>
      </c>
    </row>
    <row r="229" spans="4:10">
      <c r="D229">
        <v>208</v>
      </c>
      <c r="E229" s="41">
        <f t="shared" si="26"/>
        <v>745.19999999999732</v>
      </c>
      <c r="F229" s="41">
        <f t="shared" si="28"/>
        <v>13.006193585861697</v>
      </c>
      <c r="G229" s="42">
        <f t="shared" si="27"/>
        <v>109.0482705246604</v>
      </c>
      <c r="H229" s="42">
        <f t="shared" si="29"/>
        <v>104.2577929156503</v>
      </c>
      <c r="I229" s="42">
        <f t="shared" si="30"/>
        <v>113.5724057869906</v>
      </c>
      <c r="J229" s="42">
        <f t="shared" si="31"/>
        <v>106.38668937347545</v>
      </c>
    </row>
    <row r="230" spans="4:10">
      <c r="D230">
        <v>209</v>
      </c>
      <c r="E230" s="41">
        <f t="shared" si="26"/>
        <v>748.79999999999734</v>
      </c>
      <c r="F230" s="41">
        <f t="shared" si="28"/>
        <v>13.069025438933492</v>
      </c>
      <c r="G230" s="42">
        <f t="shared" si="27"/>
        <v>108.76306680043886</v>
      </c>
      <c r="H230" s="42">
        <f t="shared" si="29"/>
        <v>104.81753674101674</v>
      </c>
      <c r="I230" s="42">
        <f t="shared" si="30"/>
        <v>113.1446002006583</v>
      </c>
      <c r="J230" s="42">
        <f t="shared" si="31"/>
        <v>107.22630511152511</v>
      </c>
    </row>
    <row r="231" spans="4:10">
      <c r="D231">
        <v>210</v>
      </c>
      <c r="E231" s="41">
        <f t="shared" si="26"/>
        <v>752.39999999999725</v>
      </c>
      <c r="F231" s="41">
        <f t="shared" si="28"/>
        <v>13.131857292005288</v>
      </c>
      <c r="G231" s="42">
        <f t="shared" si="27"/>
        <v>108.44327925502041</v>
      </c>
      <c r="H231" s="42">
        <f t="shared" si="29"/>
        <v>105.35826794978956</v>
      </c>
      <c r="I231" s="42">
        <f t="shared" si="30"/>
        <v>112.66491888253061</v>
      </c>
      <c r="J231" s="42">
        <f t="shared" si="31"/>
        <v>108.03740192468435</v>
      </c>
    </row>
    <row r="232" spans="4:10">
      <c r="D232">
        <v>211</v>
      </c>
      <c r="E232" s="41">
        <f t="shared" si="26"/>
        <v>755.99999999999727</v>
      </c>
      <c r="F232" s="41">
        <f t="shared" si="28"/>
        <v>13.194689145077083</v>
      </c>
      <c r="G232" s="42">
        <f t="shared" si="27"/>
        <v>108.09016994374976</v>
      </c>
      <c r="H232" s="42">
        <f t="shared" si="29"/>
        <v>105.87785252292434</v>
      </c>
      <c r="I232" s="42">
        <f t="shared" si="30"/>
        <v>112.13525491562464</v>
      </c>
      <c r="J232" s="42">
        <f t="shared" si="31"/>
        <v>108.81677878438651</v>
      </c>
    </row>
    <row r="233" spans="4:10">
      <c r="D233">
        <v>212</v>
      </c>
      <c r="E233" s="41">
        <f t="shared" si="26"/>
        <v>759.59999999999729</v>
      </c>
      <c r="F233" s="41">
        <f t="shared" si="28"/>
        <v>13.257520998148879</v>
      </c>
      <c r="G233" s="42">
        <f t="shared" si="27"/>
        <v>107.7051324277582</v>
      </c>
      <c r="H233" s="42">
        <f t="shared" si="29"/>
        <v>106.37423989748652</v>
      </c>
      <c r="I233" s="42">
        <f t="shared" si="30"/>
        <v>111.5576986416373</v>
      </c>
      <c r="J233" s="42">
        <f t="shared" si="31"/>
        <v>109.56135984622978</v>
      </c>
    </row>
    <row r="234" spans="4:10">
      <c r="D234">
        <v>213</v>
      </c>
      <c r="E234" s="41">
        <f t="shared" si="26"/>
        <v>763.1999999999972</v>
      </c>
      <c r="F234" s="41">
        <f t="shared" si="28"/>
        <v>13.320352851220674</v>
      </c>
      <c r="G234" s="42">
        <f t="shared" si="27"/>
        <v>107.28968627421445</v>
      </c>
      <c r="H234" s="42">
        <f t="shared" si="29"/>
        <v>106.84547105928652</v>
      </c>
      <c r="I234" s="42">
        <f t="shared" si="30"/>
        <v>110.93452941132168</v>
      </c>
      <c r="J234" s="42">
        <f t="shared" si="31"/>
        <v>110.26820658892979</v>
      </c>
    </row>
    <row r="235" spans="4:10">
      <c r="D235">
        <v>214</v>
      </c>
      <c r="E235" s="41">
        <f t="shared" si="26"/>
        <v>766.79999999999711</v>
      </c>
      <c r="F235" s="41">
        <f t="shared" si="28"/>
        <v>13.38318470429247</v>
      </c>
      <c r="G235" s="42">
        <f t="shared" si="27"/>
        <v>106.84547105928725</v>
      </c>
      <c r="H235" s="42">
        <f t="shared" si="29"/>
        <v>107.28968627421378</v>
      </c>
      <c r="I235" s="42">
        <f t="shared" si="30"/>
        <v>110.26820658893087</v>
      </c>
      <c r="J235" s="42">
        <f t="shared" si="31"/>
        <v>110.93452941132067</v>
      </c>
    </row>
    <row r="236" spans="4:10">
      <c r="D236">
        <v>215</v>
      </c>
      <c r="E236" s="41">
        <f t="shared" si="26"/>
        <v>770.39999999999714</v>
      </c>
      <c r="F236" s="41">
        <f t="shared" si="28"/>
        <v>13.446016557364265</v>
      </c>
      <c r="G236" s="42">
        <f t="shared" si="27"/>
        <v>106.37423989748729</v>
      </c>
      <c r="H236" s="42">
        <f t="shared" si="29"/>
        <v>107.70513242775758</v>
      </c>
      <c r="I236" s="42">
        <f t="shared" si="30"/>
        <v>109.56135984623093</v>
      </c>
      <c r="J236" s="42">
        <f t="shared" si="31"/>
        <v>111.55769864163636</v>
      </c>
    </row>
    <row r="237" spans="4:10">
      <c r="D237">
        <v>216</v>
      </c>
      <c r="E237" s="41">
        <f t="shared" si="26"/>
        <v>773.99999999999716</v>
      </c>
      <c r="F237" s="41">
        <f t="shared" si="28"/>
        <v>13.508848410436061</v>
      </c>
      <c r="G237" s="42">
        <f t="shared" si="27"/>
        <v>105.87785252292514</v>
      </c>
      <c r="H237" s="42">
        <f t="shared" si="29"/>
        <v>108.09016994374917</v>
      </c>
      <c r="I237" s="42">
        <f t="shared" si="30"/>
        <v>108.81677878438771</v>
      </c>
      <c r="J237" s="42">
        <f t="shared" si="31"/>
        <v>112.13525491562376</v>
      </c>
    </row>
    <row r="238" spans="4:10">
      <c r="D238">
        <v>217</v>
      </c>
      <c r="E238" s="41">
        <f t="shared" si="26"/>
        <v>777.59999999999718</v>
      </c>
      <c r="F238" s="41">
        <f t="shared" si="28"/>
        <v>13.571680263507856</v>
      </c>
      <c r="G238" s="42">
        <f t="shared" si="27"/>
        <v>105.35826794979039</v>
      </c>
      <c r="H238" s="42">
        <f t="shared" si="29"/>
        <v>108.44327925501987</v>
      </c>
      <c r="I238" s="42">
        <f t="shared" si="30"/>
        <v>108.0374019246856</v>
      </c>
      <c r="J238" s="42">
        <f t="shared" si="31"/>
        <v>112.66491888252982</v>
      </c>
    </row>
    <row r="239" spans="4:10">
      <c r="D239">
        <v>218</v>
      </c>
      <c r="E239" s="41">
        <f t="shared" si="26"/>
        <v>781.1999999999972</v>
      </c>
      <c r="F239" s="41">
        <f t="shared" si="28"/>
        <v>13.634512116579652</v>
      </c>
      <c r="G239" s="42">
        <f t="shared" si="27"/>
        <v>104.81753674101761</v>
      </c>
      <c r="H239" s="42">
        <f t="shared" si="29"/>
        <v>108.76306680043839</v>
      </c>
      <c r="I239" s="42">
        <f t="shared" si="30"/>
        <v>107.2263051115264</v>
      </c>
      <c r="J239" s="42">
        <f t="shared" si="31"/>
        <v>113.14460020065758</v>
      </c>
    </row>
    <row r="240" spans="4:10">
      <c r="D240">
        <v>219</v>
      </c>
      <c r="E240" s="41">
        <f t="shared" si="26"/>
        <v>784.799999999997</v>
      </c>
      <c r="F240" s="41">
        <f t="shared" si="28"/>
        <v>13.697343969651447</v>
      </c>
      <c r="G240" s="42">
        <f t="shared" si="27"/>
        <v>104.25779291565119</v>
      </c>
      <c r="H240" s="42">
        <f t="shared" si="29"/>
        <v>109.04827052465998</v>
      </c>
      <c r="I240" s="42">
        <f t="shared" si="30"/>
        <v>106.38668937347678</v>
      </c>
      <c r="J240" s="42">
        <f t="shared" si="31"/>
        <v>113.57240578698996</v>
      </c>
    </row>
    <row r="241" spans="4:10">
      <c r="D241">
        <v>220</v>
      </c>
      <c r="E241" s="41">
        <f t="shared" si="26"/>
        <v>788.39999999999702</v>
      </c>
      <c r="F241" s="41">
        <f t="shared" si="28"/>
        <v>13.760175822723243</v>
      </c>
      <c r="G241" s="42">
        <f t="shared" si="27"/>
        <v>103.68124552684726</v>
      </c>
      <c r="H241" s="42">
        <f t="shared" si="29"/>
        <v>109.29776485888232</v>
      </c>
      <c r="I241" s="42">
        <f t="shared" si="30"/>
        <v>105.52186829027089</v>
      </c>
      <c r="J241" s="42">
        <f t="shared" si="31"/>
        <v>113.94664728832349</v>
      </c>
    </row>
    <row r="242" spans="4:10">
      <c r="D242">
        <v>221</v>
      </c>
      <c r="E242" s="41">
        <f t="shared" si="26"/>
        <v>791.99999999999704</v>
      </c>
      <c r="F242" s="41">
        <f t="shared" si="28"/>
        <v>13.823007675795038</v>
      </c>
      <c r="G242" s="42">
        <f t="shared" si="27"/>
        <v>103.09016994374997</v>
      </c>
      <c r="H242" s="42">
        <f t="shared" si="29"/>
        <v>109.51056516295138</v>
      </c>
      <c r="I242" s="42">
        <f t="shared" si="30"/>
        <v>104.63525491562496</v>
      </c>
      <c r="J242" s="42">
        <f t="shared" si="31"/>
        <v>114.26584774442706</v>
      </c>
    </row>
    <row r="243" spans="4:10">
      <c r="D243">
        <v>222</v>
      </c>
      <c r="E243" s="41">
        <f t="shared" si="26"/>
        <v>795.59999999999707</v>
      </c>
      <c r="F243" s="41">
        <f t="shared" si="28"/>
        <v>13.885839528866834</v>
      </c>
      <c r="G243" s="42">
        <f t="shared" si="27"/>
        <v>102.48689887164906</v>
      </c>
      <c r="H243" s="42">
        <f t="shared" si="29"/>
        <v>109.68583161128618</v>
      </c>
      <c r="I243" s="42">
        <f t="shared" si="30"/>
        <v>103.73034830747358</v>
      </c>
      <c r="J243" s="42">
        <f t="shared" si="31"/>
        <v>114.52874741692926</v>
      </c>
    </row>
    <row r="244" spans="4:10">
      <c r="D244">
        <v>223</v>
      </c>
      <c r="E244" s="41">
        <f t="shared" si="26"/>
        <v>799.19999999999698</v>
      </c>
      <c r="F244" s="41">
        <f t="shared" si="28"/>
        <v>13.948671381938629</v>
      </c>
      <c r="G244" s="42">
        <f t="shared" si="27"/>
        <v>101.87381314585777</v>
      </c>
      <c r="H244" s="42">
        <f t="shared" si="29"/>
        <v>109.82287250728679</v>
      </c>
      <c r="I244" s="42">
        <f t="shared" si="30"/>
        <v>102.81071971878664</v>
      </c>
      <c r="J244" s="42">
        <f t="shared" si="31"/>
        <v>114.73430876093019</v>
      </c>
    </row>
    <row r="245" spans="4:10">
      <c r="D245">
        <v>224</v>
      </c>
      <c r="E245" s="41">
        <f t="shared" si="26"/>
        <v>802.799999999997</v>
      </c>
      <c r="F245" s="41">
        <f t="shared" si="28"/>
        <v>14.011503235010425</v>
      </c>
      <c r="G245" s="42">
        <f t="shared" si="27"/>
        <v>101.25333233564356</v>
      </c>
      <c r="H245" s="42">
        <f t="shared" si="29"/>
        <v>109.92114701314472</v>
      </c>
      <c r="I245" s="42">
        <f t="shared" si="30"/>
        <v>101.87999850346536</v>
      </c>
      <c r="J245" s="42">
        <f t="shared" si="31"/>
        <v>114.88172051971706</v>
      </c>
    </row>
    <row r="246" spans="4:10">
      <c r="D246">
        <v>225</v>
      </c>
      <c r="E246" s="41">
        <f t="shared" si="26"/>
        <v>806.39999999999702</v>
      </c>
      <c r="F246" s="41">
        <f t="shared" si="28"/>
        <v>14.07433508808222</v>
      </c>
      <c r="G246" s="42">
        <f t="shared" si="27"/>
        <v>100.62790519529366</v>
      </c>
      <c r="H246" s="42">
        <f t="shared" si="29"/>
        <v>109.98026728428269</v>
      </c>
      <c r="I246" s="42">
        <f t="shared" si="30"/>
        <v>100.9418577929405</v>
      </c>
      <c r="J246" s="42">
        <f t="shared" si="31"/>
        <v>114.97040092642402</v>
      </c>
    </row>
    <row r="247" spans="4:10">
      <c r="D247">
        <v>226</v>
      </c>
      <c r="E247" s="41">
        <f t="shared" si="26"/>
        <v>809.99999999999693</v>
      </c>
      <c r="F247" s="41">
        <f t="shared" si="28"/>
        <v>14.137166941154016</v>
      </c>
      <c r="G247" s="42">
        <f t="shared" si="27"/>
        <v>100.00000000000054</v>
      </c>
      <c r="H247" s="42">
        <f t="shared" si="29"/>
        <v>110</v>
      </c>
      <c r="I247" s="42">
        <f t="shared" si="30"/>
        <v>100.00000000000081</v>
      </c>
      <c r="J247" s="42">
        <f t="shared" si="31"/>
        <v>115</v>
      </c>
    </row>
    <row r="248" spans="4:10">
      <c r="D248">
        <v>227</v>
      </c>
      <c r="E248" s="41">
        <f t="shared" si="26"/>
        <v>813.59999999999684</v>
      </c>
      <c r="F248" s="41">
        <f t="shared" si="28"/>
        <v>14.199998794225811</v>
      </c>
      <c r="G248" s="42">
        <f t="shared" si="27"/>
        <v>99.372094804707402</v>
      </c>
      <c r="H248" s="42">
        <f t="shared" si="29"/>
        <v>109.98026728428275</v>
      </c>
      <c r="I248" s="42">
        <f t="shared" si="30"/>
        <v>99.05814220706111</v>
      </c>
      <c r="J248" s="42">
        <f t="shared" si="31"/>
        <v>114.97040092642412</v>
      </c>
    </row>
    <row r="249" spans="4:10">
      <c r="D249">
        <v>228</v>
      </c>
      <c r="E249" s="41">
        <f t="shared" si="26"/>
        <v>817.19999999999686</v>
      </c>
      <c r="F249" s="41">
        <f t="shared" si="28"/>
        <v>14.262830647297607</v>
      </c>
      <c r="G249" s="42">
        <f t="shared" si="27"/>
        <v>98.746667664357503</v>
      </c>
      <c r="H249" s="42">
        <f t="shared" si="29"/>
        <v>109.92114701314485</v>
      </c>
      <c r="I249" s="42">
        <f t="shared" si="30"/>
        <v>98.120001496536247</v>
      </c>
      <c r="J249" s="42">
        <f t="shared" si="31"/>
        <v>114.88172051971728</v>
      </c>
    </row>
    <row r="250" spans="4:10">
      <c r="D250">
        <v>229</v>
      </c>
      <c r="E250" s="41">
        <f t="shared" si="26"/>
        <v>820.79999999999688</v>
      </c>
      <c r="F250" s="41">
        <f t="shared" si="28"/>
        <v>14.325662500369402</v>
      </c>
      <c r="G250" s="42">
        <f t="shared" si="27"/>
        <v>98.126186854143299</v>
      </c>
      <c r="H250" s="42">
        <f t="shared" si="29"/>
        <v>109.82287250728699</v>
      </c>
      <c r="I250" s="42">
        <f t="shared" si="30"/>
        <v>97.189280281214934</v>
      </c>
      <c r="J250" s="42">
        <f t="shared" si="31"/>
        <v>114.73430876093049</v>
      </c>
    </row>
    <row r="251" spans="4:10">
      <c r="D251">
        <v>230</v>
      </c>
      <c r="E251" s="41">
        <f t="shared" si="26"/>
        <v>824.39999999999691</v>
      </c>
      <c r="F251" s="41">
        <f t="shared" si="28"/>
        <v>14.388494353441198</v>
      </c>
      <c r="G251" s="42">
        <f t="shared" si="27"/>
        <v>97.513101128351991</v>
      </c>
      <c r="H251" s="42">
        <f t="shared" si="29"/>
        <v>109.68583161128645</v>
      </c>
      <c r="I251" s="42">
        <f t="shared" si="30"/>
        <v>96.269651692527987</v>
      </c>
      <c r="J251" s="42">
        <f t="shared" si="31"/>
        <v>114.52874741692968</v>
      </c>
    </row>
    <row r="252" spans="4:10">
      <c r="D252">
        <v>231</v>
      </c>
      <c r="E252" s="41">
        <f t="shared" si="26"/>
        <v>827.99999999999693</v>
      </c>
      <c r="F252" s="41">
        <f t="shared" si="28"/>
        <v>14.451326206512993</v>
      </c>
      <c r="G252" s="42">
        <f t="shared" si="27"/>
        <v>96.909830056251053</v>
      </c>
      <c r="H252" s="42">
        <f t="shared" si="29"/>
        <v>109.51056516295171</v>
      </c>
      <c r="I252" s="42">
        <f t="shared" si="30"/>
        <v>95.36474508437658</v>
      </c>
      <c r="J252" s="42">
        <f t="shared" si="31"/>
        <v>114.26584774442756</v>
      </c>
    </row>
    <row r="253" spans="4:10">
      <c r="D253">
        <v>232</v>
      </c>
      <c r="E253" s="41">
        <f t="shared" si="26"/>
        <v>831.59999999999673</v>
      </c>
      <c r="F253" s="41">
        <f t="shared" si="28"/>
        <v>14.514158059584789</v>
      </c>
      <c r="G253" s="42">
        <f t="shared" si="27"/>
        <v>96.318754473153746</v>
      </c>
      <c r="H253" s="42">
        <f t="shared" si="29"/>
        <v>109.29776485888272</v>
      </c>
      <c r="I253" s="42">
        <f t="shared" si="30"/>
        <v>94.478131709730604</v>
      </c>
      <c r="J253" s="42">
        <f t="shared" si="31"/>
        <v>113.94664728832407</v>
      </c>
    </row>
    <row r="254" spans="4:10">
      <c r="D254">
        <v>233</v>
      </c>
      <c r="E254" s="41">
        <f t="shared" si="26"/>
        <v>835.19999999999675</v>
      </c>
      <c r="F254" s="41">
        <f t="shared" si="28"/>
        <v>14.576989912656584</v>
      </c>
      <c r="G254" s="42">
        <f t="shared" si="27"/>
        <v>95.742207084349786</v>
      </c>
      <c r="H254" s="42">
        <f t="shared" si="29"/>
        <v>109.04827052466044</v>
      </c>
      <c r="I254" s="42">
        <f t="shared" si="30"/>
        <v>93.613310626524679</v>
      </c>
      <c r="J254" s="42">
        <f t="shared" si="31"/>
        <v>113.57240578699066</v>
      </c>
    </row>
    <row r="255" spans="4:10">
      <c r="D255">
        <v>234</v>
      </c>
      <c r="E255" s="41">
        <f t="shared" si="26"/>
        <v>838.79999999999677</v>
      </c>
      <c r="F255" s="41">
        <f t="shared" si="28"/>
        <v>14.63982176572838</v>
      </c>
      <c r="G255" s="42">
        <f t="shared" si="27"/>
        <v>95.182463258983347</v>
      </c>
      <c r="H255" s="42">
        <f t="shared" si="29"/>
        <v>108.76306680043891</v>
      </c>
      <c r="I255" s="42">
        <f t="shared" si="30"/>
        <v>92.773694888475021</v>
      </c>
      <c r="J255" s="42">
        <f t="shared" si="31"/>
        <v>113.14460020065836</v>
      </c>
    </row>
    <row r="256" spans="4:10">
      <c r="D256">
        <v>235</v>
      </c>
      <c r="E256" s="41">
        <f t="shared" si="26"/>
        <v>842.39999999999679</v>
      </c>
      <c r="F256" s="41">
        <f t="shared" si="28"/>
        <v>14.702653618800175</v>
      </c>
      <c r="G256" s="42">
        <f t="shared" si="27"/>
        <v>94.641732050210521</v>
      </c>
      <c r="H256" s="42">
        <f t="shared" si="29"/>
        <v>108.44327925502046</v>
      </c>
      <c r="I256" s="42">
        <f t="shared" si="30"/>
        <v>91.962598075315768</v>
      </c>
      <c r="J256" s="42">
        <f t="shared" si="31"/>
        <v>112.66491888253069</v>
      </c>
    </row>
    <row r="257" spans="4:10">
      <c r="D257">
        <v>236</v>
      </c>
      <c r="E257" s="41">
        <f t="shared" si="26"/>
        <v>845.99999999999682</v>
      </c>
      <c r="F257" s="41">
        <f t="shared" si="28"/>
        <v>14.765485471871971</v>
      </c>
      <c r="G257" s="42">
        <f t="shared" si="27"/>
        <v>94.122147477075728</v>
      </c>
      <c r="H257" s="42">
        <f t="shared" si="29"/>
        <v>108.09016994374981</v>
      </c>
      <c r="I257" s="42">
        <f t="shared" si="30"/>
        <v>91.183221215613599</v>
      </c>
      <c r="J257" s="42">
        <f t="shared" si="31"/>
        <v>112.13525491562471</v>
      </c>
    </row>
    <row r="258" spans="4:10">
      <c r="D258">
        <v>237</v>
      </c>
      <c r="E258" s="41">
        <f t="shared" si="26"/>
        <v>849.59999999999673</v>
      </c>
      <c r="F258" s="41">
        <f t="shared" si="28"/>
        <v>14.828317324943766</v>
      </c>
      <c r="G258" s="42">
        <f t="shared" si="27"/>
        <v>93.625760102513553</v>
      </c>
      <c r="H258" s="42">
        <f t="shared" si="29"/>
        <v>107.70513242775826</v>
      </c>
      <c r="I258" s="42">
        <f t="shared" si="30"/>
        <v>90.438640153770322</v>
      </c>
      <c r="J258" s="42">
        <f t="shared" si="31"/>
        <v>111.55769864163739</v>
      </c>
    </row>
    <row r="259" spans="4:10">
      <c r="D259">
        <v>238</v>
      </c>
      <c r="E259" s="41">
        <f t="shared" si="26"/>
        <v>853.19999999999675</v>
      </c>
      <c r="F259" s="41">
        <f t="shared" si="28"/>
        <v>14.891149178015562</v>
      </c>
      <c r="G259" s="42">
        <f t="shared" si="27"/>
        <v>93.154528940713533</v>
      </c>
      <c r="H259" s="42">
        <f t="shared" si="29"/>
        <v>107.28968627421452</v>
      </c>
      <c r="I259" s="42">
        <f t="shared" si="30"/>
        <v>89.731793411070299</v>
      </c>
      <c r="J259" s="42">
        <f t="shared" si="31"/>
        <v>110.93452941132176</v>
      </c>
    </row>
    <row r="260" spans="4:10">
      <c r="D260">
        <v>239</v>
      </c>
      <c r="E260" s="41">
        <f t="shared" si="26"/>
        <v>856.79999999999666</v>
      </c>
      <c r="F260" s="41">
        <f t="shared" si="28"/>
        <v>14.953981031087357</v>
      </c>
      <c r="G260" s="42">
        <f t="shared" si="27"/>
        <v>92.710313725786278</v>
      </c>
      <c r="H260" s="42">
        <f t="shared" si="29"/>
        <v>106.84547105928732</v>
      </c>
      <c r="I260" s="42">
        <f t="shared" si="30"/>
        <v>89.065470588679432</v>
      </c>
      <c r="J260" s="42">
        <f t="shared" si="31"/>
        <v>110.26820658893097</v>
      </c>
    </row>
    <row r="261" spans="4:10">
      <c r="D261">
        <v>240</v>
      </c>
      <c r="E261" s="41">
        <f t="shared" si="26"/>
        <v>860.39999999999668</v>
      </c>
      <c r="F261" s="41">
        <f t="shared" si="28"/>
        <v>15.016812884159153</v>
      </c>
      <c r="G261" s="42">
        <f t="shared" si="27"/>
        <v>92.294867572242481</v>
      </c>
      <c r="H261" s="42">
        <f t="shared" si="29"/>
        <v>106.37423989748736</v>
      </c>
      <c r="I261" s="42">
        <f t="shared" si="30"/>
        <v>88.442301358363721</v>
      </c>
      <c r="J261" s="42">
        <f t="shared" si="31"/>
        <v>109.56135984623103</v>
      </c>
    </row>
    <row r="262" spans="4:10">
      <c r="D262">
        <v>241</v>
      </c>
      <c r="E262" s="41">
        <f t="shared" si="26"/>
        <v>863.99999999999659</v>
      </c>
      <c r="F262" s="41">
        <f t="shared" si="28"/>
        <v>15.079644737230948</v>
      </c>
      <c r="G262" s="42">
        <f t="shared" si="27"/>
        <v>91.909830056250868</v>
      </c>
      <c r="H262" s="42">
        <f t="shared" si="29"/>
        <v>105.87785252292521</v>
      </c>
      <c r="I262" s="42">
        <f t="shared" si="30"/>
        <v>87.86474508437631</v>
      </c>
      <c r="J262" s="42">
        <f t="shared" si="31"/>
        <v>108.81677878438782</v>
      </c>
    </row>
    <row r="263" spans="4:10">
      <c r="D263">
        <v>242</v>
      </c>
      <c r="E263" s="41">
        <f t="shared" si="26"/>
        <v>867.59999999999661</v>
      </c>
      <c r="F263" s="41">
        <f t="shared" si="28"/>
        <v>15.142476590302744</v>
      </c>
      <c r="G263" s="42">
        <f t="shared" si="27"/>
        <v>91.556720744980169</v>
      </c>
      <c r="H263" s="42">
        <f t="shared" si="29"/>
        <v>105.35826794979047</v>
      </c>
      <c r="I263" s="42">
        <f t="shared" si="30"/>
        <v>87.335081117470253</v>
      </c>
      <c r="J263" s="42">
        <f t="shared" si="31"/>
        <v>108.03740192468571</v>
      </c>
    </row>
    <row r="264" spans="4:10">
      <c r="D264">
        <v>243</v>
      </c>
      <c r="E264" s="41">
        <f t="shared" si="26"/>
        <v>871.19999999999663</v>
      </c>
      <c r="F264" s="41">
        <f t="shared" si="28"/>
        <v>15.205308443374539</v>
      </c>
      <c r="G264" s="42">
        <f t="shared" si="27"/>
        <v>91.236933199561648</v>
      </c>
      <c r="H264" s="42">
        <f t="shared" si="29"/>
        <v>104.81753674101768</v>
      </c>
      <c r="I264" s="42">
        <f t="shared" si="30"/>
        <v>86.855399799342479</v>
      </c>
      <c r="J264" s="42">
        <f t="shared" si="31"/>
        <v>107.22630511152651</v>
      </c>
    </row>
    <row r="265" spans="4:10">
      <c r="D265">
        <v>244</v>
      </c>
      <c r="E265" s="41">
        <f t="shared" si="26"/>
        <v>874.79999999999666</v>
      </c>
      <c r="F265" s="41">
        <f t="shared" si="28"/>
        <v>15.268140296446335</v>
      </c>
      <c r="G265" s="42">
        <f t="shared" si="27"/>
        <v>90.951729475340059</v>
      </c>
      <c r="H265" s="42">
        <f t="shared" si="29"/>
        <v>104.25779291565127</v>
      </c>
      <c r="I265" s="42">
        <f t="shared" si="30"/>
        <v>86.427594213010096</v>
      </c>
      <c r="J265" s="42">
        <f t="shared" si="31"/>
        <v>106.38668937347691</v>
      </c>
    </row>
    <row r="266" spans="4:10">
      <c r="D266">
        <v>245</v>
      </c>
      <c r="E266" s="41">
        <f t="shared" si="26"/>
        <v>878.39999999999645</v>
      </c>
      <c r="F266" s="41">
        <f t="shared" si="28"/>
        <v>15.33097214951813</v>
      </c>
      <c r="G266" s="42">
        <f t="shared" si="27"/>
        <v>90.702235141117711</v>
      </c>
      <c r="H266" s="42">
        <f t="shared" si="29"/>
        <v>103.68124552684735</v>
      </c>
      <c r="I266" s="42">
        <f t="shared" si="30"/>
        <v>86.053352711676567</v>
      </c>
      <c r="J266" s="42">
        <f t="shared" si="31"/>
        <v>105.52186829027102</v>
      </c>
    </row>
    <row r="267" spans="4:10">
      <c r="D267">
        <v>246</v>
      </c>
      <c r="E267" s="41">
        <f t="shared" si="26"/>
        <v>881.99999999999648</v>
      </c>
      <c r="F267" s="41">
        <f t="shared" si="28"/>
        <v>15.393804002589926</v>
      </c>
      <c r="G267" s="42">
        <f t="shared" si="27"/>
        <v>90.489434837048648</v>
      </c>
      <c r="H267" s="42">
        <f t="shared" si="29"/>
        <v>103.09016994375006</v>
      </c>
      <c r="I267" s="42">
        <f t="shared" si="30"/>
        <v>85.73415225557298</v>
      </c>
      <c r="J267" s="42">
        <f t="shared" si="31"/>
        <v>104.63525491562508</v>
      </c>
    </row>
    <row r="268" spans="4:10">
      <c r="D268">
        <v>247</v>
      </c>
      <c r="E268" s="41">
        <f t="shared" si="26"/>
        <v>885.5999999999965</v>
      </c>
      <c r="F268" s="41">
        <f t="shared" si="28"/>
        <v>15.456635855661721</v>
      </c>
      <c r="G268" s="42">
        <f t="shared" si="27"/>
        <v>90.314168388713838</v>
      </c>
      <c r="H268" s="42">
        <f t="shared" si="29"/>
        <v>102.48689887164915</v>
      </c>
      <c r="I268" s="42">
        <f t="shared" si="30"/>
        <v>85.471252583070765</v>
      </c>
      <c r="J268" s="42">
        <f t="shared" si="31"/>
        <v>103.73034830747372</v>
      </c>
    </row>
    <row r="269" spans="4:10">
      <c r="D269">
        <v>248</v>
      </c>
      <c r="E269" s="41">
        <f t="shared" si="26"/>
        <v>889.19999999999652</v>
      </c>
      <c r="F269" s="41">
        <f t="shared" si="28"/>
        <v>15.519467708733517</v>
      </c>
      <c r="G269" s="42">
        <f t="shared" si="27"/>
        <v>90.177127492713225</v>
      </c>
      <c r="H269" s="42">
        <f t="shared" si="29"/>
        <v>101.87381314585785</v>
      </c>
      <c r="I269" s="42">
        <f t="shared" si="30"/>
        <v>85.265691239069838</v>
      </c>
      <c r="J269" s="42">
        <f t="shared" si="31"/>
        <v>102.81071971878679</v>
      </c>
    </row>
    <row r="270" spans="4:10">
      <c r="D270">
        <v>249</v>
      </c>
      <c r="E270" s="41">
        <f t="shared" si="26"/>
        <v>892.79999999999654</v>
      </c>
      <c r="F270" s="41">
        <f t="shared" si="28"/>
        <v>15.582299561805312</v>
      </c>
      <c r="G270" s="42">
        <f t="shared" si="27"/>
        <v>90.078852986855296</v>
      </c>
      <c r="H270" s="42">
        <f t="shared" si="29"/>
        <v>101.25333233564366</v>
      </c>
      <c r="I270" s="42">
        <f t="shared" si="30"/>
        <v>85.118279480282951</v>
      </c>
      <c r="J270" s="42">
        <f t="shared" si="31"/>
        <v>101.87999850346549</v>
      </c>
    </row>
    <row r="271" spans="4:10">
      <c r="D271">
        <v>250</v>
      </c>
      <c r="E271" s="41">
        <f t="shared" si="26"/>
        <v>896.39999999999657</v>
      </c>
      <c r="F271" s="41">
        <f t="shared" si="28"/>
        <v>15.645131414877108</v>
      </c>
      <c r="G271" s="42">
        <f t="shared" si="27"/>
        <v>90.019732715717325</v>
      </c>
      <c r="H271" s="42">
        <f t="shared" si="29"/>
        <v>100.62790519529376</v>
      </c>
      <c r="I271" s="42">
        <f t="shared" si="30"/>
        <v>85.02959907357598</v>
      </c>
      <c r="J271" s="42">
        <f t="shared" si="31"/>
        <v>100.94185779294064</v>
      </c>
    </row>
    <row r="272" spans="4:10">
      <c r="D272">
        <v>251</v>
      </c>
      <c r="E272" s="41">
        <f t="shared" si="26"/>
        <v>899.99999999999636</v>
      </c>
      <c r="F272" s="41">
        <f t="shared" si="28"/>
        <v>15.707963267948903</v>
      </c>
      <c r="G272" s="42">
        <f t="shared" si="27"/>
        <v>90</v>
      </c>
      <c r="H272" s="42">
        <f t="shared" si="29"/>
        <v>100.00000000000063</v>
      </c>
      <c r="I272" s="42">
        <f t="shared" si="30"/>
        <v>85</v>
      </c>
      <c r="J272" s="42">
        <f t="shared" si="31"/>
        <v>100.00000000000094</v>
      </c>
    </row>
    <row r="273" spans="4:10">
      <c r="D273">
        <v>252</v>
      </c>
      <c r="E273" s="41">
        <f t="shared" si="26"/>
        <v>903.59999999999638</v>
      </c>
      <c r="F273" s="41">
        <f t="shared" si="28"/>
        <v>15.770795121020699</v>
      </c>
      <c r="G273" s="42">
        <f t="shared" si="27"/>
        <v>90.01973271571724</v>
      </c>
      <c r="H273" s="42">
        <f t="shared" si="29"/>
        <v>99.372094804707501</v>
      </c>
      <c r="I273" s="42">
        <f t="shared" si="30"/>
        <v>85.029599073575866</v>
      </c>
      <c r="J273" s="42">
        <f t="shared" si="31"/>
        <v>99.058142207061252</v>
      </c>
    </row>
    <row r="274" spans="4:10">
      <c r="D274">
        <v>253</v>
      </c>
      <c r="E274" s="41">
        <f t="shared" si="26"/>
        <v>907.19999999999641</v>
      </c>
      <c r="F274" s="41">
        <f t="shared" si="28"/>
        <v>15.833626974092494</v>
      </c>
      <c r="G274" s="42">
        <f t="shared" si="27"/>
        <v>90.078852986855139</v>
      </c>
      <c r="H274" s="42">
        <f t="shared" si="29"/>
        <v>98.746667664357588</v>
      </c>
      <c r="I274" s="42">
        <f t="shared" si="30"/>
        <v>85.118279480282709</v>
      </c>
      <c r="J274" s="42">
        <f t="shared" si="31"/>
        <v>98.120001496536375</v>
      </c>
    </row>
    <row r="275" spans="4:10">
      <c r="D275">
        <v>254</v>
      </c>
      <c r="E275" s="41">
        <f t="shared" si="26"/>
        <v>910.79999999999643</v>
      </c>
      <c r="F275" s="41">
        <f t="shared" si="28"/>
        <v>15.89645882716429</v>
      </c>
      <c r="G275" s="42">
        <f t="shared" si="27"/>
        <v>90.177127492712998</v>
      </c>
      <c r="H275" s="42">
        <f t="shared" si="29"/>
        <v>98.126186854143384</v>
      </c>
      <c r="I275" s="42">
        <f t="shared" si="30"/>
        <v>85.265691239069497</v>
      </c>
      <c r="J275" s="42">
        <f t="shared" si="31"/>
        <v>97.189280281215076</v>
      </c>
    </row>
    <row r="276" spans="4:10">
      <c r="D276">
        <v>255</v>
      </c>
      <c r="E276" s="41">
        <f t="shared" si="26"/>
        <v>914.39999999999634</v>
      </c>
      <c r="F276" s="41">
        <f t="shared" si="28"/>
        <v>15.959290680236085</v>
      </c>
      <c r="G276" s="42">
        <f t="shared" si="27"/>
        <v>90.314168388713526</v>
      </c>
      <c r="H276" s="42">
        <f t="shared" si="29"/>
        <v>97.513101128352076</v>
      </c>
      <c r="I276" s="42">
        <f t="shared" si="30"/>
        <v>85.471252583070296</v>
      </c>
      <c r="J276" s="42">
        <f t="shared" si="31"/>
        <v>96.269651692528114</v>
      </c>
    </row>
    <row r="277" spans="4:10">
      <c r="D277">
        <v>256</v>
      </c>
      <c r="E277" s="41">
        <f t="shared" si="26"/>
        <v>917.99999999999636</v>
      </c>
      <c r="F277" s="41">
        <f t="shared" si="28"/>
        <v>16.022122533307883</v>
      </c>
      <c r="G277" s="42">
        <f t="shared" si="27"/>
        <v>90.489434837048265</v>
      </c>
      <c r="H277" s="42">
        <f t="shared" si="29"/>
        <v>96.909830056251124</v>
      </c>
      <c r="I277" s="42">
        <f t="shared" si="30"/>
        <v>85.734152255572411</v>
      </c>
      <c r="J277" s="42">
        <f t="shared" si="31"/>
        <v>95.364745084376679</v>
      </c>
    </row>
    <row r="278" spans="4:10">
      <c r="D278">
        <v>257</v>
      </c>
      <c r="E278" s="41">
        <f t="shared" si="26"/>
        <v>921.59999999999638</v>
      </c>
      <c r="F278" s="41">
        <f t="shared" si="28"/>
        <v>16.084954386379678</v>
      </c>
      <c r="G278" s="42">
        <f t="shared" si="27"/>
        <v>90.702235141117256</v>
      </c>
      <c r="H278" s="42">
        <f t="shared" si="29"/>
        <v>96.318754473153803</v>
      </c>
      <c r="I278" s="42">
        <f t="shared" si="30"/>
        <v>86.053352711675885</v>
      </c>
      <c r="J278" s="42">
        <f t="shared" si="31"/>
        <v>94.478131709730718</v>
      </c>
    </row>
    <row r="279" spans="4:10">
      <c r="D279">
        <v>258</v>
      </c>
      <c r="E279" s="41">
        <f t="shared" ref="E279:E284" si="32">F279*180/PI()</f>
        <v>925.19999999999641</v>
      </c>
      <c r="F279" s="41">
        <f t="shared" si="28"/>
        <v>16.147786239451474</v>
      </c>
      <c r="G279" s="42">
        <f t="shared" si="27"/>
        <v>90.951729475339533</v>
      </c>
      <c r="H279" s="42">
        <f t="shared" si="29"/>
        <v>95.742207084349843</v>
      </c>
      <c r="I279" s="42">
        <f t="shared" si="30"/>
        <v>86.4275942130093</v>
      </c>
      <c r="J279" s="42">
        <f t="shared" si="31"/>
        <v>93.613310626524765</v>
      </c>
    </row>
    <row r="280" spans="4:10">
      <c r="D280">
        <v>259</v>
      </c>
      <c r="E280" s="41">
        <f t="shared" si="32"/>
        <v>928.79999999999643</v>
      </c>
      <c r="F280" s="41">
        <f t="shared" si="28"/>
        <v>16.210618092523269</v>
      </c>
      <c r="G280" s="42">
        <f>100+$E$15*COS(F280)</f>
        <v>91.236933199561051</v>
      </c>
      <c r="H280" s="42">
        <f t="shared" si="29"/>
        <v>95.182463258983404</v>
      </c>
      <c r="I280" s="42">
        <f t="shared" si="30"/>
        <v>86.855399799341583</v>
      </c>
      <c r="J280" s="42">
        <f t="shared" si="31"/>
        <v>92.773694888475106</v>
      </c>
    </row>
    <row r="281" spans="4:10">
      <c r="D281">
        <v>260</v>
      </c>
      <c r="E281" s="41">
        <f t="shared" si="32"/>
        <v>932.39999999999634</v>
      </c>
      <c r="F281" s="41">
        <f t="shared" si="28"/>
        <v>16.273449945595065</v>
      </c>
      <c r="G281" s="42">
        <f>100+$E$15*COS(F281)</f>
        <v>91.556720744979501</v>
      </c>
      <c r="H281" s="42">
        <f t="shared" si="29"/>
        <v>94.641732050210578</v>
      </c>
      <c r="I281" s="42">
        <f t="shared" si="30"/>
        <v>87.335081117469258</v>
      </c>
      <c r="J281" s="42">
        <f t="shared" si="31"/>
        <v>91.962598075315867</v>
      </c>
    </row>
    <row r="282" spans="4:10">
      <c r="D282">
        <v>261</v>
      </c>
      <c r="E282" s="41">
        <f t="shared" si="32"/>
        <v>935.99999999999636</v>
      </c>
      <c r="F282" s="41">
        <f>F281+$F$19*2</f>
        <v>16.33628179866686</v>
      </c>
      <c r="G282" s="42">
        <f>100+$E$15*COS(F282)</f>
        <v>91.909830056250144</v>
      </c>
      <c r="H282" s="42">
        <f>100+$E$15*SIN(F282)</f>
        <v>94.122147477075785</v>
      </c>
      <c r="I282" s="42">
        <f>100+$E$14*COS(F282)</f>
        <v>87.864745084375215</v>
      </c>
      <c r="J282" s="42">
        <f>100+$E$14*SIN(F282)</f>
        <v>91.183221215613685</v>
      </c>
    </row>
    <row r="283" spans="4:10">
      <c r="D283">
        <v>262</v>
      </c>
      <c r="E283" s="41">
        <f t="shared" si="32"/>
        <v>939.59999999999627</v>
      </c>
      <c r="F283" s="41">
        <f>F282+$F$19*2</f>
        <v>16.399113651738656</v>
      </c>
      <c r="G283" s="42">
        <f>100+$E$15*COS(F283)</f>
        <v>92.294867572241699</v>
      </c>
      <c r="H283" s="42">
        <f>100+$E$15*SIN(F283)</f>
        <v>93.62576010251361</v>
      </c>
      <c r="I283" s="42">
        <f>100+$E$14*COS(F283)</f>
        <v>88.442301358362542</v>
      </c>
      <c r="J283" s="42">
        <f>100+$E$14*SIN(F283)</f>
        <v>90.438640153770407</v>
      </c>
    </row>
    <row r="284" spans="4:10">
      <c r="E284" s="41">
        <f t="shared" si="32"/>
        <v>943.19999999999629</v>
      </c>
      <c r="F284" s="41">
        <f>F283+$F$19*2</f>
        <v>16.461945504810451</v>
      </c>
      <c r="G284" s="44">
        <f>100+$E$15*COS(F284)</f>
        <v>92.71031372578544</v>
      </c>
      <c r="H284" s="44">
        <f>100+$E$15*SIN(F284)</f>
        <v>93.15452894071359</v>
      </c>
      <c r="I284" s="44">
        <f>100+$E$14*COS(F284)</f>
        <v>89.065470588678153</v>
      </c>
      <c r="J284" s="44">
        <f>100+$E$14*SIN(F284)</f>
        <v>89.731793411070385</v>
      </c>
    </row>
    <row r="285" spans="4:10">
      <c r="E285" s="5"/>
      <c r="F285" s="5"/>
      <c r="G285" s="5"/>
      <c r="H285" s="5"/>
      <c r="I285" s="5"/>
      <c r="J285" s="5"/>
    </row>
    <row r="286" spans="4:10">
      <c r="E286" s="5"/>
      <c r="F286" s="5"/>
      <c r="G286" s="5"/>
      <c r="H286" s="5"/>
      <c r="I286" s="5"/>
      <c r="J286" s="5"/>
    </row>
    <row r="287" spans="4:10">
      <c r="E287" s="5"/>
      <c r="F287" s="5"/>
      <c r="G287" s="5"/>
      <c r="H287" s="5"/>
      <c r="I287" s="5"/>
      <c r="J287" s="5"/>
    </row>
    <row r="288" spans="4:10">
      <c r="E288" s="5"/>
      <c r="F288" s="5"/>
      <c r="G288" s="5"/>
      <c r="H288" s="5"/>
      <c r="I288" s="5"/>
      <c r="J288" s="5"/>
    </row>
    <row r="289" spans="5:10">
      <c r="E289" s="5"/>
      <c r="F289" s="5"/>
      <c r="G289" s="5"/>
      <c r="H289" s="5"/>
      <c r="I289" s="5"/>
      <c r="J289" s="5"/>
    </row>
    <row r="290" spans="5:10">
      <c r="E290" s="5"/>
      <c r="F290" s="5"/>
      <c r="G290" s="5"/>
      <c r="H290" s="5"/>
      <c r="I290" s="5"/>
      <c r="J290" s="5"/>
    </row>
    <row r="291" spans="5:10">
      <c r="E291" s="5"/>
      <c r="F291" s="5"/>
      <c r="G291" s="5"/>
      <c r="H291" s="5"/>
      <c r="I291" s="5"/>
      <c r="J291" s="5"/>
    </row>
    <row r="292" spans="5:10">
      <c r="E292" s="5"/>
      <c r="F292" s="5"/>
      <c r="G292" s="5"/>
      <c r="H292" s="5"/>
      <c r="I292" s="5"/>
      <c r="J292" s="5"/>
    </row>
    <row r="293" spans="5:10">
      <c r="E293" s="5"/>
      <c r="F293" s="5"/>
      <c r="G293" s="5"/>
      <c r="H293" s="5"/>
      <c r="I293" s="5"/>
      <c r="J293" s="5"/>
    </row>
    <row r="294" spans="5:10">
      <c r="E294" s="5"/>
      <c r="F294" s="5"/>
      <c r="G294" s="5"/>
      <c r="H294" s="5"/>
      <c r="I294" s="5"/>
      <c r="J294" s="5"/>
    </row>
    <row r="295" spans="5:10">
      <c r="E295" s="5"/>
      <c r="F295" s="5"/>
      <c r="G295" s="5"/>
      <c r="H295" s="5"/>
      <c r="I295" s="5"/>
      <c r="J295" s="5"/>
    </row>
    <row r="296" spans="5:10">
      <c r="E296" s="5"/>
      <c r="F296" s="5"/>
      <c r="G296" s="5"/>
      <c r="H296" s="5"/>
      <c r="I296" s="5"/>
      <c r="J296" s="5"/>
    </row>
    <row r="297" spans="5:10">
      <c r="E297" s="5"/>
      <c r="F297" s="5"/>
      <c r="G297" s="5"/>
      <c r="H297" s="5"/>
      <c r="I297" s="5"/>
      <c r="J297" s="5"/>
    </row>
    <row r="298" spans="5:10">
      <c r="E298" s="5"/>
      <c r="F298" s="5"/>
      <c r="G298" s="5"/>
      <c r="H298" s="5"/>
      <c r="I298" s="5"/>
      <c r="J298" s="5"/>
    </row>
    <row r="299" spans="5:10">
      <c r="E299" s="5"/>
      <c r="F299" s="5"/>
      <c r="G299" s="5"/>
      <c r="H299" s="5"/>
      <c r="I299" s="5"/>
      <c r="J299" s="5"/>
    </row>
    <row r="300" spans="5:10">
      <c r="E300" s="5"/>
      <c r="F300" s="5"/>
      <c r="G300" s="5"/>
      <c r="H300" s="5"/>
      <c r="I300" s="5"/>
      <c r="J300" s="5"/>
    </row>
    <row r="301" spans="5:10">
      <c r="E301" s="5"/>
      <c r="F301" s="5"/>
      <c r="G301" s="5"/>
      <c r="H301" s="5"/>
      <c r="I301" s="5"/>
      <c r="J301" s="5"/>
    </row>
    <row r="302" spans="5:10">
      <c r="E302" s="5"/>
      <c r="F302" s="5"/>
      <c r="G302" s="5"/>
      <c r="H302" s="5"/>
      <c r="I302" s="5"/>
      <c r="J302" s="5"/>
    </row>
    <row r="303" spans="5:10">
      <c r="E303" s="5"/>
      <c r="F303" s="5"/>
      <c r="G303" s="5"/>
      <c r="H303" s="5"/>
      <c r="I303" s="5"/>
      <c r="J303" s="5"/>
    </row>
    <row r="304" spans="5:10">
      <c r="E304" s="5"/>
      <c r="F304" s="5"/>
      <c r="G304" s="5"/>
      <c r="H304" s="5"/>
      <c r="I304" s="5"/>
      <c r="J304" s="5"/>
    </row>
    <row r="305" spans="5:10">
      <c r="E305" s="5"/>
      <c r="F305" s="5"/>
      <c r="G305" s="5"/>
      <c r="H305" s="5"/>
      <c r="I305" s="5"/>
      <c r="J305" s="5"/>
    </row>
    <row r="306" spans="5:10">
      <c r="E306" s="5"/>
      <c r="F306" s="5"/>
      <c r="G306" s="5"/>
      <c r="H306" s="5"/>
      <c r="I306" s="5"/>
      <c r="J306" s="5"/>
    </row>
    <row r="307" spans="5:10">
      <c r="E307" s="5"/>
      <c r="F307" s="5"/>
      <c r="G307" s="5"/>
      <c r="H307" s="5"/>
      <c r="I307" s="5"/>
      <c r="J307" s="5"/>
    </row>
    <row r="308" spans="5:10">
      <c r="E308" s="5"/>
      <c r="F308" s="5"/>
      <c r="G308" s="5"/>
      <c r="H308" s="5"/>
      <c r="I308" s="5"/>
      <c r="J308" s="5"/>
    </row>
    <row r="309" spans="5:10">
      <c r="E309" s="5"/>
      <c r="F309" s="5"/>
      <c r="G309" s="5"/>
      <c r="H309" s="5"/>
      <c r="I309" s="5"/>
      <c r="J309" s="5"/>
    </row>
    <row r="310" spans="5:10">
      <c r="E310" s="5"/>
      <c r="F310" s="5"/>
      <c r="G310" s="5"/>
      <c r="H310" s="5"/>
      <c r="I310" s="5"/>
      <c r="J310" s="5"/>
    </row>
    <row r="311" spans="5:10">
      <c r="E311" s="5"/>
      <c r="F311" s="5"/>
      <c r="G311" s="5"/>
      <c r="H311" s="5"/>
      <c r="I311" s="5"/>
      <c r="J311" s="5"/>
    </row>
    <row r="312" spans="5:10">
      <c r="E312" s="5"/>
      <c r="F312" s="5"/>
      <c r="G312" s="5"/>
      <c r="H312" s="5"/>
      <c r="I312" s="5"/>
      <c r="J312" s="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4:O29"/>
  <sheetViews>
    <sheetView workbookViewId="0">
      <selection activeCell="J12" sqref="J12"/>
    </sheetView>
  </sheetViews>
  <sheetFormatPr defaultRowHeight="15"/>
  <cols>
    <col min="2" max="2" width="11.5703125" customWidth="1"/>
    <col min="3" max="3" width="9.85546875" customWidth="1"/>
    <col min="4" max="4" width="11.28515625" customWidth="1"/>
    <col min="5" max="6" width="12.42578125" customWidth="1"/>
    <col min="8" max="8" width="15.28515625" customWidth="1"/>
    <col min="10" max="10" width="11.140625" customWidth="1"/>
    <col min="15" max="15" width="9.140625" style="29"/>
  </cols>
  <sheetData>
    <row r="4" spans="2:15">
      <c r="B4" s="43">
        <v>40000000</v>
      </c>
      <c r="E4" s="43">
        <f>B4/4</f>
        <v>10000000</v>
      </c>
      <c r="J4" s="43">
        <f>B4</f>
        <v>40000000</v>
      </c>
      <c r="K4">
        <v>1</v>
      </c>
    </row>
    <row r="5" spans="2:15">
      <c r="B5" s="7">
        <v>2</v>
      </c>
      <c r="J5" s="43">
        <f t="shared" ref="J5:J10" si="0">J$4/$B5</f>
        <v>20000000</v>
      </c>
      <c r="K5">
        <v>2</v>
      </c>
    </row>
    <row r="6" spans="2:15">
      <c r="B6" s="7">
        <v>3</v>
      </c>
      <c r="J6" s="43">
        <f t="shared" si="0"/>
        <v>13333333.333333334</v>
      </c>
      <c r="K6">
        <v>3</v>
      </c>
    </row>
    <row r="7" spans="2:15">
      <c r="B7" s="7">
        <v>4</v>
      </c>
      <c r="D7" s="43">
        <f>J$13/$B7</f>
        <v>625000</v>
      </c>
      <c r="E7" s="43">
        <f>E$4/$B7</f>
        <v>2500000</v>
      </c>
      <c r="J7" s="43">
        <f t="shared" si="0"/>
        <v>10000000</v>
      </c>
      <c r="K7">
        <v>4</v>
      </c>
    </row>
    <row r="8" spans="2:15">
      <c r="B8" s="7">
        <v>5</v>
      </c>
      <c r="J8" s="43">
        <f t="shared" si="0"/>
        <v>8000000</v>
      </c>
      <c r="K8">
        <v>5</v>
      </c>
    </row>
    <row r="9" spans="2:15">
      <c r="B9" s="7">
        <v>6</v>
      </c>
      <c r="J9" s="43">
        <f t="shared" si="0"/>
        <v>6666666.666666667</v>
      </c>
      <c r="K9">
        <v>6</v>
      </c>
      <c r="N9">
        <v>111</v>
      </c>
      <c r="O9" s="29" t="s">
        <v>79</v>
      </c>
    </row>
    <row r="10" spans="2:15">
      <c r="B10" s="7">
        <v>7</v>
      </c>
      <c r="J10" s="43">
        <f t="shared" si="0"/>
        <v>5714285.7142857146</v>
      </c>
      <c r="K10">
        <v>7</v>
      </c>
      <c r="N10">
        <v>110</v>
      </c>
      <c r="O10" s="29" t="s">
        <v>80</v>
      </c>
    </row>
    <row r="11" spans="2:15">
      <c r="B11" s="7">
        <v>8</v>
      </c>
      <c r="D11" s="43">
        <f>J$13/$B11</f>
        <v>312500</v>
      </c>
      <c r="E11" s="43">
        <f>E$4/$B11</f>
        <v>1250000</v>
      </c>
      <c r="F11" s="43">
        <f>J$4/$B11</f>
        <v>5000000</v>
      </c>
      <c r="J11" s="43">
        <f>E$4/$B5</f>
        <v>5000000</v>
      </c>
      <c r="K11">
        <v>8</v>
      </c>
      <c r="N11">
        <v>101</v>
      </c>
      <c r="O11" s="29" t="s">
        <v>81</v>
      </c>
    </row>
    <row r="12" spans="2:15">
      <c r="J12" s="43">
        <f>E$4/$B6</f>
        <v>3333333.3333333335</v>
      </c>
      <c r="K12">
        <v>9</v>
      </c>
      <c r="N12">
        <v>100</v>
      </c>
      <c r="O12" s="29" t="s">
        <v>82</v>
      </c>
    </row>
    <row r="13" spans="2:15">
      <c r="J13" s="43">
        <f>B4/16</f>
        <v>2500000</v>
      </c>
      <c r="K13">
        <v>10</v>
      </c>
      <c r="N13">
        <v>11</v>
      </c>
      <c r="O13" s="29" t="s">
        <v>83</v>
      </c>
    </row>
    <row r="14" spans="2:15" ht="15.75" thickBot="1">
      <c r="F14">
        <f>IF(AND((E18&gt;=1),(E18&lt;=8)),E18,IF(AND((E17&gt;=1),(E17&lt;=8)),E17,IF(AND((E16&gt;=1),(E16&lt;=8)),E16,IF(AND((E15&gt;=1),(E15&lt;=8)),E15,0))))</f>
        <v>2</v>
      </c>
      <c r="J14" s="43">
        <f>E$4/$B8</f>
        <v>2000000</v>
      </c>
      <c r="K14">
        <v>11</v>
      </c>
      <c r="N14">
        <v>10</v>
      </c>
      <c r="O14" s="29" t="s">
        <v>84</v>
      </c>
    </row>
    <row r="15" spans="2:15" ht="15.75" thickBot="1">
      <c r="B15">
        <v>40000000</v>
      </c>
      <c r="C15">
        <f>CEILING(B15/B17,1)</f>
        <v>10</v>
      </c>
      <c r="D15">
        <f>C15/64</f>
        <v>0.15625</v>
      </c>
      <c r="E15">
        <f>FLOOR(D15,1)</f>
        <v>0</v>
      </c>
      <c r="F15">
        <f>$F$14/1</f>
        <v>2</v>
      </c>
      <c r="G15" s="4">
        <f>IF(AND((E18&gt;=1),(E18&lt;=8)),1,IF(AND((E17&gt;=1),(E17&lt;=8)),4,IF(AND((E16&gt;=1),(E16&lt;=8)),16,IF(AND((E15&gt;=1),(E15&lt;=8)),64,0))))</f>
        <v>4</v>
      </c>
      <c r="H15">
        <f>B15/(G15*F14)</f>
        <v>5000000</v>
      </c>
      <c r="J15" s="43">
        <f>E$4/$B9</f>
        <v>1666666.6666666667</v>
      </c>
      <c r="K15">
        <v>12</v>
      </c>
      <c r="N15">
        <v>1</v>
      </c>
      <c r="O15" s="29" t="s">
        <v>85</v>
      </c>
    </row>
    <row r="16" spans="2:15" ht="15.75" thickBot="1">
      <c r="D16">
        <f>C15/16</f>
        <v>0.625</v>
      </c>
      <c r="E16">
        <f>FLOOR(D16,1)</f>
        <v>0</v>
      </c>
      <c r="F16">
        <f>$F$14/2</f>
        <v>1</v>
      </c>
      <c r="G16" s="4">
        <f>IF((F22&gt;=1),8,IF((F21&gt;=1),7,IF((F20&gt;=1),6,IF((F19&gt;=1),5,IF((F18&gt;=1),4,IF((F17&gt;=1),3,IF((F16&gt;=1),2,1)))))))</f>
        <v>2</v>
      </c>
      <c r="J16" s="43">
        <f>E$4/$B10</f>
        <v>1428571.4285714286</v>
      </c>
      <c r="K16">
        <v>13</v>
      </c>
      <c r="N16">
        <v>0</v>
      </c>
      <c r="O16" s="29" t="s">
        <v>86</v>
      </c>
    </row>
    <row r="17" spans="2:11">
      <c r="B17">
        <v>4000000</v>
      </c>
      <c r="D17">
        <f>C15/4</f>
        <v>2.5</v>
      </c>
      <c r="E17">
        <f>FLOOR(D17,1)</f>
        <v>2</v>
      </c>
      <c r="F17">
        <f>$F$14/3</f>
        <v>0.66666666666666663</v>
      </c>
      <c r="J17" s="43">
        <f>J$13/$B5</f>
        <v>1250000</v>
      </c>
      <c r="K17">
        <v>14</v>
      </c>
    </row>
    <row r="18" spans="2:11">
      <c r="D18">
        <f>C15/1</f>
        <v>10</v>
      </c>
      <c r="E18">
        <f>FLOOR(D18,1)</f>
        <v>10</v>
      </c>
      <c r="F18">
        <f>$F$14/4</f>
        <v>0.5</v>
      </c>
      <c r="J18" s="43">
        <f>J$13/$B6</f>
        <v>833333.33333333337</v>
      </c>
      <c r="K18">
        <v>15</v>
      </c>
    </row>
    <row r="19" spans="2:11">
      <c r="F19">
        <f>$F$14/5</f>
        <v>0.4</v>
      </c>
      <c r="J19" s="43">
        <f>B4/64</f>
        <v>625000</v>
      </c>
      <c r="K19">
        <v>16</v>
      </c>
    </row>
    <row r="20" spans="2:11">
      <c r="F20">
        <f>$F$14/6</f>
        <v>0.33333333333333331</v>
      </c>
      <c r="J20" s="43">
        <f>J$13/$B8</f>
        <v>500000</v>
      </c>
      <c r="K20">
        <v>17</v>
      </c>
    </row>
    <row r="21" spans="2:11">
      <c r="F21">
        <f>$F$14/7</f>
        <v>0.2857142857142857</v>
      </c>
      <c r="J21" s="43">
        <f>J$13/$B9</f>
        <v>416666.66666666669</v>
      </c>
      <c r="K21">
        <v>18</v>
      </c>
    </row>
    <row r="22" spans="2:11">
      <c r="F22">
        <f>$F$14/8</f>
        <v>0.25</v>
      </c>
      <c r="J22" s="43">
        <f>J$13/$B10</f>
        <v>357142.85714285716</v>
      </c>
      <c r="K22">
        <v>19</v>
      </c>
    </row>
    <row r="23" spans="2:11">
      <c r="B23">
        <v>1</v>
      </c>
      <c r="C23">
        <v>0</v>
      </c>
      <c r="J23" s="43">
        <f t="shared" ref="J23:J29" si="1">J$19/$B5</f>
        <v>312500</v>
      </c>
      <c r="K23">
        <v>20</v>
      </c>
    </row>
    <row r="24" spans="2:11">
      <c r="B24">
        <v>4</v>
      </c>
      <c r="C24">
        <v>3</v>
      </c>
      <c r="J24" s="43">
        <f t="shared" si="1"/>
        <v>208333.33333333334</v>
      </c>
      <c r="K24">
        <v>21</v>
      </c>
    </row>
    <row r="25" spans="2:11">
      <c r="B25">
        <v>16</v>
      </c>
      <c r="C25">
        <v>6</v>
      </c>
      <c r="J25" s="43">
        <f t="shared" si="1"/>
        <v>156250</v>
      </c>
      <c r="K25">
        <v>22</v>
      </c>
    </row>
    <row r="26" spans="2:11">
      <c r="B26">
        <v>64</v>
      </c>
      <c r="C26">
        <v>7</v>
      </c>
      <c r="J26" s="43">
        <f t="shared" si="1"/>
        <v>125000</v>
      </c>
      <c r="K26">
        <v>23</v>
      </c>
    </row>
    <row r="27" spans="2:11">
      <c r="J27" s="43">
        <f t="shared" si="1"/>
        <v>104166.66666666667</v>
      </c>
      <c r="K27">
        <v>24</v>
      </c>
    </row>
    <row r="28" spans="2:11">
      <c r="J28" s="43">
        <f t="shared" si="1"/>
        <v>89285.71428571429</v>
      </c>
      <c r="K28">
        <v>25</v>
      </c>
    </row>
    <row r="29" spans="2:11">
      <c r="J29" s="43">
        <f t="shared" si="1"/>
        <v>78125</v>
      </c>
      <c r="K29">
        <v>26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C8:Q48"/>
  <sheetViews>
    <sheetView topLeftCell="B14" workbookViewId="0">
      <selection activeCell="E48" sqref="E48"/>
    </sheetView>
  </sheetViews>
  <sheetFormatPr defaultRowHeight="15"/>
  <cols>
    <col min="3" max="3" width="13.85546875" customWidth="1"/>
    <col min="4" max="4" width="11.42578125" customWidth="1"/>
    <col min="5" max="5" width="10" bestFit="1" customWidth="1"/>
    <col min="15" max="15" width="21" customWidth="1"/>
    <col min="16" max="16" width="14.7109375" customWidth="1"/>
    <col min="17" max="17" width="22" customWidth="1"/>
  </cols>
  <sheetData>
    <row r="8" spans="3:17">
      <c r="C8">
        <v>7</v>
      </c>
      <c r="D8">
        <v>4</v>
      </c>
    </row>
    <row r="10" spans="3:17">
      <c r="C10" t="s">
        <v>96</v>
      </c>
      <c r="D10" t="s">
        <v>91</v>
      </c>
      <c r="E10" t="s">
        <v>98</v>
      </c>
      <c r="F10" t="s">
        <v>97</v>
      </c>
      <c r="G10" t="s">
        <v>95</v>
      </c>
      <c r="H10" t="s">
        <v>90</v>
      </c>
      <c r="I10" t="s">
        <v>94</v>
      </c>
      <c r="J10" t="s">
        <v>89</v>
      </c>
      <c r="K10" t="s">
        <v>93</v>
      </c>
      <c r="L10" t="s">
        <v>88</v>
      </c>
      <c r="M10" t="s">
        <v>92</v>
      </c>
      <c r="N10" t="s">
        <v>87</v>
      </c>
    </row>
    <row r="11" spans="3:17">
      <c r="C11">
        <v>4</v>
      </c>
      <c r="D11">
        <v>1</v>
      </c>
      <c r="E11">
        <v>0</v>
      </c>
      <c r="F11">
        <v>7</v>
      </c>
      <c r="G11">
        <v>2</v>
      </c>
      <c r="H11">
        <v>6</v>
      </c>
      <c r="I11">
        <v>1</v>
      </c>
      <c r="J11">
        <v>5</v>
      </c>
      <c r="K11">
        <v>4</v>
      </c>
      <c r="L11">
        <v>1</v>
      </c>
      <c r="M11">
        <v>5</v>
      </c>
      <c r="N11">
        <v>9</v>
      </c>
    </row>
    <row r="12" spans="3:17">
      <c r="C12">
        <f>C11*10*365*24*3600</f>
        <v>1261440000</v>
      </c>
      <c r="D12">
        <f>D11*365*24*3600</f>
        <v>31536000</v>
      </c>
      <c r="E12">
        <f>E11*10*30*24*3600</f>
        <v>0</v>
      </c>
      <c r="F12">
        <f>(F11-1)*30*24*3600</f>
        <v>15552000</v>
      </c>
      <c r="G12">
        <f>G11*10*24*3600</f>
        <v>1728000</v>
      </c>
      <c r="H12">
        <f>H11*24*3600</f>
        <v>518400</v>
      </c>
      <c r="I12">
        <f>I11*10*60*60</f>
        <v>36000</v>
      </c>
      <c r="J12">
        <f>J11*60*60</f>
        <v>18000</v>
      </c>
      <c r="K12">
        <f>K11*10*60</f>
        <v>2400</v>
      </c>
      <c r="L12">
        <f>L11*60</f>
        <v>60</v>
      </c>
      <c r="M12">
        <f>M11*10</f>
        <v>50</v>
      </c>
      <c r="N12">
        <f>N11</f>
        <v>9</v>
      </c>
    </row>
    <row r="13" spans="3:17">
      <c r="D13">
        <f>D12+C12</f>
        <v>1292976000</v>
      </c>
      <c r="F13">
        <f>F12+E12</f>
        <v>15552000</v>
      </c>
      <c r="H13">
        <f>H12+G12</f>
        <v>2246400</v>
      </c>
      <c r="J13">
        <f>J12+I12</f>
        <v>54000</v>
      </c>
      <c r="L13">
        <f>L12+K12</f>
        <v>2460</v>
      </c>
      <c r="N13">
        <f>N12+M12</f>
        <v>59</v>
      </c>
      <c r="O13" s="3">
        <f>SUM(C13:N13)</f>
        <v>1310830919</v>
      </c>
      <c r="P13" s="7">
        <f>O13*128</f>
        <v>167786357632</v>
      </c>
      <c r="Q13" s="7">
        <f>O13*32768</f>
        <v>42953307553792</v>
      </c>
    </row>
    <row r="14" spans="3:17">
      <c r="O14" t="str">
        <f>DEC2HEX(O13)</f>
        <v>4E21B147</v>
      </c>
      <c r="P14" t="str">
        <f>DEC2HEX(P13)</f>
        <v>2710D8A380</v>
      </c>
      <c r="Q14" t="e">
        <f>DEC2HEX(Q13)</f>
        <v>#NUM!</v>
      </c>
    </row>
    <row r="17" spans="3:4">
      <c r="C17">
        <v>1970</v>
      </c>
      <c r="D17">
        <f>IF(MOD(C17,4)=0,366,365)</f>
        <v>365</v>
      </c>
    </row>
    <row r="18" spans="3:4">
      <c r="C18">
        <v>1971</v>
      </c>
      <c r="D18">
        <f t="shared" ref="D18:D47" si="0">IF(MOD(C18,4)=0,366,365)</f>
        <v>365</v>
      </c>
    </row>
    <row r="19" spans="3:4">
      <c r="C19">
        <v>1972</v>
      </c>
      <c r="D19">
        <f t="shared" si="0"/>
        <v>366</v>
      </c>
    </row>
    <row r="20" spans="3:4">
      <c r="C20">
        <v>1973</v>
      </c>
      <c r="D20">
        <f t="shared" si="0"/>
        <v>365</v>
      </c>
    </row>
    <row r="21" spans="3:4">
      <c r="C21">
        <v>1974</v>
      </c>
      <c r="D21">
        <f t="shared" si="0"/>
        <v>365</v>
      </c>
    </row>
    <row r="22" spans="3:4">
      <c r="C22">
        <v>1975</v>
      </c>
      <c r="D22">
        <f t="shared" si="0"/>
        <v>365</v>
      </c>
    </row>
    <row r="23" spans="3:4">
      <c r="C23">
        <v>1976</v>
      </c>
      <c r="D23">
        <f t="shared" si="0"/>
        <v>366</v>
      </c>
    </row>
    <row r="24" spans="3:4">
      <c r="C24">
        <v>1977</v>
      </c>
      <c r="D24">
        <f t="shared" si="0"/>
        <v>365</v>
      </c>
    </row>
    <row r="25" spans="3:4">
      <c r="C25">
        <v>1978</v>
      </c>
      <c r="D25">
        <f t="shared" si="0"/>
        <v>365</v>
      </c>
    </row>
    <row r="26" spans="3:4">
      <c r="C26">
        <v>1979</v>
      </c>
      <c r="D26">
        <f t="shared" si="0"/>
        <v>365</v>
      </c>
    </row>
    <row r="27" spans="3:4">
      <c r="C27">
        <v>1980</v>
      </c>
      <c r="D27">
        <f t="shared" si="0"/>
        <v>366</v>
      </c>
    </row>
    <row r="28" spans="3:4">
      <c r="C28">
        <v>1981</v>
      </c>
      <c r="D28">
        <f t="shared" si="0"/>
        <v>365</v>
      </c>
    </row>
    <row r="29" spans="3:4">
      <c r="C29">
        <v>1982</v>
      </c>
      <c r="D29">
        <f t="shared" si="0"/>
        <v>365</v>
      </c>
    </row>
    <row r="30" spans="3:4">
      <c r="C30">
        <v>1983</v>
      </c>
      <c r="D30">
        <f t="shared" si="0"/>
        <v>365</v>
      </c>
    </row>
    <row r="31" spans="3:4">
      <c r="C31">
        <v>1984</v>
      </c>
      <c r="D31">
        <f t="shared" si="0"/>
        <v>366</v>
      </c>
    </row>
    <row r="32" spans="3:4">
      <c r="C32">
        <v>1985</v>
      </c>
      <c r="D32">
        <f t="shared" si="0"/>
        <v>365</v>
      </c>
    </row>
    <row r="33" spans="3:5">
      <c r="C33">
        <v>1986</v>
      </c>
      <c r="D33">
        <f t="shared" si="0"/>
        <v>365</v>
      </c>
    </row>
    <row r="34" spans="3:5">
      <c r="C34">
        <v>1987</v>
      </c>
      <c r="D34">
        <f t="shared" si="0"/>
        <v>365</v>
      </c>
    </row>
    <row r="35" spans="3:5">
      <c r="C35">
        <v>1988</v>
      </c>
      <c r="D35">
        <f t="shared" si="0"/>
        <v>366</v>
      </c>
    </row>
    <row r="36" spans="3:5">
      <c r="C36">
        <v>1989</v>
      </c>
      <c r="D36">
        <f t="shared" si="0"/>
        <v>365</v>
      </c>
    </row>
    <row r="37" spans="3:5">
      <c r="C37">
        <v>1990</v>
      </c>
      <c r="D37">
        <f t="shared" si="0"/>
        <v>365</v>
      </c>
    </row>
    <row r="38" spans="3:5">
      <c r="C38">
        <v>1991</v>
      </c>
      <c r="D38">
        <f t="shared" si="0"/>
        <v>365</v>
      </c>
    </row>
    <row r="39" spans="3:5">
      <c r="C39">
        <v>1992</v>
      </c>
      <c r="D39">
        <f t="shared" si="0"/>
        <v>366</v>
      </c>
    </row>
    <row r="40" spans="3:5">
      <c r="C40">
        <v>1993</v>
      </c>
      <c r="D40">
        <f t="shared" si="0"/>
        <v>365</v>
      </c>
    </row>
    <row r="41" spans="3:5">
      <c r="C41">
        <v>1994</v>
      </c>
      <c r="D41">
        <f t="shared" si="0"/>
        <v>365</v>
      </c>
    </row>
    <row r="42" spans="3:5">
      <c r="C42">
        <v>1995</v>
      </c>
      <c r="D42">
        <f t="shared" si="0"/>
        <v>365</v>
      </c>
    </row>
    <row r="43" spans="3:5">
      <c r="C43">
        <v>1996</v>
      </c>
      <c r="D43">
        <f t="shared" si="0"/>
        <v>366</v>
      </c>
    </row>
    <row r="44" spans="3:5">
      <c r="C44">
        <v>1997</v>
      </c>
      <c r="D44">
        <f t="shared" si="0"/>
        <v>365</v>
      </c>
    </row>
    <row r="45" spans="3:5">
      <c r="C45">
        <v>1998</v>
      </c>
      <c r="D45">
        <f t="shared" si="0"/>
        <v>365</v>
      </c>
    </row>
    <row r="46" spans="3:5">
      <c r="C46">
        <v>1999</v>
      </c>
      <c r="D46">
        <f t="shared" si="0"/>
        <v>365</v>
      </c>
    </row>
    <row r="47" spans="3:5">
      <c r="C47">
        <v>2000</v>
      </c>
      <c r="D47">
        <f t="shared" si="0"/>
        <v>366</v>
      </c>
    </row>
    <row r="48" spans="3:5">
      <c r="D48">
        <f>SUM(D17:D47)</f>
        <v>11323</v>
      </c>
      <c r="E48">
        <f>D48*24*3600</f>
        <v>978307200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39"/>
  <sheetViews>
    <sheetView topLeftCell="B19" workbookViewId="0">
      <selection activeCell="G39" sqref="G39"/>
    </sheetView>
  </sheetViews>
  <sheetFormatPr defaultRowHeight="15"/>
  <cols>
    <col min="1" max="1" width="24.140625" bestFit="1" customWidth="1"/>
    <col min="2" max="2" width="22.42578125" style="1" customWidth="1"/>
    <col min="3" max="3" width="18.28515625" style="1" bestFit="1" customWidth="1"/>
    <col min="4" max="4" width="15.7109375" bestFit="1" customWidth="1"/>
    <col min="5" max="5" width="17.5703125" bestFit="1" customWidth="1"/>
    <col min="6" max="6" width="22.7109375" bestFit="1" customWidth="1"/>
    <col min="7" max="7" width="18.42578125" style="1" customWidth="1"/>
    <col min="8" max="8" width="12" bestFit="1" customWidth="1"/>
    <col min="9" max="9" width="17.5703125" bestFit="1" customWidth="1"/>
    <col min="10" max="10" width="12" bestFit="1" customWidth="1"/>
    <col min="11" max="11" width="25.7109375" bestFit="1" customWidth="1"/>
    <col min="12" max="12" width="13.7109375" customWidth="1"/>
  </cols>
  <sheetData>
    <row r="1" spans="1:12">
      <c r="E1" t="s">
        <v>107</v>
      </c>
      <c r="F1">
        <v>2</v>
      </c>
      <c r="H1" t="s">
        <v>102</v>
      </c>
    </row>
    <row r="2" spans="1:12" ht="18.75">
      <c r="A2">
        <f>0.0000002</f>
        <v>1.9999999999999999E-7</v>
      </c>
      <c r="C2" s="45" t="s">
        <v>113</v>
      </c>
      <c r="E2" t="s">
        <v>106</v>
      </c>
      <c r="F2">
        <v>500</v>
      </c>
      <c r="H2" s="1" t="s">
        <v>37</v>
      </c>
    </row>
    <row r="3" spans="1:12">
      <c r="D3" s="76" t="s">
        <v>108</v>
      </c>
      <c r="E3" s="76"/>
      <c r="G3" s="74" t="s">
        <v>104</v>
      </c>
      <c r="H3" s="74"/>
    </row>
    <row r="4" spans="1:12">
      <c r="A4" t="s">
        <v>115</v>
      </c>
      <c r="B4" s="1" t="s">
        <v>117</v>
      </c>
      <c r="C4" s="1" t="s">
        <v>114</v>
      </c>
      <c r="D4" s="31" t="s">
        <v>105</v>
      </c>
      <c r="E4" s="31" t="s">
        <v>112</v>
      </c>
      <c r="F4" t="s">
        <v>109</v>
      </c>
      <c r="G4" s="1" t="s">
        <v>111</v>
      </c>
      <c r="H4" t="s">
        <v>103</v>
      </c>
      <c r="I4" t="s">
        <v>101</v>
      </c>
      <c r="J4" t="s">
        <v>100</v>
      </c>
      <c r="K4" t="s">
        <v>110</v>
      </c>
    </row>
    <row r="5" spans="1:12">
      <c r="A5">
        <f>B5/$A$2</f>
        <v>375000.00000000099</v>
      </c>
      <c r="B5" s="1">
        <f>1/C5</f>
        <v>7.5000000000000192E-2</v>
      </c>
      <c r="C5" s="1">
        <f>G5*360*200*16</f>
        <v>13.3333333333333</v>
      </c>
      <c r="D5">
        <f>F5*180/PI()</f>
        <v>17.380265459725578</v>
      </c>
      <c r="E5">
        <f>G5*360</f>
        <v>4.1666666666666562E-3</v>
      </c>
      <c r="F5">
        <f>2*H5/($F$2*$F$1*$F$1)</f>
        <v>0.30334285714285725</v>
      </c>
      <c r="G5" s="1">
        <f>K5/360</f>
        <v>1.1574074074074045E-5</v>
      </c>
      <c r="H5">
        <f>360*I5</f>
        <v>303.34285714285727</v>
      </c>
      <c r="I5">
        <v>0.84261904761904804</v>
      </c>
      <c r="J5">
        <f>13.3333333333333/16</f>
        <v>0.83333333333333126</v>
      </c>
      <c r="K5">
        <f>J5/200</f>
        <v>4.1666666666666562E-3</v>
      </c>
    </row>
    <row r="6" spans="1:12">
      <c r="A6">
        <f t="shared" ref="A6:A14" si="0">B6/$A$2</f>
        <v>3125</v>
      </c>
      <c r="B6" s="1">
        <f t="shared" ref="B6:B14" si="1">1/C6</f>
        <v>6.2500000000000001E-4</v>
      </c>
      <c r="C6" s="1">
        <f t="shared" ref="C6:C14" si="2">G6*360*200*16</f>
        <v>1600</v>
      </c>
      <c r="D6">
        <f>F6*180/PI()</f>
        <v>15.771891077679758</v>
      </c>
      <c r="E6">
        <f>G6*360</f>
        <v>0.5</v>
      </c>
      <c r="F6">
        <f>2*H6/($F$2*$F$1*$F$1)</f>
        <v>0.2752714285714285</v>
      </c>
      <c r="G6" s="1">
        <f>K6/360</f>
        <v>1.3888888888888889E-3</v>
      </c>
      <c r="H6">
        <f>360*I6</f>
        <v>275.27142857142849</v>
      </c>
      <c r="I6">
        <v>0.76464285714285696</v>
      </c>
      <c r="J6">
        <v>100</v>
      </c>
      <c r="K6">
        <f>J6/200</f>
        <v>0.5</v>
      </c>
    </row>
    <row r="7" spans="1:12">
      <c r="A7">
        <f t="shared" si="0"/>
        <v>1250</v>
      </c>
      <c r="B7" s="1">
        <f t="shared" si="1"/>
        <v>2.5000000000000001E-4</v>
      </c>
      <c r="C7" s="1">
        <f t="shared" si="2"/>
        <v>4000</v>
      </c>
      <c r="D7">
        <f>F7*180/PI()</f>
        <v>13.819742018555457</v>
      </c>
      <c r="E7">
        <f>G7*360</f>
        <v>1.25</v>
      </c>
      <c r="F7">
        <f>2*H7/($F$2*$F$1*$F$1)</f>
        <v>0.24120000000000003</v>
      </c>
      <c r="G7" s="1">
        <f>K7/360</f>
        <v>3.472222222222222E-3</v>
      </c>
      <c r="H7">
        <f>360*I7</f>
        <v>241.20000000000002</v>
      </c>
      <c r="I7">
        <v>0.67</v>
      </c>
      <c r="J7">
        <v>250</v>
      </c>
      <c r="K7">
        <f>J7/200</f>
        <v>1.25</v>
      </c>
    </row>
    <row r="8" spans="1:12">
      <c r="A8">
        <f t="shared" si="0"/>
        <v>625</v>
      </c>
      <c r="B8" s="1">
        <f t="shared" si="1"/>
        <v>1.25E-4</v>
      </c>
      <c r="C8" s="1">
        <f t="shared" si="2"/>
        <v>8000</v>
      </c>
      <c r="D8">
        <f t="shared" ref="D8:D14" si="3">F8*180/PI()</f>
        <v>12.375888374825783</v>
      </c>
      <c r="E8">
        <f t="shared" ref="E8:E14" si="4">G8*360</f>
        <v>2.5</v>
      </c>
      <c r="F8">
        <f t="shared" ref="F8:F14" si="5">2*H8/($F$2*$F$1*$F$1)</f>
        <v>0.216</v>
      </c>
      <c r="G8" s="1">
        <f t="shared" ref="G8:G14" si="6">K8/360</f>
        <v>6.9444444444444441E-3</v>
      </c>
      <c r="H8">
        <f t="shared" ref="H8:H14" si="7">360*I8</f>
        <v>216</v>
      </c>
      <c r="I8">
        <v>0.6</v>
      </c>
      <c r="J8">
        <v>500</v>
      </c>
      <c r="K8">
        <f t="shared" ref="K8:K14" si="8">J8/200</f>
        <v>2.5</v>
      </c>
    </row>
    <row r="9" spans="1:12" ht="15" customHeight="1">
      <c r="A9">
        <f t="shared" si="0"/>
        <v>416.66666666666669</v>
      </c>
      <c r="B9" s="1">
        <f t="shared" si="1"/>
        <v>8.3333333333333331E-5</v>
      </c>
      <c r="C9" s="1">
        <f t="shared" si="2"/>
        <v>12000</v>
      </c>
      <c r="D9">
        <f t="shared" si="3"/>
        <v>10.932034731096108</v>
      </c>
      <c r="E9">
        <f t="shared" si="4"/>
        <v>3.75</v>
      </c>
      <c r="F9">
        <f t="shared" si="5"/>
        <v>0.19080000000000003</v>
      </c>
      <c r="G9" s="1">
        <f t="shared" si="6"/>
        <v>1.0416666666666666E-2</v>
      </c>
      <c r="H9">
        <f t="shared" si="7"/>
        <v>190.8</v>
      </c>
      <c r="I9">
        <v>0.53</v>
      </c>
      <c r="J9">
        <v>750</v>
      </c>
      <c r="K9">
        <f t="shared" si="8"/>
        <v>3.75</v>
      </c>
    </row>
    <row r="10" spans="1:12">
      <c r="A10">
        <f t="shared" si="0"/>
        <v>312.5</v>
      </c>
      <c r="B10" s="1">
        <f t="shared" si="1"/>
        <v>6.2500000000000001E-5</v>
      </c>
      <c r="C10" s="1">
        <f t="shared" si="2"/>
        <v>16000</v>
      </c>
      <c r="D10">
        <f t="shared" si="3"/>
        <v>9.4881810873664332</v>
      </c>
      <c r="E10">
        <f t="shared" si="4"/>
        <v>5</v>
      </c>
      <c r="F10">
        <f t="shared" si="5"/>
        <v>0.1656</v>
      </c>
      <c r="G10" s="1">
        <f t="shared" si="6"/>
        <v>1.3888888888888888E-2</v>
      </c>
      <c r="H10">
        <f t="shared" si="7"/>
        <v>165.6</v>
      </c>
      <c r="I10">
        <v>0.46</v>
      </c>
      <c r="J10">
        <v>1000</v>
      </c>
      <c r="K10">
        <f t="shared" si="8"/>
        <v>5</v>
      </c>
    </row>
    <row r="11" spans="1:12">
      <c r="A11">
        <f t="shared" si="0"/>
        <v>250.00000000000003</v>
      </c>
      <c r="B11" s="1">
        <f t="shared" si="1"/>
        <v>5.0000000000000002E-5</v>
      </c>
      <c r="C11" s="1">
        <f t="shared" si="2"/>
        <v>20000</v>
      </c>
      <c r="D11">
        <f t="shared" si="3"/>
        <v>8.2505922498838533</v>
      </c>
      <c r="E11">
        <f t="shared" si="4"/>
        <v>6.25</v>
      </c>
      <c r="F11">
        <f t="shared" si="5"/>
        <v>0.14399999999999999</v>
      </c>
      <c r="G11" s="1">
        <f t="shared" si="6"/>
        <v>1.7361111111111112E-2</v>
      </c>
      <c r="H11">
        <f t="shared" si="7"/>
        <v>144</v>
      </c>
      <c r="I11">
        <v>0.4</v>
      </c>
      <c r="J11">
        <v>1250</v>
      </c>
      <c r="K11">
        <f t="shared" si="8"/>
        <v>6.25</v>
      </c>
    </row>
    <row r="12" spans="1:12">
      <c r="A12">
        <f t="shared" si="0"/>
        <v>208.33333333333334</v>
      </c>
      <c r="B12" s="1">
        <f t="shared" si="1"/>
        <v>4.1666666666666665E-5</v>
      </c>
      <c r="C12" s="1">
        <f t="shared" si="2"/>
        <v>24000</v>
      </c>
      <c r="D12">
        <f t="shared" si="3"/>
        <v>6.8067386061541812</v>
      </c>
      <c r="E12">
        <f t="shared" si="4"/>
        <v>7.5</v>
      </c>
      <c r="F12">
        <f t="shared" si="5"/>
        <v>0.11880000000000002</v>
      </c>
      <c r="G12" s="1">
        <f t="shared" si="6"/>
        <v>2.0833333333333332E-2</v>
      </c>
      <c r="H12">
        <f t="shared" si="7"/>
        <v>118.80000000000001</v>
      </c>
      <c r="I12">
        <v>0.33</v>
      </c>
      <c r="J12">
        <v>1500</v>
      </c>
      <c r="K12">
        <f t="shared" si="8"/>
        <v>7.5</v>
      </c>
    </row>
    <row r="13" spans="1:12">
      <c r="A13">
        <f t="shared" si="0"/>
        <v>178.57142857142858</v>
      </c>
      <c r="B13" s="1">
        <f t="shared" si="1"/>
        <v>3.5714285714285717E-5</v>
      </c>
      <c r="C13" s="1">
        <f t="shared" si="2"/>
        <v>28000</v>
      </c>
      <c r="D13">
        <f t="shared" si="3"/>
        <v>4.5378257374361208</v>
      </c>
      <c r="E13">
        <f t="shared" si="4"/>
        <v>8.75</v>
      </c>
      <c r="F13">
        <f t="shared" si="5"/>
        <v>7.9200000000000007E-2</v>
      </c>
      <c r="G13" s="1">
        <f t="shared" si="6"/>
        <v>2.4305555555555556E-2</v>
      </c>
      <c r="H13">
        <f t="shared" si="7"/>
        <v>79.2</v>
      </c>
      <c r="I13">
        <v>0.22</v>
      </c>
      <c r="J13">
        <v>1750</v>
      </c>
      <c r="K13">
        <f t="shared" si="8"/>
        <v>8.75</v>
      </c>
    </row>
    <row r="14" spans="1:12">
      <c r="A14">
        <f t="shared" si="0"/>
        <v>156.25</v>
      </c>
      <c r="B14" s="1">
        <f t="shared" si="1"/>
        <v>3.1250000000000001E-5</v>
      </c>
      <c r="C14" s="1">
        <f t="shared" si="2"/>
        <v>32000</v>
      </c>
      <c r="D14">
        <f t="shared" si="3"/>
        <v>2.0626480624709633</v>
      </c>
      <c r="E14">
        <f t="shared" si="4"/>
        <v>10</v>
      </c>
      <c r="F14">
        <f t="shared" si="5"/>
        <v>3.5999999999999997E-2</v>
      </c>
      <c r="G14" s="1">
        <f t="shared" si="6"/>
        <v>2.7777777777777776E-2</v>
      </c>
      <c r="H14">
        <f t="shared" si="7"/>
        <v>36</v>
      </c>
      <c r="I14">
        <v>0.1</v>
      </c>
      <c r="J14">
        <v>2000</v>
      </c>
      <c r="K14">
        <f t="shared" si="8"/>
        <v>10</v>
      </c>
    </row>
    <row r="16" spans="1:12">
      <c r="B16" s="1" t="s">
        <v>120</v>
      </c>
      <c r="C16" s="1" t="s">
        <v>119</v>
      </c>
      <c r="D16" t="s">
        <v>118</v>
      </c>
      <c r="J16">
        <v>100</v>
      </c>
      <c r="K16">
        <f>I6</f>
        <v>0.76464285714285696</v>
      </c>
      <c r="L16">
        <f>J16*L20+M20</f>
        <v>0.76464285714285696</v>
      </c>
    </row>
    <row r="17" spans="1:13">
      <c r="A17" t="s">
        <v>116</v>
      </c>
      <c r="B17" s="1">
        <f>1/(200*16)</f>
        <v>3.1250000000000001E-4</v>
      </c>
      <c r="C17" s="1">
        <f>B17*60</f>
        <v>1.8749999999999999E-2</v>
      </c>
      <c r="D17">
        <f>C17*60</f>
        <v>1.125</v>
      </c>
      <c r="J17">
        <v>2000</v>
      </c>
      <c r="K17">
        <f>I14</f>
        <v>0.1</v>
      </c>
      <c r="L17">
        <f>J17*L20+M20</f>
        <v>9.9999999999999978E-2</v>
      </c>
    </row>
    <row r="20" spans="1:13">
      <c r="J20">
        <f>J17-J16</f>
        <v>1900</v>
      </c>
      <c r="K20">
        <f>K17-K16</f>
        <v>-0.66464285714285698</v>
      </c>
      <c r="L20">
        <f>K20/J20</f>
        <v>-3.4981203007518791E-4</v>
      </c>
      <c r="M20">
        <f>K16-J16*L20</f>
        <v>0.79962406015037579</v>
      </c>
    </row>
    <row r="21" spans="1:13">
      <c r="B21" s="1" t="s">
        <v>131</v>
      </c>
      <c r="D21" t="s">
        <v>134</v>
      </c>
      <c r="L21">
        <f>L20</f>
        <v>-3.4981203007518791E-4</v>
      </c>
      <c r="M21">
        <f>M20*PI()/180</f>
        <v>1.3956072627789242E-2</v>
      </c>
    </row>
    <row r="22" spans="1:13">
      <c r="B22" s="1" t="s">
        <v>132</v>
      </c>
      <c r="D22" t="s">
        <v>133</v>
      </c>
    </row>
    <row r="23" spans="1:13">
      <c r="B23" s="1" t="s">
        <v>136</v>
      </c>
      <c r="C23" s="1" t="s">
        <v>137</v>
      </c>
    </row>
    <row r="24" spans="1:13">
      <c r="A24" t="s">
        <v>135</v>
      </c>
      <c r="B24" s="1">
        <f>360/(200*16)</f>
        <v>0.1125</v>
      </c>
    </row>
    <row r="27" spans="1:13">
      <c r="H27" t="s">
        <v>172</v>
      </c>
      <c r="I27" t="s">
        <v>171</v>
      </c>
      <c r="J27" t="s">
        <v>170</v>
      </c>
    </row>
    <row r="28" spans="1:13">
      <c r="G28">
        <f>I6</f>
        <v>0.76464285714285696</v>
      </c>
      <c r="H28">
        <f>I28*PI()/180</f>
        <v>8.7266462599716477E-3</v>
      </c>
      <c r="I28">
        <f>J28/200</f>
        <v>0.5</v>
      </c>
      <c r="J28">
        <v>100</v>
      </c>
    </row>
    <row r="29" spans="1:13">
      <c r="G29">
        <f>I10</f>
        <v>0.46</v>
      </c>
      <c r="H29">
        <f>I29*PI()/180</f>
        <v>8.7266462599716474E-2</v>
      </c>
      <c r="I29">
        <f>J29/200</f>
        <v>5</v>
      </c>
      <c r="J29">
        <v>1000</v>
      </c>
    </row>
    <row r="31" spans="1:13">
      <c r="I31" t="s">
        <v>173</v>
      </c>
      <c r="J31" t="s">
        <v>174</v>
      </c>
    </row>
    <row r="32" spans="1:13">
      <c r="G32">
        <f>G29-G28</f>
        <v>-0.30464285714285694</v>
      </c>
      <c r="H32">
        <f>H29-H28</f>
        <v>7.8539816339744828E-2</v>
      </c>
      <c r="I32">
        <f>H32/G32</f>
        <v>-0.2578094791925975</v>
      </c>
      <c r="J32">
        <f>H28-G28*I32</f>
        <v>0.20585882302831135</v>
      </c>
    </row>
    <row r="39" spans="7:9">
      <c r="G39" s="1">
        <f>360*200*16</f>
        <v>1152000</v>
      </c>
      <c r="H39">
        <f>2*PI()</f>
        <v>6.2831853071795862</v>
      </c>
      <c r="I39">
        <f>H39/G39</f>
        <v>5.4541539124822793E-6</v>
      </c>
    </row>
  </sheetData>
  <mergeCells count="2">
    <mergeCell ref="G3:H3"/>
    <mergeCell ref="D3:E3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Лист1</vt:lpstr>
      <vt:lpstr>Частоты</vt:lpstr>
      <vt:lpstr>Лист3</vt:lpstr>
      <vt:lpstr>Лист4</vt:lpstr>
      <vt:lpstr>Лист5</vt:lpstr>
      <vt:lpstr>датчик</vt:lpstr>
      <vt:lpstr>Лист1 (2)</vt:lpstr>
      <vt:lpstr>Лист7</vt:lpstr>
      <vt:lpstr>Лист8</vt:lpstr>
      <vt:lpstr>Лист9</vt:lpstr>
      <vt:lpstr>Лист2</vt:lpstr>
      <vt:lpstr>Лист6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Мошкалев Дмитрий Витальевич</dc:creator>
  <cp:lastModifiedBy>Dmitry</cp:lastModifiedBy>
  <dcterms:created xsi:type="dcterms:W3CDTF">2011-05-12T10:16:56Z</dcterms:created>
  <dcterms:modified xsi:type="dcterms:W3CDTF">2012-09-23T20:55:32Z</dcterms:modified>
</cp:coreProperties>
</file>