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14355" windowHeight="10425" activeTab="1"/>
  </bookViews>
  <sheets>
    <sheet name="Лист1" sheetId="1" r:id="rId1"/>
    <sheet name="Частоты" sheetId="2" r:id="rId2"/>
    <sheet name="Лист3" sheetId="3" r:id="rId3"/>
    <sheet name="Лист4" sheetId="4" r:id="rId4"/>
    <sheet name="Лист5" sheetId="5" r:id="rId5"/>
    <sheet name="датчик" sheetId="6" r:id="rId6"/>
    <sheet name="Лист1 (2)" sheetId="8" r:id="rId7"/>
    <sheet name="Лист7" sheetId="9" r:id="rId8"/>
    <sheet name="Лист8" sheetId="10" r:id="rId9"/>
    <sheet name="Лист9" sheetId="11" r:id="rId10"/>
  </sheets>
  <calcPr calcId="124519"/>
</workbook>
</file>

<file path=xl/calcChain.xml><?xml version="1.0" encoding="utf-8"?>
<calcChain xmlns="http://schemas.openxmlformats.org/spreadsheetml/2006/main">
  <c r="F11" i="2"/>
  <c r="E10"/>
  <c r="B24" i="10" l="1"/>
  <c r="C3" i="11" l="1"/>
  <c r="B9"/>
  <c r="B10"/>
  <c r="B11"/>
  <c r="B12"/>
  <c r="B13"/>
  <c r="B14"/>
  <c r="B15"/>
  <c r="B16"/>
  <c r="B17"/>
  <c r="B8"/>
  <c r="K2"/>
  <c r="M79" i="3"/>
  <c r="M71"/>
  <c r="M63"/>
  <c r="M55"/>
  <c r="M47"/>
  <c r="M39"/>
  <c r="M31"/>
  <c r="M23"/>
  <c r="M15"/>
  <c r="L107"/>
  <c r="M107" s="1"/>
  <c r="L103"/>
  <c r="M103" s="1"/>
  <c r="L99"/>
  <c r="M99" s="1"/>
  <c r="L95"/>
  <c r="M95" s="1"/>
  <c r="L91"/>
  <c r="M91" s="1"/>
  <c r="L87"/>
  <c r="M87" s="1"/>
  <c r="L83"/>
  <c r="M83" s="1"/>
  <c r="L79"/>
  <c r="L75"/>
  <c r="M75" s="1"/>
  <c r="L71"/>
  <c r="L67"/>
  <c r="M67" s="1"/>
  <c r="L63"/>
  <c r="L59"/>
  <c r="M59" s="1"/>
  <c r="L55"/>
  <c r="L51"/>
  <c r="M51" s="1"/>
  <c r="L47"/>
  <c r="L43"/>
  <c r="M43" s="1"/>
  <c r="L39"/>
  <c r="L35"/>
  <c r="M35" s="1"/>
  <c r="L31"/>
  <c r="L27"/>
  <c r="M27" s="1"/>
  <c r="L23"/>
  <c r="L19"/>
  <c r="M19" s="1"/>
  <c r="L15"/>
  <c r="L11"/>
  <c r="M11" s="1"/>
  <c r="L8"/>
  <c r="K108"/>
  <c r="L108" s="1"/>
  <c r="K107"/>
  <c r="K106"/>
  <c r="L106" s="1"/>
  <c r="K105"/>
  <c r="K104"/>
  <c r="L104" s="1"/>
  <c r="K103"/>
  <c r="K102"/>
  <c r="L102" s="1"/>
  <c r="K101"/>
  <c r="K100"/>
  <c r="L100" s="1"/>
  <c r="K99"/>
  <c r="K98"/>
  <c r="L98" s="1"/>
  <c r="K97"/>
  <c r="K96"/>
  <c r="L96" s="1"/>
  <c r="K95"/>
  <c r="K94"/>
  <c r="L94" s="1"/>
  <c r="K93"/>
  <c r="K92"/>
  <c r="L92" s="1"/>
  <c r="K91"/>
  <c r="K90"/>
  <c r="L90" s="1"/>
  <c r="K89"/>
  <c r="K88"/>
  <c r="L88" s="1"/>
  <c r="K87"/>
  <c r="K86"/>
  <c r="L86" s="1"/>
  <c r="K85"/>
  <c r="K84"/>
  <c r="L84" s="1"/>
  <c r="K83"/>
  <c r="K82"/>
  <c r="L82" s="1"/>
  <c r="K81"/>
  <c r="K80"/>
  <c r="L80" s="1"/>
  <c r="K79"/>
  <c r="K78"/>
  <c r="L78" s="1"/>
  <c r="K77"/>
  <c r="K76"/>
  <c r="L76" s="1"/>
  <c r="K75"/>
  <c r="K74"/>
  <c r="L74" s="1"/>
  <c r="K73"/>
  <c r="K72"/>
  <c r="L72" s="1"/>
  <c r="K71"/>
  <c r="K70"/>
  <c r="L70" s="1"/>
  <c r="K69"/>
  <c r="K68"/>
  <c r="L68" s="1"/>
  <c r="K67"/>
  <c r="K66"/>
  <c r="L66" s="1"/>
  <c r="K65"/>
  <c r="K64"/>
  <c r="L64" s="1"/>
  <c r="K63"/>
  <c r="K62"/>
  <c r="L62" s="1"/>
  <c r="K61"/>
  <c r="K60"/>
  <c r="L60" s="1"/>
  <c r="K59"/>
  <c r="K58"/>
  <c r="L58" s="1"/>
  <c r="K57"/>
  <c r="K56"/>
  <c r="L56" s="1"/>
  <c r="K55"/>
  <c r="K54"/>
  <c r="L54" s="1"/>
  <c r="K53"/>
  <c r="K52"/>
  <c r="L52" s="1"/>
  <c r="K51"/>
  <c r="K50"/>
  <c r="L50" s="1"/>
  <c r="K49"/>
  <c r="K48"/>
  <c r="L48" s="1"/>
  <c r="K47"/>
  <c r="K46"/>
  <c r="L46" s="1"/>
  <c r="K45"/>
  <c r="K44"/>
  <c r="L44" s="1"/>
  <c r="K43"/>
  <c r="K42"/>
  <c r="L42" s="1"/>
  <c r="K41"/>
  <c r="K40"/>
  <c r="L40" s="1"/>
  <c r="K39"/>
  <c r="K38"/>
  <c r="L38" s="1"/>
  <c r="K37"/>
  <c r="K36"/>
  <c r="L36" s="1"/>
  <c r="K35"/>
  <c r="K34"/>
  <c r="L34" s="1"/>
  <c r="K33"/>
  <c r="K32"/>
  <c r="L32" s="1"/>
  <c r="K31"/>
  <c r="K30"/>
  <c r="L30" s="1"/>
  <c r="K29"/>
  <c r="K28"/>
  <c r="L28" s="1"/>
  <c r="K27"/>
  <c r="K26"/>
  <c r="L26" s="1"/>
  <c r="K25"/>
  <c r="K24"/>
  <c r="L24" s="1"/>
  <c r="K23"/>
  <c r="K22"/>
  <c r="L22" s="1"/>
  <c r="K21"/>
  <c r="K20"/>
  <c r="L20" s="1"/>
  <c r="K19"/>
  <c r="K18"/>
  <c r="L18" s="1"/>
  <c r="K17"/>
  <c r="K16"/>
  <c r="L16" s="1"/>
  <c r="K15"/>
  <c r="K14"/>
  <c r="L14" s="1"/>
  <c r="K13"/>
  <c r="K12"/>
  <c r="L12" s="1"/>
  <c r="K11"/>
  <c r="K10"/>
  <c r="L10" s="1"/>
  <c r="K9"/>
  <c r="K8"/>
  <c r="L9" s="1"/>
  <c r="M9" s="1"/>
  <c r="E8"/>
  <c r="E6"/>
  <c r="C10" i="1"/>
  <c r="D9"/>
  <c r="E10" s="1"/>
  <c r="C17" i="10"/>
  <c r="D17" s="1"/>
  <c r="B17"/>
  <c r="A2"/>
  <c r="B6"/>
  <c r="A6" s="1"/>
  <c r="C6"/>
  <c r="C8"/>
  <c r="B8" s="1"/>
  <c r="A8" s="1"/>
  <c r="J5"/>
  <c r="K6"/>
  <c r="G6" s="1"/>
  <c r="E6" s="1"/>
  <c r="K5"/>
  <c r="G5" s="1"/>
  <c r="H6"/>
  <c r="F6" s="1"/>
  <c r="D6" s="1"/>
  <c r="H5"/>
  <c r="F5" s="1"/>
  <c r="D5" s="1"/>
  <c r="K8"/>
  <c r="G8" s="1"/>
  <c r="E8" s="1"/>
  <c r="K9"/>
  <c r="G9" s="1"/>
  <c r="E9" s="1"/>
  <c r="K10"/>
  <c r="G10" s="1"/>
  <c r="K11"/>
  <c r="G11" s="1"/>
  <c r="E11" s="1"/>
  <c r="K12"/>
  <c r="G12" s="1"/>
  <c r="E12" s="1"/>
  <c r="K13"/>
  <c r="G13" s="1"/>
  <c r="E13" s="1"/>
  <c r="K14"/>
  <c r="G14" s="1"/>
  <c r="K7"/>
  <c r="G7" s="1"/>
  <c r="E7" s="1"/>
  <c r="H8"/>
  <c r="F8" s="1"/>
  <c r="D8" s="1"/>
  <c r="H9"/>
  <c r="F9" s="1"/>
  <c r="D9" s="1"/>
  <c r="H10"/>
  <c r="F10" s="1"/>
  <c r="D10" s="1"/>
  <c r="H11"/>
  <c r="F11" s="1"/>
  <c r="D11" s="1"/>
  <c r="H12"/>
  <c r="F12" s="1"/>
  <c r="D12" s="1"/>
  <c r="H13"/>
  <c r="F13" s="1"/>
  <c r="D13" s="1"/>
  <c r="H14"/>
  <c r="F14" s="1"/>
  <c r="D14" s="1"/>
  <c r="H7"/>
  <c r="F7" s="1"/>
  <c r="D7" s="1"/>
  <c r="J40" i="2"/>
  <c r="M40" s="1"/>
  <c r="M39"/>
  <c r="L39"/>
  <c r="J38"/>
  <c r="L38" s="1"/>
  <c r="J29"/>
  <c r="L29" s="1"/>
  <c r="M28"/>
  <c r="L28"/>
  <c r="J27"/>
  <c r="J18"/>
  <c r="L18" s="1"/>
  <c r="M17"/>
  <c r="L17"/>
  <c r="J16"/>
  <c r="D18" i="9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17"/>
  <c r="F12"/>
  <c r="D12"/>
  <c r="C12"/>
  <c r="E12"/>
  <c r="G12"/>
  <c r="H12"/>
  <c r="I12"/>
  <c r="J12"/>
  <c r="K12"/>
  <c r="L12"/>
  <c r="M12"/>
  <c r="N12"/>
  <c r="C15" i="8"/>
  <c r="D18" s="1"/>
  <c r="E18" s="1"/>
  <c r="E4"/>
  <c r="J4"/>
  <c r="J5" s="1"/>
  <c r="E7"/>
  <c r="J10"/>
  <c r="E11"/>
  <c r="J11"/>
  <c r="J12"/>
  <c r="J13"/>
  <c r="D7" s="1"/>
  <c r="J14"/>
  <c r="J15"/>
  <c r="J16"/>
  <c r="J17"/>
  <c r="J19"/>
  <c r="J23" s="1"/>
  <c r="J21"/>
  <c r="J24"/>
  <c r="J28"/>
  <c r="E19" i="6"/>
  <c r="F19" s="1"/>
  <c r="F22"/>
  <c r="J22" s="1"/>
  <c r="E17"/>
  <c r="E20" s="1"/>
  <c r="E16"/>
  <c r="F6"/>
  <c r="F8" s="1"/>
  <c r="F9" s="1"/>
  <c r="E11"/>
  <c r="E6"/>
  <c r="E8" s="1"/>
  <c r="E9" s="1"/>
  <c r="E10"/>
  <c r="M2" i="5"/>
  <c r="K3"/>
  <c r="K9" s="1"/>
  <c r="L1"/>
  <c r="L2" s="1"/>
  <c r="L8" s="1"/>
  <c r="N13" i="9"/>
  <c r="L13"/>
  <c r="J13"/>
  <c r="D13"/>
  <c r="J29" i="8"/>
  <c r="J27"/>
  <c r="J26"/>
  <c r="J25"/>
  <c r="J22"/>
  <c r="J20"/>
  <c r="J18"/>
  <c r="E17"/>
  <c r="G15" s="1"/>
  <c r="D17"/>
  <c r="E16"/>
  <c r="D16"/>
  <c r="D15"/>
  <c r="E15" s="1"/>
  <c r="F11"/>
  <c r="D11"/>
  <c r="J9"/>
  <c r="J8"/>
  <c r="J7"/>
  <c r="J6"/>
  <c r="F24" i="6"/>
  <c r="H23"/>
  <c r="F23"/>
  <c r="I22"/>
  <c r="H22"/>
  <c r="G22"/>
  <c r="E22"/>
  <c r="K10" i="5"/>
  <c r="G10"/>
  <c r="F10"/>
  <c r="M8"/>
  <c r="M7"/>
  <c r="M6"/>
  <c r="M5"/>
  <c r="M4"/>
  <c r="M3"/>
  <c r="M9" s="1"/>
  <c r="M10" s="1"/>
  <c r="L41" i="2"/>
  <c r="J41"/>
  <c r="J42" s="1"/>
  <c r="L40"/>
  <c r="G40"/>
  <c r="D40"/>
  <c r="F40" s="1"/>
  <c r="G39"/>
  <c r="F39"/>
  <c r="M38"/>
  <c r="D38"/>
  <c r="F38" s="1"/>
  <c r="M29"/>
  <c r="F29"/>
  <c r="D29"/>
  <c r="G29" s="1"/>
  <c r="G28"/>
  <c r="F28"/>
  <c r="M27"/>
  <c r="L27"/>
  <c r="D27"/>
  <c r="M18"/>
  <c r="F18"/>
  <c r="D18"/>
  <c r="G18" s="1"/>
  <c r="G17"/>
  <c r="F17"/>
  <c r="M16"/>
  <c r="F16"/>
  <c r="D16"/>
  <c r="D19" s="1"/>
  <c r="G19" s="1"/>
  <c r="F13"/>
  <c r="E13"/>
  <c r="D13"/>
  <c r="D8"/>
  <c r="E8" s="1"/>
  <c r="F8" s="1"/>
  <c r="G8" s="1"/>
  <c r="H8" s="1"/>
  <c r="E4" i="1"/>
  <c r="D4"/>
  <c r="L5" i="5" l="1"/>
  <c r="L3"/>
  <c r="L7"/>
  <c r="J45" i="2"/>
  <c r="I8"/>
  <c r="I7" s="1"/>
  <c r="J8"/>
  <c r="J7" s="1"/>
  <c r="J24" s="1"/>
  <c r="F19"/>
  <c r="D30"/>
  <c r="F27"/>
  <c r="D41"/>
  <c r="M42"/>
  <c r="L42"/>
  <c r="I24" i="6"/>
  <c r="G24"/>
  <c r="E24"/>
  <c r="J24"/>
  <c r="D20" i="2"/>
  <c r="G27"/>
  <c r="G38"/>
  <c r="I23" i="6"/>
  <c r="G23"/>
  <c r="E23"/>
  <c r="J23"/>
  <c r="H24"/>
  <c r="F25"/>
  <c r="F4" i="1"/>
  <c r="G4" s="1"/>
  <c r="G16" i="2"/>
  <c r="M41"/>
  <c r="F14" i="8"/>
  <c r="J19" i="2"/>
  <c r="L16"/>
  <c r="C5" i="10"/>
  <c r="B5" s="1"/>
  <c r="E5"/>
  <c r="H13" i="9"/>
  <c r="F13"/>
  <c r="O13" s="1"/>
  <c r="D48"/>
  <c r="E48" s="1"/>
  <c r="E14" i="10"/>
  <c r="C14"/>
  <c r="B14" s="1"/>
  <c r="A14" s="1"/>
  <c r="E10"/>
  <c r="C10"/>
  <c r="B10" s="1"/>
  <c r="A10" s="1"/>
  <c r="C12"/>
  <c r="B12" s="1"/>
  <c r="A12" s="1"/>
  <c r="J30" i="2"/>
  <c r="F8" i="3"/>
  <c r="D8" s="1"/>
  <c r="G8"/>
  <c r="E9"/>
  <c r="C13" i="10"/>
  <c r="B13" s="1"/>
  <c r="A13" s="1"/>
  <c r="C11"/>
  <c r="B11" s="1"/>
  <c r="A11" s="1"/>
  <c r="C9"/>
  <c r="B9" s="1"/>
  <c r="A9" s="1"/>
  <c r="C7"/>
  <c r="B7" s="1"/>
  <c r="A7" s="1"/>
  <c r="A5"/>
  <c r="M10" i="3"/>
  <c r="M12"/>
  <c r="M16"/>
  <c r="M20"/>
  <c r="M24"/>
  <c r="M28"/>
  <c r="M32"/>
  <c r="M36"/>
  <c r="M40"/>
  <c r="M44"/>
  <c r="M48"/>
  <c r="M52"/>
  <c r="M56"/>
  <c r="M60"/>
  <c r="M64"/>
  <c r="M68"/>
  <c r="M72"/>
  <c r="M76"/>
  <c r="M80"/>
  <c r="M84"/>
  <c r="M88"/>
  <c r="M92"/>
  <c r="M96"/>
  <c r="M100"/>
  <c r="M104"/>
  <c r="M108"/>
  <c r="L13"/>
  <c r="M13" s="1"/>
  <c r="L17"/>
  <c r="M17" s="1"/>
  <c r="L21"/>
  <c r="M21" s="1"/>
  <c r="L25"/>
  <c r="M25" s="1"/>
  <c r="L29"/>
  <c r="M29" s="1"/>
  <c r="L33"/>
  <c r="M33" s="1"/>
  <c r="L37"/>
  <c r="M37" s="1"/>
  <c r="L41"/>
  <c r="M41" s="1"/>
  <c r="L45"/>
  <c r="M45" s="1"/>
  <c r="L49"/>
  <c r="M49" s="1"/>
  <c r="L53"/>
  <c r="M53" s="1"/>
  <c r="L57"/>
  <c r="M57" s="1"/>
  <c r="L61"/>
  <c r="M61" s="1"/>
  <c r="L65"/>
  <c r="M65" s="1"/>
  <c r="L69"/>
  <c r="M69" s="1"/>
  <c r="L73"/>
  <c r="M73" s="1"/>
  <c r="L77"/>
  <c r="M77" s="1"/>
  <c r="L81"/>
  <c r="M81" s="1"/>
  <c r="L85"/>
  <c r="M85" s="1"/>
  <c r="L89"/>
  <c r="M89" s="1"/>
  <c r="L93"/>
  <c r="M93" s="1"/>
  <c r="L97"/>
  <c r="M97" s="1"/>
  <c r="L101"/>
  <c r="M101" s="1"/>
  <c r="L105"/>
  <c r="M105" s="1"/>
  <c r="L4" i="5"/>
  <c r="L6"/>
  <c r="J43" i="2" l="1"/>
  <c r="J46" s="1"/>
  <c r="L9" i="5"/>
  <c r="L10" s="1"/>
  <c r="Q13" i="9"/>
  <c r="Q14" s="1"/>
  <c r="O14"/>
  <c r="P13"/>
  <c r="P14" s="1"/>
  <c r="M106" i="3"/>
  <c r="M102"/>
  <c r="M98"/>
  <c r="M94"/>
  <c r="M90"/>
  <c r="M86"/>
  <c r="M82"/>
  <c r="M78"/>
  <c r="M74"/>
  <c r="M70"/>
  <c r="M66"/>
  <c r="M62"/>
  <c r="M58"/>
  <c r="M54"/>
  <c r="M50"/>
  <c r="M46"/>
  <c r="M42"/>
  <c r="M38"/>
  <c r="M34"/>
  <c r="M30"/>
  <c r="M26"/>
  <c r="M22"/>
  <c r="M18"/>
  <c r="M14"/>
  <c r="F9"/>
  <c r="D9" s="1"/>
  <c r="E10"/>
  <c r="G9"/>
  <c r="F22" i="8"/>
  <c r="F19"/>
  <c r="F18"/>
  <c r="F15"/>
  <c r="F21"/>
  <c r="F20"/>
  <c r="F17"/>
  <c r="F16"/>
  <c r="I25" i="6"/>
  <c r="G25"/>
  <c r="E25"/>
  <c r="J25"/>
  <c r="F26"/>
  <c r="H25"/>
  <c r="H4" i="1"/>
  <c r="M24" i="2"/>
  <c r="L24"/>
  <c r="M45"/>
  <c r="L45"/>
  <c r="J31"/>
  <c r="M30"/>
  <c r="L30"/>
  <c r="J20"/>
  <c r="M19"/>
  <c r="L19"/>
  <c r="F20"/>
  <c r="D21"/>
  <c r="G20"/>
  <c r="H15" i="8"/>
  <c r="F41" i="2"/>
  <c r="G41"/>
  <c r="D42"/>
  <c r="G30"/>
  <c r="D31"/>
  <c r="F30"/>
  <c r="D23"/>
  <c r="H12"/>
  <c r="D11" i="5"/>
  <c r="D24" i="2"/>
  <c r="J44" l="1"/>
  <c r="M43"/>
  <c r="L43"/>
  <c r="F24"/>
  <c r="G24"/>
  <c r="J21"/>
  <c r="M20"/>
  <c r="L20"/>
  <c r="J23"/>
  <c r="F11" i="5"/>
  <c r="G11"/>
  <c r="F23" i="2"/>
  <c r="G23"/>
  <c r="F31"/>
  <c r="D32"/>
  <c r="G31"/>
  <c r="D34"/>
  <c r="F42"/>
  <c r="D43"/>
  <c r="G42"/>
  <c r="D45"/>
  <c r="J32"/>
  <c r="M31"/>
  <c r="L31"/>
  <c r="J34"/>
  <c r="M46"/>
  <c r="L46"/>
  <c r="H9" i="3"/>
  <c r="I9" s="1"/>
  <c r="F21" i="2"/>
  <c r="D25"/>
  <c r="G21"/>
  <c r="D22"/>
  <c r="M44"/>
  <c r="L44"/>
  <c r="I26" i="6"/>
  <c r="G26"/>
  <c r="E26"/>
  <c r="F27"/>
  <c r="H26"/>
  <c r="J26"/>
  <c r="G16" i="8"/>
  <c r="E11" i="3"/>
  <c r="F10"/>
  <c r="D10" s="1"/>
  <c r="H10"/>
  <c r="I10" s="1"/>
  <c r="G10"/>
  <c r="F11" l="1"/>
  <c r="D11" s="1"/>
  <c r="G11"/>
  <c r="E12"/>
  <c r="I27" i="6"/>
  <c r="G27"/>
  <c r="E27"/>
  <c r="J27"/>
  <c r="F28"/>
  <c r="H27"/>
  <c r="F22" i="2"/>
  <c r="G22"/>
  <c r="F25"/>
  <c r="G25"/>
  <c r="M34"/>
  <c r="L34"/>
  <c r="F45"/>
  <c r="G45"/>
  <c r="F43"/>
  <c r="D46"/>
  <c r="D44"/>
  <c r="G43"/>
  <c r="F34"/>
  <c r="G34"/>
  <c r="F32"/>
  <c r="D35"/>
  <c r="D33"/>
  <c r="G32"/>
  <c r="M23"/>
  <c r="L23"/>
  <c r="J35"/>
  <c r="J33"/>
  <c r="M32"/>
  <c r="L32"/>
  <c r="J25"/>
  <c r="J22"/>
  <c r="M21"/>
  <c r="L21"/>
  <c r="M25" l="1"/>
  <c r="L25"/>
  <c r="M35"/>
  <c r="L35"/>
  <c r="F33"/>
  <c r="G33"/>
  <c r="M22"/>
  <c r="L22"/>
  <c r="M33"/>
  <c r="L33"/>
  <c r="F35"/>
  <c r="G35"/>
  <c r="F46"/>
  <c r="G46"/>
  <c r="F12" i="3"/>
  <c r="D12" s="1"/>
  <c r="E13"/>
  <c r="H12"/>
  <c r="G12"/>
  <c r="H11"/>
  <c r="I11" s="1"/>
  <c r="F44" i="2"/>
  <c r="G44"/>
  <c r="I28" i="6"/>
  <c r="G28"/>
  <c r="E28"/>
  <c r="F29"/>
  <c r="H28"/>
  <c r="J28"/>
  <c r="F13" i="3" l="1"/>
  <c r="D13" s="1"/>
  <c r="H13"/>
  <c r="I13" s="1"/>
  <c r="E14"/>
  <c r="G13"/>
  <c r="I29" i="6"/>
  <c r="G29"/>
  <c r="E29"/>
  <c r="J29"/>
  <c r="F30"/>
  <c r="H29"/>
  <c r="I12" i="3"/>
  <c r="I30" i="6" l="1"/>
  <c r="G30"/>
  <c r="E30"/>
  <c r="F31"/>
  <c r="H30"/>
  <c r="J30"/>
  <c r="F14" i="3"/>
  <c r="D14" s="1"/>
  <c r="E15"/>
  <c r="G14"/>
  <c r="H14" l="1"/>
  <c r="I14" s="1"/>
  <c r="F15"/>
  <c r="D15" s="1"/>
  <c r="H15"/>
  <c r="I15" s="1"/>
  <c r="G15"/>
  <c r="E16"/>
  <c r="I31" i="6"/>
  <c r="G31"/>
  <c r="E31"/>
  <c r="J31"/>
  <c r="F32"/>
  <c r="H31"/>
  <c r="I32" l="1"/>
  <c r="G32"/>
  <c r="E32"/>
  <c r="F33"/>
  <c r="H32"/>
  <c r="J32"/>
  <c r="F16" i="3"/>
  <c r="D16" s="1"/>
  <c r="E17"/>
  <c r="H16"/>
  <c r="I16" s="1"/>
  <c r="G16"/>
  <c r="F17" l="1"/>
  <c r="D17" s="1"/>
  <c r="H17"/>
  <c r="I17" s="1"/>
  <c r="E18"/>
  <c r="G17"/>
  <c r="I33" i="6"/>
  <c r="G33"/>
  <c r="E33"/>
  <c r="J33"/>
  <c r="F34"/>
  <c r="H33"/>
  <c r="I34" l="1"/>
  <c r="G34"/>
  <c r="E34"/>
  <c r="F35"/>
  <c r="H34"/>
  <c r="J34"/>
  <c r="F18" i="3"/>
  <c r="D18" s="1"/>
  <c r="E19"/>
  <c r="H18"/>
  <c r="I18" s="1"/>
  <c r="G18"/>
  <c r="F19" l="1"/>
  <c r="D19" s="1"/>
  <c r="G19"/>
  <c r="E20"/>
  <c r="I35" i="6"/>
  <c r="G35"/>
  <c r="E35"/>
  <c r="J35"/>
  <c r="F36"/>
  <c r="H35"/>
  <c r="F20" i="3" l="1"/>
  <c r="D20" s="1"/>
  <c r="E21"/>
  <c r="H20"/>
  <c r="G20"/>
  <c r="H19"/>
  <c r="I19" s="1"/>
  <c r="I36" i="6"/>
  <c r="G36"/>
  <c r="E36"/>
  <c r="F37"/>
  <c r="H36"/>
  <c r="J36"/>
  <c r="I37" l="1"/>
  <c r="G37"/>
  <c r="E37"/>
  <c r="J37"/>
  <c r="F38"/>
  <c r="H37"/>
  <c r="I20" i="3"/>
  <c r="F21"/>
  <c r="D21" s="1"/>
  <c r="H21"/>
  <c r="I21" s="1"/>
  <c r="E22"/>
  <c r="G21"/>
  <c r="F22" l="1"/>
  <c r="D22" s="1"/>
  <c r="E23"/>
  <c r="G22"/>
  <c r="I38" i="6"/>
  <c r="G38"/>
  <c r="E38"/>
  <c r="F39"/>
  <c r="H38"/>
  <c r="J38"/>
  <c r="H22" i="3" l="1"/>
  <c r="I22" s="1"/>
  <c r="I39" i="6"/>
  <c r="G39"/>
  <c r="E39"/>
  <c r="J39"/>
  <c r="F40"/>
  <c r="H39"/>
  <c r="F23" i="3"/>
  <c r="D23" s="1"/>
  <c r="H23"/>
  <c r="I23" s="1"/>
  <c r="G23"/>
  <c r="E24"/>
  <c r="F24" l="1"/>
  <c r="D24" s="1"/>
  <c r="E25"/>
  <c r="H24"/>
  <c r="I24" s="1"/>
  <c r="G24"/>
  <c r="I40" i="6"/>
  <c r="G40"/>
  <c r="E40"/>
  <c r="F41"/>
  <c r="H40"/>
  <c r="J40"/>
  <c r="I41" l="1"/>
  <c r="G41"/>
  <c r="E41"/>
  <c r="J41"/>
  <c r="F42"/>
  <c r="H41"/>
  <c r="F25" i="3"/>
  <c r="D25" s="1"/>
  <c r="E26"/>
  <c r="G25"/>
  <c r="E27" l="1"/>
  <c r="F26"/>
  <c r="D26" s="1"/>
  <c r="H26"/>
  <c r="G26"/>
  <c r="H25"/>
  <c r="I25" s="1"/>
  <c r="I42" i="6"/>
  <c r="G42"/>
  <c r="E42"/>
  <c r="F43"/>
  <c r="H42"/>
  <c r="J42"/>
  <c r="I43" l="1"/>
  <c r="G43"/>
  <c r="E43"/>
  <c r="J43"/>
  <c r="F44"/>
  <c r="H43"/>
  <c r="I26" i="3"/>
  <c r="F27"/>
  <c r="D27" s="1"/>
  <c r="G27"/>
  <c r="E28"/>
  <c r="F28" l="1"/>
  <c r="D28" s="1"/>
  <c r="E29"/>
  <c r="H28"/>
  <c r="G28"/>
  <c r="H27"/>
  <c r="I27" s="1"/>
  <c r="I44" i="6"/>
  <c r="G44"/>
  <c r="E44"/>
  <c r="F45"/>
  <c r="H44"/>
  <c r="J44"/>
  <c r="F29" i="3" l="1"/>
  <c r="D29" s="1"/>
  <c r="E30"/>
  <c r="G29"/>
  <c r="I45" i="6"/>
  <c r="G45"/>
  <c r="E45"/>
  <c r="J45"/>
  <c r="F46"/>
  <c r="H45"/>
  <c r="I28" i="3"/>
  <c r="F30" l="1"/>
  <c r="D30" s="1"/>
  <c r="E31"/>
  <c r="G30"/>
  <c r="H29"/>
  <c r="I29" s="1"/>
  <c r="I46" i="6"/>
  <c r="G46"/>
  <c r="E46"/>
  <c r="F47"/>
  <c r="H46"/>
  <c r="J46"/>
  <c r="H30" i="3" l="1"/>
  <c r="I30" s="1"/>
  <c r="F31"/>
  <c r="D31" s="1"/>
  <c r="H31"/>
  <c r="I31" s="1"/>
  <c r="G31"/>
  <c r="E32"/>
  <c r="I47" i="6"/>
  <c r="G47"/>
  <c r="E47"/>
  <c r="J47"/>
  <c r="F48"/>
  <c r="H47"/>
  <c r="F32" i="3" l="1"/>
  <c r="D32" s="1"/>
  <c r="H32"/>
  <c r="I32" s="1"/>
  <c r="E33"/>
  <c r="G32"/>
  <c r="I48" i="6"/>
  <c r="G48"/>
  <c r="E48"/>
  <c r="F49"/>
  <c r="H48"/>
  <c r="J48"/>
  <c r="I49" l="1"/>
  <c r="G49"/>
  <c r="E49"/>
  <c r="J49"/>
  <c r="F50"/>
  <c r="H49"/>
  <c r="F33" i="3"/>
  <c r="D33" s="1"/>
  <c r="H33"/>
  <c r="I33" s="1"/>
  <c r="E34"/>
  <c r="G33"/>
  <c r="F34" l="1"/>
  <c r="D34" s="1"/>
  <c r="H34"/>
  <c r="I34" s="1"/>
  <c r="E35"/>
  <c r="G34"/>
  <c r="I50" i="6"/>
  <c r="G50"/>
  <c r="E50"/>
  <c r="F51"/>
  <c r="H50"/>
  <c r="J50"/>
  <c r="I51" l="1"/>
  <c r="G51"/>
  <c r="E51"/>
  <c r="J51"/>
  <c r="F52"/>
  <c r="H51"/>
  <c r="F35" i="3"/>
  <c r="D35" s="1"/>
  <c r="H35"/>
  <c r="I35" s="1"/>
  <c r="G35"/>
  <c r="E36"/>
  <c r="F36" l="1"/>
  <c r="D36" s="1"/>
  <c r="E37"/>
  <c r="G36"/>
  <c r="I52" i="6"/>
  <c r="G52"/>
  <c r="E52"/>
  <c r="F53"/>
  <c r="H52"/>
  <c r="J52"/>
  <c r="F37" i="3" l="1"/>
  <c r="D37" s="1"/>
  <c r="E38"/>
  <c r="G37"/>
  <c r="I53" i="6"/>
  <c r="G53"/>
  <c r="E53"/>
  <c r="J53"/>
  <c r="F54"/>
  <c r="H53"/>
  <c r="H36" i="3"/>
  <c r="I36" s="1"/>
  <c r="I54" i="6" l="1"/>
  <c r="G54"/>
  <c r="E54"/>
  <c r="F55"/>
  <c r="H54"/>
  <c r="J54"/>
  <c r="F38" i="3"/>
  <c r="D38" s="1"/>
  <c r="E39"/>
  <c r="G38"/>
  <c r="H37"/>
  <c r="I37" s="1"/>
  <c r="F39" l="1"/>
  <c r="D39" s="1"/>
  <c r="G39"/>
  <c r="E40"/>
  <c r="H38"/>
  <c r="I38" s="1"/>
  <c r="I55" i="6"/>
  <c r="G55"/>
  <c r="E55"/>
  <c r="J55"/>
  <c r="F56"/>
  <c r="H55"/>
  <c r="I56" l="1"/>
  <c r="G56"/>
  <c r="E56"/>
  <c r="F57"/>
  <c r="H56"/>
  <c r="J56"/>
  <c r="F40" i="3"/>
  <c r="D40" s="1"/>
  <c r="E41"/>
  <c r="G40"/>
  <c r="H39"/>
  <c r="I39" s="1"/>
  <c r="H40" l="1"/>
  <c r="I40" s="1"/>
  <c r="I57" i="6"/>
  <c r="G57"/>
  <c r="E57"/>
  <c r="J57"/>
  <c r="F58"/>
  <c r="H57"/>
  <c r="F41" i="3"/>
  <c r="D41" s="1"/>
  <c r="H41"/>
  <c r="I41" s="1"/>
  <c r="E42"/>
  <c r="G41"/>
  <c r="E43" l="1"/>
  <c r="F42"/>
  <c r="D42" s="1"/>
  <c r="G42"/>
  <c r="I58" i="6"/>
  <c r="G58"/>
  <c r="E58"/>
  <c r="F59"/>
  <c r="H58"/>
  <c r="J58"/>
  <c r="F43" i="3" l="1"/>
  <c r="D43" s="1"/>
  <c r="G43"/>
  <c r="E44"/>
  <c r="I59" i="6"/>
  <c r="G59"/>
  <c r="E59"/>
  <c r="J59"/>
  <c r="F60"/>
  <c r="H59"/>
  <c r="H42" i="3"/>
  <c r="I42" s="1"/>
  <c r="I60" i="6" l="1"/>
  <c r="G60"/>
  <c r="E60"/>
  <c r="F61"/>
  <c r="H60"/>
  <c r="J60"/>
  <c r="F44" i="3"/>
  <c r="D44" s="1"/>
  <c r="H44"/>
  <c r="I44" s="1"/>
  <c r="E45"/>
  <c r="G44"/>
  <c r="H43"/>
  <c r="I43" s="1"/>
  <c r="I61" i="6" l="1"/>
  <c r="G61"/>
  <c r="E61"/>
  <c r="J61"/>
  <c r="F62"/>
  <c r="H61"/>
  <c r="F45" i="3"/>
  <c r="D45" s="1"/>
  <c r="E46"/>
  <c r="G45"/>
  <c r="H45" l="1"/>
  <c r="I45" s="1"/>
  <c r="F46"/>
  <c r="D46" s="1"/>
  <c r="E47"/>
  <c r="G46"/>
  <c r="I62" i="6"/>
  <c r="G62"/>
  <c r="E62"/>
  <c r="F63"/>
  <c r="H62"/>
  <c r="J62"/>
  <c r="F47" i="3" l="1"/>
  <c r="D47" s="1"/>
  <c r="G47"/>
  <c r="E48"/>
  <c r="I63" i="6"/>
  <c r="G63"/>
  <c r="E63"/>
  <c r="J63"/>
  <c r="F64"/>
  <c r="H63"/>
  <c r="H46" i="3"/>
  <c r="I46" s="1"/>
  <c r="I64" i="6" l="1"/>
  <c r="G64"/>
  <c r="E64"/>
  <c r="F65"/>
  <c r="H64"/>
  <c r="J64"/>
  <c r="F48" i="3"/>
  <c r="D48" s="1"/>
  <c r="H48"/>
  <c r="I48" s="1"/>
  <c r="E49"/>
  <c r="G48"/>
  <c r="H47"/>
  <c r="I47" s="1"/>
  <c r="I65" i="6" l="1"/>
  <c r="G65"/>
  <c r="E65"/>
  <c r="J65"/>
  <c r="F66"/>
  <c r="H65"/>
  <c r="F49" i="3"/>
  <c r="D49" s="1"/>
  <c r="E50"/>
  <c r="G49"/>
  <c r="F50" l="1"/>
  <c r="D50" s="1"/>
  <c r="E51"/>
  <c r="G50"/>
  <c r="I66" i="6"/>
  <c r="G66"/>
  <c r="E66"/>
  <c r="F67"/>
  <c r="H66"/>
  <c r="J66"/>
  <c r="H49" i="3"/>
  <c r="I49" s="1"/>
  <c r="F51" l="1"/>
  <c r="D51" s="1"/>
  <c r="G51"/>
  <c r="E52"/>
  <c r="I67" i="6"/>
  <c r="G67"/>
  <c r="E67"/>
  <c r="J67"/>
  <c r="F68"/>
  <c r="H67"/>
  <c r="H50" i="3"/>
  <c r="I50" s="1"/>
  <c r="I68" i="6" l="1"/>
  <c r="G68"/>
  <c r="E68"/>
  <c r="F69"/>
  <c r="H68"/>
  <c r="J68"/>
  <c r="F52" i="3"/>
  <c r="D52" s="1"/>
  <c r="E53"/>
  <c r="G52"/>
  <c r="H51"/>
  <c r="I51" s="1"/>
  <c r="F53" l="1"/>
  <c r="D53" s="1"/>
  <c r="E54"/>
  <c r="G53"/>
  <c r="H52"/>
  <c r="I52" s="1"/>
  <c r="I69" i="6"/>
  <c r="G69"/>
  <c r="E69"/>
  <c r="J69"/>
  <c r="F70"/>
  <c r="H69"/>
  <c r="F54" i="3" l="1"/>
  <c r="D54" s="1"/>
  <c r="E55"/>
  <c r="G54"/>
  <c r="I70" i="6"/>
  <c r="G70"/>
  <c r="E70"/>
  <c r="F71"/>
  <c r="H70"/>
  <c r="J70"/>
  <c r="H53" i="3"/>
  <c r="I53" s="1"/>
  <c r="F55" l="1"/>
  <c r="D55" s="1"/>
  <c r="G55"/>
  <c r="E56"/>
  <c r="I71" i="6"/>
  <c r="G71"/>
  <c r="E71"/>
  <c r="J71"/>
  <c r="F72"/>
  <c r="H71"/>
  <c r="H54" i="3"/>
  <c r="I54" s="1"/>
  <c r="I72" i="6" l="1"/>
  <c r="G72"/>
  <c r="E72"/>
  <c r="F73"/>
  <c r="H72"/>
  <c r="J72"/>
  <c r="F56" i="3"/>
  <c r="D56" s="1"/>
  <c r="E57"/>
  <c r="G56"/>
  <c r="H55"/>
  <c r="I55" s="1"/>
  <c r="H56" l="1"/>
  <c r="I56" s="1"/>
  <c r="I73" i="6"/>
  <c r="G73"/>
  <c r="E73"/>
  <c r="J73"/>
  <c r="F74"/>
  <c r="H73"/>
  <c r="F57" i="3"/>
  <c r="D57" s="1"/>
  <c r="H57"/>
  <c r="I57" s="1"/>
  <c r="E58"/>
  <c r="G57"/>
  <c r="E59" l="1"/>
  <c r="F58"/>
  <c r="D58" s="1"/>
  <c r="G58"/>
  <c r="I74" i="6"/>
  <c r="G74"/>
  <c r="E74"/>
  <c r="F75"/>
  <c r="H74"/>
  <c r="J74"/>
  <c r="I75" l="1"/>
  <c r="G75"/>
  <c r="E75"/>
  <c r="J75"/>
  <c r="F76"/>
  <c r="H75"/>
  <c r="F59" i="3"/>
  <c r="D59" s="1"/>
  <c r="H59"/>
  <c r="G59"/>
  <c r="E60"/>
  <c r="H58"/>
  <c r="I58" s="1"/>
  <c r="F60" l="1"/>
  <c r="D60" s="1"/>
  <c r="H60"/>
  <c r="I60" s="1"/>
  <c r="E61"/>
  <c r="G60"/>
  <c r="I59"/>
  <c r="I76" i="6"/>
  <c r="G76"/>
  <c r="E76"/>
  <c r="F77"/>
  <c r="H76"/>
  <c r="J76"/>
  <c r="I77" l="1"/>
  <c r="G77"/>
  <c r="E77"/>
  <c r="J77"/>
  <c r="F78"/>
  <c r="H77"/>
  <c r="F61" i="3"/>
  <c r="D61" s="1"/>
  <c r="H61"/>
  <c r="I61" s="1"/>
  <c r="E62"/>
  <c r="G61"/>
  <c r="F62" l="1"/>
  <c r="D62" s="1"/>
  <c r="H62"/>
  <c r="I62" s="1"/>
  <c r="E63"/>
  <c r="G62"/>
  <c r="I78" i="6"/>
  <c r="G78"/>
  <c r="E78"/>
  <c r="F79"/>
  <c r="H78"/>
  <c r="J78"/>
  <c r="I79" l="1"/>
  <c r="G79"/>
  <c r="E79"/>
  <c r="J79"/>
  <c r="F80"/>
  <c r="H79"/>
  <c r="F63" i="3"/>
  <c r="D63" s="1"/>
  <c r="H63"/>
  <c r="I63" s="1"/>
  <c r="G63"/>
  <c r="E64"/>
  <c r="F64" l="1"/>
  <c r="D64" s="1"/>
  <c r="H64"/>
  <c r="I64" s="1"/>
  <c r="E65"/>
  <c r="G64"/>
  <c r="I80" i="6"/>
  <c r="G80"/>
  <c r="E80"/>
  <c r="F81"/>
  <c r="H80"/>
  <c r="J80"/>
  <c r="I81" l="1"/>
  <c r="G81"/>
  <c r="E81"/>
  <c r="J81"/>
  <c r="F82"/>
  <c r="H81"/>
  <c r="F65" i="3"/>
  <c r="D65" s="1"/>
  <c r="H65"/>
  <c r="I65" s="1"/>
  <c r="E66"/>
  <c r="G65"/>
  <c r="F66" l="1"/>
  <c r="D66" s="1"/>
  <c r="H66"/>
  <c r="I66" s="1"/>
  <c r="E67"/>
  <c r="G66"/>
  <c r="I82" i="6"/>
  <c r="G82"/>
  <c r="E82"/>
  <c r="F83"/>
  <c r="H82"/>
  <c r="J82"/>
  <c r="I83" l="1"/>
  <c r="G83"/>
  <c r="E83"/>
  <c r="J83"/>
  <c r="F84"/>
  <c r="H83"/>
  <c r="F67" i="3"/>
  <c r="D67" s="1"/>
  <c r="H67"/>
  <c r="I67" s="1"/>
  <c r="G67"/>
  <c r="E68"/>
  <c r="F68" l="1"/>
  <c r="D68" s="1"/>
  <c r="H68"/>
  <c r="I68" s="1"/>
  <c r="E69"/>
  <c r="G68"/>
  <c r="I84" i="6"/>
  <c r="G84"/>
  <c r="E84"/>
  <c r="F85"/>
  <c r="H84"/>
  <c r="J84"/>
  <c r="I85" l="1"/>
  <c r="G85"/>
  <c r="E85"/>
  <c r="J85"/>
  <c r="F86"/>
  <c r="H85"/>
  <c r="F69" i="3"/>
  <c r="D69" s="1"/>
  <c r="H69"/>
  <c r="I69" s="1"/>
  <c r="G69"/>
  <c r="E70"/>
  <c r="F70" l="1"/>
  <c r="D70" s="1"/>
  <c r="H70"/>
  <c r="I70" s="1"/>
  <c r="E71"/>
  <c r="G70"/>
  <c r="I86" i="6"/>
  <c r="G86"/>
  <c r="E86"/>
  <c r="F87"/>
  <c r="H86"/>
  <c r="J86"/>
  <c r="I87" l="1"/>
  <c r="G87"/>
  <c r="E87"/>
  <c r="J87"/>
  <c r="F88"/>
  <c r="H87"/>
  <c r="F71" i="3"/>
  <c r="D71" s="1"/>
  <c r="H71"/>
  <c r="I71" s="1"/>
  <c r="G71"/>
  <c r="E72"/>
  <c r="F72" l="1"/>
  <c r="D72" s="1"/>
  <c r="H72"/>
  <c r="I72" s="1"/>
  <c r="E73"/>
  <c r="G72"/>
  <c r="I88" i="6"/>
  <c r="G88"/>
  <c r="E88"/>
  <c r="F89"/>
  <c r="H88"/>
  <c r="J88"/>
  <c r="I89" l="1"/>
  <c r="G89"/>
  <c r="E89"/>
  <c r="J89"/>
  <c r="F90"/>
  <c r="H89"/>
  <c r="F73" i="3"/>
  <c r="D73" s="1"/>
  <c r="H73"/>
  <c r="I73" s="1"/>
  <c r="G73"/>
  <c r="E74"/>
  <c r="F74" l="1"/>
  <c r="D74" s="1"/>
  <c r="E75"/>
  <c r="G74"/>
  <c r="I90" i="6"/>
  <c r="G90"/>
  <c r="E90"/>
  <c r="F91"/>
  <c r="H90"/>
  <c r="J90"/>
  <c r="I91" l="1"/>
  <c r="G91"/>
  <c r="E91"/>
  <c r="J91"/>
  <c r="F92"/>
  <c r="H91"/>
  <c r="F75" i="3"/>
  <c r="D75" s="1"/>
  <c r="H75"/>
  <c r="I75" s="1"/>
  <c r="G75"/>
  <c r="E76"/>
  <c r="H74"/>
  <c r="I74" s="1"/>
  <c r="F76" l="1"/>
  <c r="D76" s="1"/>
  <c r="H76"/>
  <c r="I76" s="1"/>
  <c r="E77"/>
  <c r="G76"/>
  <c r="I92" i="6"/>
  <c r="G92"/>
  <c r="E92"/>
  <c r="F93"/>
  <c r="J92"/>
  <c r="H92"/>
  <c r="H93" l="1"/>
  <c r="I93"/>
  <c r="G93"/>
  <c r="E93"/>
  <c r="F94"/>
  <c r="J93"/>
  <c r="F77" i="3"/>
  <c r="D77" s="1"/>
  <c r="H77"/>
  <c r="I77" s="1"/>
  <c r="G77"/>
  <c r="E78"/>
  <c r="F78" l="1"/>
  <c r="D78" s="1"/>
  <c r="H78"/>
  <c r="I78" s="1"/>
  <c r="E79"/>
  <c r="G78"/>
  <c r="J94" i="6"/>
  <c r="I94"/>
  <c r="G94"/>
  <c r="E94"/>
  <c r="F95"/>
  <c r="H94"/>
  <c r="J95" l="1"/>
  <c r="I95"/>
  <c r="G95"/>
  <c r="E95"/>
  <c r="F96"/>
  <c r="H95"/>
  <c r="F79" i="3"/>
  <c r="D79" s="1"/>
  <c r="H79"/>
  <c r="I79" s="1"/>
  <c r="G79"/>
  <c r="E80"/>
  <c r="F80" l="1"/>
  <c r="D80" s="1"/>
  <c r="H80"/>
  <c r="I80" s="1"/>
  <c r="E81"/>
  <c r="G80"/>
  <c r="F97" i="6"/>
  <c r="I96"/>
  <c r="G96"/>
  <c r="E96"/>
  <c r="J96"/>
  <c r="H96"/>
  <c r="J97" l="1"/>
  <c r="I97"/>
  <c r="G97"/>
  <c r="E97"/>
  <c r="F98"/>
  <c r="H97"/>
  <c r="F81" i="3"/>
  <c r="D81" s="1"/>
  <c r="H81"/>
  <c r="I81" s="1"/>
  <c r="G81"/>
  <c r="E82"/>
  <c r="F82" l="1"/>
  <c r="D82" s="1"/>
  <c r="H82"/>
  <c r="I82" s="1"/>
  <c r="E83"/>
  <c r="G82"/>
  <c r="J98" i="6"/>
  <c r="I98"/>
  <c r="G98"/>
  <c r="E98"/>
  <c r="F99"/>
  <c r="H98"/>
  <c r="H99" l="1"/>
  <c r="I99"/>
  <c r="G99"/>
  <c r="E99"/>
  <c r="F100"/>
  <c r="J99"/>
  <c r="F83" i="3"/>
  <c r="D83" s="1"/>
  <c r="H83"/>
  <c r="I83" s="1"/>
  <c r="G83"/>
  <c r="E84"/>
  <c r="F84" l="1"/>
  <c r="D84" s="1"/>
  <c r="H84"/>
  <c r="I84" s="1"/>
  <c r="E85"/>
  <c r="G84"/>
  <c r="H100" i="6"/>
  <c r="I100"/>
  <c r="G100"/>
  <c r="E100"/>
  <c r="F101"/>
  <c r="J100"/>
  <c r="J101" l="1"/>
  <c r="I101"/>
  <c r="G101"/>
  <c r="E101"/>
  <c r="F102"/>
  <c r="H101"/>
  <c r="F85" i="3"/>
  <c r="D85" s="1"/>
  <c r="H85"/>
  <c r="I85" s="1"/>
  <c r="G85"/>
  <c r="E86"/>
  <c r="F86" l="1"/>
  <c r="D86" s="1"/>
  <c r="H86"/>
  <c r="I86" s="1"/>
  <c r="E87"/>
  <c r="G86"/>
  <c r="J102" i="6"/>
  <c r="I102"/>
  <c r="G102"/>
  <c r="E102"/>
  <c r="F103"/>
  <c r="H102"/>
  <c r="J103" l="1"/>
  <c r="I103"/>
  <c r="G103"/>
  <c r="E103"/>
  <c r="F104"/>
  <c r="H103"/>
  <c r="F87" i="3"/>
  <c r="D87" s="1"/>
  <c r="H87"/>
  <c r="I87" s="1"/>
  <c r="G87"/>
  <c r="E88"/>
  <c r="F88" l="1"/>
  <c r="D88" s="1"/>
  <c r="H88"/>
  <c r="I88" s="1"/>
  <c r="E89"/>
  <c r="G88"/>
  <c r="J104" i="6"/>
  <c r="I104"/>
  <c r="G104"/>
  <c r="E104"/>
  <c r="F105"/>
  <c r="H104"/>
  <c r="H105" l="1"/>
  <c r="I105"/>
  <c r="G105"/>
  <c r="E105"/>
  <c r="F106"/>
  <c r="J105"/>
  <c r="F89" i="3"/>
  <c r="D89" s="1"/>
  <c r="H89"/>
  <c r="I89" s="1"/>
  <c r="G89"/>
  <c r="E90"/>
  <c r="F90" l="1"/>
  <c r="D90" s="1"/>
  <c r="E91"/>
  <c r="G90"/>
  <c r="F107" i="6"/>
  <c r="H106"/>
  <c r="I106"/>
  <c r="G106"/>
  <c r="E106"/>
  <c r="J106"/>
  <c r="F108" l="1"/>
  <c r="I107"/>
  <c r="G107"/>
  <c r="E107"/>
  <c r="J107"/>
  <c r="H107"/>
  <c r="F91" i="3"/>
  <c r="D91" s="1"/>
  <c r="H91"/>
  <c r="I91" s="1"/>
  <c r="G91"/>
  <c r="E92"/>
  <c r="H90"/>
  <c r="I90" s="1"/>
  <c r="F92" l="1"/>
  <c r="D92" s="1"/>
  <c r="H92"/>
  <c r="I92" s="1"/>
  <c r="E93"/>
  <c r="G92"/>
  <c r="J108" i="6"/>
  <c r="I108"/>
  <c r="G108"/>
  <c r="E108"/>
  <c r="F109"/>
  <c r="H108"/>
  <c r="J109" l="1"/>
  <c r="I109"/>
  <c r="G109"/>
  <c r="E109"/>
  <c r="F110"/>
  <c r="H109"/>
  <c r="F93" i="3"/>
  <c r="D93" s="1"/>
  <c r="H93"/>
  <c r="I93" s="1"/>
  <c r="G93"/>
  <c r="E94"/>
  <c r="F94" l="1"/>
  <c r="D94" s="1"/>
  <c r="H94"/>
  <c r="I94" s="1"/>
  <c r="E95"/>
  <c r="G94"/>
  <c r="J110" i="6"/>
  <c r="I110"/>
  <c r="G110"/>
  <c r="E110"/>
  <c r="F111"/>
  <c r="H110"/>
  <c r="J111" l="1"/>
  <c r="I111"/>
  <c r="G111"/>
  <c r="E111"/>
  <c r="F112"/>
  <c r="H111"/>
  <c r="F95" i="3"/>
  <c r="D95" s="1"/>
  <c r="G95"/>
  <c r="E96"/>
  <c r="F96" l="1"/>
  <c r="D96" s="1"/>
  <c r="E97"/>
  <c r="G96"/>
  <c r="H95"/>
  <c r="I95" s="1"/>
  <c r="J112" i="6"/>
  <c r="I112"/>
  <c r="G112"/>
  <c r="E112"/>
  <c r="F113"/>
  <c r="H112"/>
  <c r="F97" i="3" l="1"/>
  <c r="D97" s="1"/>
  <c r="G97"/>
  <c r="E98"/>
  <c r="J113" i="6"/>
  <c r="I113"/>
  <c r="G113"/>
  <c r="E113"/>
  <c r="F114"/>
  <c r="H113"/>
  <c r="H96" i="3"/>
  <c r="I96" s="1"/>
  <c r="F98" l="1"/>
  <c r="D98" s="1"/>
  <c r="H98"/>
  <c r="E99"/>
  <c r="G98"/>
  <c r="H97"/>
  <c r="I97" s="1"/>
  <c r="H114" i="6"/>
  <c r="I114"/>
  <c r="G114"/>
  <c r="E114"/>
  <c r="F115"/>
  <c r="J114"/>
  <c r="I98" i="3" l="1"/>
  <c r="H115" i="6"/>
  <c r="I115"/>
  <c r="G115"/>
  <c r="E115"/>
  <c r="F116"/>
  <c r="J115"/>
  <c r="F99" i="3"/>
  <c r="D99" s="1"/>
  <c r="G99"/>
  <c r="E100"/>
  <c r="J116" i="6" l="1"/>
  <c r="I116"/>
  <c r="G116"/>
  <c r="E116"/>
  <c r="F117"/>
  <c r="H116"/>
  <c r="F100" i="3"/>
  <c r="D100" s="1"/>
  <c r="H100"/>
  <c r="I100" s="1"/>
  <c r="E101"/>
  <c r="G100"/>
  <c r="H99"/>
  <c r="I99" s="1"/>
  <c r="F101" l="1"/>
  <c r="D101" s="1"/>
  <c r="G101"/>
  <c r="E102"/>
  <c r="J117" i="6"/>
  <c r="I117"/>
  <c r="G117"/>
  <c r="E117"/>
  <c r="F118"/>
  <c r="H117"/>
  <c r="F102" i="3" l="1"/>
  <c r="D102" s="1"/>
  <c r="E103"/>
  <c r="G102"/>
  <c r="H101"/>
  <c r="I101" s="1"/>
  <c r="F119" i="6"/>
  <c r="I118"/>
  <c r="G118"/>
  <c r="E118"/>
  <c r="J118"/>
  <c r="H118"/>
  <c r="F103" i="3" l="1"/>
  <c r="D103" s="1"/>
  <c r="G103"/>
  <c r="E104"/>
  <c r="J119" i="6"/>
  <c r="I119"/>
  <c r="G119"/>
  <c r="E119"/>
  <c r="F120"/>
  <c r="H119"/>
  <c r="H102" i="3"/>
  <c r="I102" s="1"/>
  <c r="F104" l="1"/>
  <c r="D104" s="1"/>
  <c r="H104"/>
  <c r="E105"/>
  <c r="G104"/>
  <c r="H103"/>
  <c r="I103" s="1"/>
  <c r="J120" i="6"/>
  <c r="I120"/>
  <c r="G120"/>
  <c r="E120"/>
  <c r="F121"/>
  <c r="H120"/>
  <c r="H121" l="1"/>
  <c r="I121"/>
  <c r="G121"/>
  <c r="E121"/>
  <c r="F122"/>
  <c r="J121"/>
  <c r="I104" i="3"/>
  <c r="F105"/>
  <c r="D105" s="1"/>
  <c r="G105"/>
  <c r="E106"/>
  <c r="F106" l="1"/>
  <c r="D106" s="1"/>
  <c r="E107"/>
  <c r="G106"/>
  <c r="H105"/>
  <c r="I105" s="1"/>
  <c r="H122" i="6"/>
  <c r="I122"/>
  <c r="G122"/>
  <c r="E122"/>
  <c r="F123"/>
  <c r="J122"/>
  <c r="F124" l="1"/>
  <c r="H123"/>
  <c r="I123"/>
  <c r="G123"/>
  <c r="E123"/>
  <c r="J123"/>
  <c r="F107" i="3"/>
  <c r="D107" s="1"/>
  <c r="H107"/>
  <c r="I107" s="1"/>
  <c r="G107"/>
  <c r="E108"/>
  <c r="H106"/>
  <c r="I106" s="1"/>
  <c r="F108" l="1"/>
  <c r="D108" s="1"/>
  <c r="E109"/>
  <c r="G108"/>
  <c r="I124" i="6"/>
  <c r="G124"/>
  <c r="E124"/>
  <c r="F125"/>
  <c r="J124"/>
  <c r="H124"/>
  <c r="F109" i="3" l="1"/>
  <c r="D109" s="1"/>
  <c r="G109"/>
  <c r="E110"/>
  <c r="F126" i="6"/>
  <c r="H125"/>
  <c r="I125"/>
  <c r="G125"/>
  <c r="E125"/>
  <c r="J125"/>
  <c r="H108" i="3"/>
  <c r="I108" s="1"/>
  <c r="F127" i="6" l="1"/>
  <c r="I126"/>
  <c r="G126"/>
  <c r="E126"/>
  <c r="J126"/>
  <c r="H126"/>
  <c r="F110" i="3"/>
  <c r="D110" s="1"/>
  <c r="H110"/>
  <c r="I110" s="1"/>
  <c r="E111"/>
  <c r="G110"/>
  <c r="H109"/>
  <c r="I109" s="1"/>
  <c r="F111" l="1"/>
  <c r="D111" s="1"/>
  <c r="H111"/>
  <c r="I111" s="1"/>
  <c r="G111"/>
  <c r="E112"/>
  <c r="I127" i="6"/>
  <c r="G127"/>
  <c r="E127"/>
  <c r="F128"/>
  <c r="J127"/>
  <c r="H127"/>
  <c r="H128" l="1"/>
  <c r="I128"/>
  <c r="G128"/>
  <c r="E128"/>
  <c r="F129"/>
  <c r="J128"/>
  <c r="F112" i="3"/>
  <c r="D112" s="1"/>
  <c r="E113"/>
  <c r="G112"/>
  <c r="F113" l="1"/>
  <c r="D113" s="1"/>
  <c r="H113"/>
  <c r="I113" s="1"/>
  <c r="G113"/>
  <c r="E114"/>
  <c r="H112"/>
  <c r="I112" s="1"/>
  <c r="H129" i="6"/>
  <c r="I129"/>
  <c r="G129"/>
  <c r="E129"/>
  <c r="F130"/>
  <c r="J129"/>
  <c r="H130" l="1"/>
  <c r="I130"/>
  <c r="G130"/>
  <c r="E130"/>
  <c r="F131"/>
  <c r="J130"/>
  <c r="F114" i="3"/>
  <c r="D114" s="1"/>
  <c r="E115"/>
  <c r="G114"/>
  <c r="F115" l="1"/>
  <c r="D115" s="1"/>
  <c r="H115"/>
  <c r="I115" s="1"/>
  <c r="G115"/>
  <c r="E116"/>
  <c r="H114"/>
  <c r="I114" s="1"/>
  <c r="F132" i="6"/>
  <c r="H131"/>
  <c r="I131"/>
  <c r="G131"/>
  <c r="E131"/>
  <c r="J131"/>
  <c r="F133" l="1"/>
  <c r="I132"/>
  <c r="G132"/>
  <c r="E132"/>
  <c r="J132"/>
  <c r="H132"/>
  <c r="F116" i="3"/>
  <c r="D116" s="1"/>
  <c r="E117"/>
  <c r="G116"/>
  <c r="F117" l="1"/>
  <c r="D117" s="1"/>
  <c r="H117"/>
  <c r="I117" s="1"/>
  <c r="G117"/>
  <c r="E118"/>
  <c r="H116"/>
  <c r="I116" s="1"/>
  <c r="F134" i="6"/>
  <c r="I133"/>
  <c r="G133"/>
  <c r="E133"/>
  <c r="J133"/>
  <c r="H133"/>
  <c r="F118" i="3" l="1"/>
  <c r="D118" s="1"/>
  <c r="E119"/>
  <c r="G118"/>
  <c r="F135" i="6"/>
  <c r="I134"/>
  <c r="G134"/>
  <c r="E134"/>
  <c r="J134"/>
  <c r="H134"/>
  <c r="F136" l="1"/>
  <c r="I135"/>
  <c r="G135"/>
  <c r="E135"/>
  <c r="J135"/>
  <c r="H135"/>
  <c r="F119" i="3"/>
  <c r="D119" s="1"/>
  <c r="G119"/>
  <c r="E120"/>
  <c r="H118"/>
  <c r="I118" s="1"/>
  <c r="F120" l="1"/>
  <c r="D120" s="1"/>
  <c r="H120"/>
  <c r="I120" s="1"/>
  <c r="E121"/>
  <c r="G120"/>
  <c r="H119"/>
  <c r="I119" s="1"/>
  <c r="J136" i="6"/>
  <c r="I136"/>
  <c r="G136"/>
  <c r="E136"/>
  <c r="F137"/>
  <c r="H136"/>
  <c r="H137" l="1"/>
  <c r="I137"/>
  <c r="G137"/>
  <c r="E137"/>
  <c r="F138"/>
  <c r="J137"/>
  <c r="F121" i="3"/>
  <c r="D121" s="1"/>
  <c r="G121"/>
  <c r="E122"/>
  <c r="H122" l="1"/>
  <c r="F122"/>
  <c r="D122" s="1"/>
  <c r="E123"/>
  <c r="G122"/>
  <c r="H121"/>
  <c r="I121" s="1"/>
  <c r="H138" i="6"/>
  <c r="I138"/>
  <c r="G138"/>
  <c r="E138"/>
  <c r="F139"/>
  <c r="J138"/>
  <c r="F123" i="3" l="1"/>
  <c r="D123" s="1"/>
  <c r="G123"/>
  <c r="E124"/>
  <c r="F140" i="6"/>
  <c r="H139"/>
  <c r="I139"/>
  <c r="G139"/>
  <c r="E139"/>
  <c r="J139"/>
  <c r="I122" i="3"/>
  <c r="F124" l="1"/>
  <c r="D124" s="1"/>
  <c r="E125"/>
  <c r="G124"/>
  <c r="H123"/>
  <c r="I123" s="1"/>
  <c r="F141" i="6"/>
  <c r="I140"/>
  <c r="G140"/>
  <c r="E140"/>
  <c r="J140"/>
  <c r="H140"/>
  <c r="F125" i="3" l="1"/>
  <c r="D125" s="1"/>
  <c r="G125"/>
  <c r="E126"/>
  <c r="I141" i="6"/>
  <c r="G141"/>
  <c r="E141"/>
  <c r="F142"/>
  <c r="J141"/>
  <c r="H141"/>
  <c r="H124" i="3"/>
  <c r="I124" s="1"/>
  <c r="H142" i="6" l="1"/>
  <c r="I142"/>
  <c r="G142"/>
  <c r="E142"/>
  <c r="F143"/>
  <c r="J142"/>
  <c r="F126" i="3"/>
  <c r="D126" s="1"/>
  <c r="E127"/>
  <c r="G126"/>
  <c r="H125"/>
  <c r="I125" s="1"/>
  <c r="F127" l="1"/>
  <c r="D127" s="1"/>
  <c r="G127"/>
  <c r="E128"/>
  <c r="H143" i="6"/>
  <c r="I143"/>
  <c r="G143"/>
  <c r="E143"/>
  <c r="F144"/>
  <c r="J143"/>
  <c r="H126" i="3"/>
  <c r="I126" s="1"/>
  <c r="J144" i="6" l="1"/>
  <c r="I144"/>
  <c r="G144"/>
  <c r="E144"/>
  <c r="F145"/>
  <c r="H144"/>
  <c r="F128" i="3"/>
  <c r="D128" s="1"/>
  <c r="E129"/>
  <c r="G128"/>
  <c r="H127"/>
  <c r="I127" s="1"/>
  <c r="F129" l="1"/>
  <c r="D129" s="1"/>
  <c r="G129"/>
  <c r="E130"/>
  <c r="J145" i="6"/>
  <c r="I145"/>
  <c r="G145"/>
  <c r="E145"/>
  <c r="F146"/>
  <c r="H145"/>
  <c r="H128" i="3"/>
  <c r="I128" s="1"/>
  <c r="F130" l="1"/>
  <c r="D130" s="1"/>
  <c r="H130"/>
  <c r="E131"/>
  <c r="G130"/>
  <c r="H129"/>
  <c r="I129" s="1"/>
  <c r="J146" i="6"/>
  <c r="I146"/>
  <c r="G146"/>
  <c r="E146"/>
  <c r="F147"/>
  <c r="H146"/>
  <c r="J147" l="1"/>
  <c r="I147"/>
  <c r="G147"/>
  <c r="E147"/>
  <c r="F148"/>
  <c r="H147"/>
  <c r="I130" i="3"/>
  <c r="F131"/>
  <c r="D131" s="1"/>
  <c r="G131"/>
  <c r="E132"/>
  <c r="F132" l="1"/>
  <c r="D132" s="1"/>
  <c r="H132"/>
  <c r="I132" s="1"/>
  <c r="E133"/>
  <c r="G132"/>
  <c r="H131"/>
  <c r="I131" s="1"/>
  <c r="H148" i="6"/>
  <c r="I148"/>
  <c r="G148"/>
  <c r="E148"/>
  <c r="F149"/>
  <c r="J148"/>
  <c r="H149" l="1"/>
  <c r="I149"/>
  <c r="G149"/>
  <c r="E149"/>
  <c r="F150"/>
  <c r="J149"/>
  <c r="F133" i="3"/>
  <c r="D133" s="1"/>
  <c r="H133"/>
  <c r="I133" s="1"/>
  <c r="G133"/>
  <c r="E134"/>
  <c r="F134" l="1"/>
  <c r="D134" s="1"/>
  <c r="H134"/>
  <c r="I134" s="1"/>
  <c r="E135"/>
  <c r="G134"/>
  <c r="H150" i="6"/>
  <c r="I150"/>
  <c r="G150"/>
  <c r="E150"/>
  <c r="F151"/>
  <c r="J150"/>
  <c r="F152" l="1"/>
  <c r="H151"/>
  <c r="I151"/>
  <c r="G151"/>
  <c r="E151"/>
  <c r="J151"/>
  <c r="F135" i="3"/>
  <c r="D135" s="1"/>
  <c r="H135"/>
  <c r="I135" s="1"/>
  <c r="G135"/>
  <c r="E136"/>
  <c r="F136" l="1"/>
  <c r="D136" s="1"/>
  <c r="H136"/>
  <c r="I136" s="1"/>
  <c r="E137"/>
  <c r="G136"/>
  <c r="I152" i="6"/>
  <c r="G152"/>
  <c r="E152"/>
  <c r="F153"/>
  <c r="J152"/>
  <c r="H152"/>
  <c r="F154" l="1"/>
  <c r="H153"/>
  <c r="I153"/>
  <c r="G153"/>
  <c r="E153"/>
  <c r="J153"/>
  <c r="F137" i="3"/>
  <c r="D137" s="1"/>
  <c r="H137"/>
  <c r="I137" s="1"/>
  <c r="G137"/>
  <c r="E138"/>
  <c r="F138" l="1"/>
  <c r="D138" s="1"/>
  <c r="E139"/>
  <c r="G138"/>
  <c r="J154" i="6"/>
  <c r="I154"/>
  <c r="G154"/>
  <c r="E154"/>
  <c r="F155"/>
  <c r="H154"/>
  <c r="H155" l="1"/>
  <c r="I155"/>
  <c r="G155"/>
  <c r="E155"/>
  <c r="F156"/>
  <c r="J155"/>
  <c r="F139" i="3"/>
  <c r="D139" s="1"/>
  <c r="H139"/>
  <c r="I139" s="1"/>
  <c r="G139"/>
  <c r="E140"/>
  <c r="H138"/>
  <c r="I138" s="1"/>
  <c r="F140" l="1"/>
  <c r="D140" s="1"/>
  <c r="H140"/>
  <c r="I140" s="1"/>
  <c r="E141"/>
  <c r="G140"/>
  <c r="H156" i="6"/>
  <c r="I156"/>
  <c r="G156"/>
  <c r="E156"/>
  <c r="F157"/>
  <c r="J156"/>
  <c r="F158" l="1"/>
  <c r="H157"/>
  <c r="I157"/>
  <c r="G157"/>
  <c r="E157"/>
  <c r="J157"/>
  <c r="F141" i="3"/>
  <c r="D141" s="1"/>
  <c r="H141"/>
  <c r="I141" s="1"/>
  <c r="G141"/>
  <c r="E142"/>
  <c r="F142" l="1"/>
  <c r="D142" s="1"/>
  <c r="H142"/>
  <c r="I142" s="1"/>
  <c r="E143"/>
  <c r="G142"/>
  <c r="F159" i="6"/>
  <c r="I158"/>
  <c r="G158"/>
  <c r="E158"/>
  <c r="J158"/>
  <c r="H158"/>
  <c r="I159" l="1"/>
  <c r="G159"/>
  <c r="E159"/>
  <c r="F160"/>
  <c r="J159"/>
  <c r="H159"/>
  <c r="F143" i="3"/>
  <c r="D143" s="1"/>
  <c r="H143"/>
  <c r="I143" s="1"/>
  <c r="G143"/>
  <c r="E144"/>
  <c r="F144" l="1"/>
  <c r="D144" s="1"/>
  <c r="H144"/>
  <c r="I144" s="1"/>
  <c r="E145"/>
  <c r="G144"/>
  <c r="H160" i="6"/>
  <c r="I160"/>
  <c r="G160"/>
  <c r="E160"/>
  <c r="F161"/>
  <c r="J160"/>
  <c r="F162" l="1"/>
  <c r="H161"/>
  <c r="I161"/>
  <c r="G161"/>
  <c r="E161"/>
  <c r="J161"/>
  <c r="F145" i="3"/>
  <c r="D145" s="1"/>
  <c r="H145"/>
  <c r="I145" s="1"/>
  <c r="G145"/>
  <c r="E146"/>
  <c r="F146" l="1"/>
  <c r="D146" s="1"/>
  <c r="H146"/>
  <c r="I146" s="1"/>
  <c r="E147"/>
  <c r="G146"/>
  <c r="J162" i="6"/>
  <c r="I162"/>
  <c r="G162"/>
  <c r="E162"/>
  <c r="F163"/>
  <c r="H162"/>
  <c r="J163" l="1"/>
  <c r="I163"/>
  <c r="G163"/>
  <c r="E163"/>
  <c r="F164"/>
  <c r="H163"/>
  <c r="F147" i="3"/>
  <c r="D147" s="1"/>
  <c r="H147"/>
  <c r="I147" s="1"/>
  <c r="G147"/>
  <c r="E148"/>
  <c r="F148" l="1"/>
  <c r="D148" s="1"/>
  <c r="H148"/>
  <c r="I148" s="1"/>
  <c r="E149"/>
  <c r="G148"/>
  <c r="H164" i="6"/>
  <c r="I164"/>
  <c r="G164"/>
  <c r="E164"/>
  <c r="F165"/>
  <c r="J164"/>
  <c r="H165" l="1"/>
  <c r="I165"/>
  <c r="G165"/>
  <c r="E165"/>
  <c r="F166"/>
  <c r="J165"/>
  <c r="F149" i="3"/>
  <c r="D149" s="1"/>
  <c r="H149"/>
  <c r="I149" s="1"/>
  <c r="G149"/>
  <c r="E150"/>
  <c r="F150" l="1"/>
  <c r="D150" s="1"/>
  <c r="H150"/>
  <c r="I150" s="1"/>
  <c r="E151"/>
  <c r="G150"/>
  <c r="J166" i="6"/>
  <c r="I166"/>
  <c r="G166"/>
  <c r="E166"/>
  <c r="F167"/>
  <c r="H166"/>
  <c r="J167" l="1"/>
  <c r="I167"/>
  <c r="G167"/>
  <c r="E167"/>
  <c r="F168"/>
  <c r="H167"/>
  <c r="F151" i="3"/>
  <c r="D151" s="1"/>
  <c r="H151"/>
  <c r="I151" s="1"/>
  <c r="G151"/>
  <c r="E152"/>
  <c r="F152" l="1"/>
  <c r="D152" s="1"/>
  <c r="H152"/>
  <c r="I152" s="1"/>
  <c r="E153"/>
  <c r="G152"/>
  <c r="J168" i="6"/>
  <c r="I168"/>
  <c r="G168"/>
  <c r="E168"/>
  <c r="F169"/>
  <c r="H168"/>
  <c r="J169" l="1"/>
  <c r="I169"/>
  <c r="G169"/>
  <c r="E169"/>
  <c r="F170"/>
  <c r="H169"/>
  <c r="F153" i="3"/>
  <c r="D153" s="1"/>
  <c r="H153"/>
  <c r="I153" s="1"/>
  <c r="G153"/>
  <c r="E154"/>
  <c r="F154" l="1"/>
  <c r="D154" s="1"/>
  <c r="E155"/>
  <c r="G154"/>
  <c r="J170" i="6"/>
  <c r="I170"/>
  <c r="G170"/>
  <c r="E170"/>
  <c r="F171"/>
  <c r="H170"/>
  <c r="J171" l="1"/>
  <c r="I171"/>
  <c r="G171"/>
  <c r="E171"/>
  <c r="F172"/>
  <c r="H171"/>
  <c r="F155" i="3"/>
  <c r="D155" s="1"/>
  <c r="H155"/>
  <c r="G155"/>
  <c r="E156"/>
  <c r="H154"/>
  <c r="I154" s="1"/>
  <c r="F156" l="1"/>
  <c r="D156" s="1"/>
  <c r="E157"/>
  <c r="G156"/>
  <c r="I155"/>
  <c r="J172" i="6"/>
  <c r="I172"/>
  <c r="G172"/>
  <c r="E172"/>
  <c r="F173"/>
  <c r="H172"/>
  <c r="F157" i="3" l="1"/>
  <c r="D157" s="1"/>
  <c r="H157"/>
  <c r="G157"/>
  <c r="E158"/>
  <c r="H173" i="6"/>
  <c r="I173"/>
  <c r="G173"/>
  <c r="E173"/>
  <c r="F174"/>
  <c r="J173"/>
  <c r="H156" i="3"/>
  <c r="I156" s="1"/>
  <c r="F158" l="1"/>
  <c r="D158" s="1"/>
  <c r="E159"/>
  <c r="G158"/>
  <c r="I157"/>
  <c r="F175" i="6"/>
  <c r="H174"/>
  <c r="I174"/>
  <c r="G174"/>
  <c r="E174"/>
  <c r="J174"/>
  <c r="F159" i="3" l="1"/>
  <c r="D159" s="1"/>
  <c r="G159"/>
  <c r="E160"/>
  <c r="I175" i="6"/>
  <c r="G175"/>
  <c r="E175"/>
  <c r="F176"/>
  <c r="J175"/>
  <c r="H175"/>
  <c r="H158" i="3"/>
  <c r="I158" s="1"/>
  <c r="H176" i="6" l="1"/>
  <c r="I176"/>
  <c r="G176"/>
  <c r="E176"/>
  <c r="F177"/>
  <c r="J176"/>
  <c r="F160" i="3"/>
  <c r="D160" s="1"/>
  <c r="E161"/>
  <c r="G160"/>
  <c r="H159"/>
  <c r="I159" s="1"/>
  <c r="H160" l="1"/>
  <c r="I160" s="1"/>
  <c r="F161"/>
  <c r="D161" s="1"/>
  <c r="H161"/>
  <c r="I161" s="1"/>
  <c r="G161"/>
  <c r="E162"/>
  <c r="H177" i="6"/>
  <c r="I177"/>
  <c r="G177"/>
  <c r="E177"/>
  <c r="F178"/>
  <c r="J177"/>
  <c r="F179" l="1"/>
  <c r="H178"/>
  <c r="I178"/>
  <c r="G178"/>
  <c r="E178"/>
  <c r="J178"/>
  <c r="F162" i="3"/>
  <c r="D162" s="1"/>
  <c r="E163"/>
  <c r="G162"/>
  <c r="F163" l="1"/>
  <c r="D163" s="1"/>
  <c r="G163"/>
  <c r="E164"/>
  <c r="H162"/>
  <c r="I162" s="1"/>
  <c r="J179" i="6"/>
  <c r="I179"/>
  <c r="G179"/>
  <c r="E179"/>
  <c r="F180"/>
  <c r="H179"/>
  <c r="H180" l="1"/>
  <c r="I180"/>
  <c r="G180"/>
  <c r="E180"/>
  <c r="F181"/>
  <c r="J180"/>
  <c r="F164" i="3"/>
  <c r="D164" s="1"/>
  <c r="E165"/>
  <c r="G164"/>
  <c r="H163"/>
  <c r="I163" s="1"/>
  <c r="H164" l="1"/>
  <c r="I164" s="1"/>
  <c r="F165"/>
  <c r="D165" s="1"/>
  <c r="H165"/>
  <c r="I165" s="1"/>
  <c r="G165"/>
  <c r="E166"/>
  <c r="H181" i="6"/>
  <c r="I181"/>
  <c r="G181"/>
  <c r="E181"/>
  <c r="F182"/>
  <c r="J181"/>
  <c r="H182" l="1"/>
  <c r="I182"/>
  <c r="G182"/>
  <c r="E182"/>
  <c r="F183"/>
  <c r="J182"/>
  <c r="F166" i="3"/>
  <c r="D166" s="1"/>
  <c r="H166"/>
  <c r="I166" s="1"/>
  <c r="E167"/>
  <c r="G166"/>
  <c r="F167" l="1"/>
  <c r="D167" s="1"/>
  <c r="H167"/>
  <c r="I167" s="1"/>
  <c r="G167"/>
  <c r="E168"/>
  <c r="H183" i="6"/>
  <c r="I183"/>
  <c r="G183"/>
  <c r="E183"/>
  <c r="F184"/>
  <c r="J183"/>
  <c r="F168" i="3" l="1"/>
  <c r="D168" s="1"/>
  <c r="H168"/>
  <c r="I168" s="1"/>
  <c r="E169"/>
  <c r="G168"/>
  <c r="H184" i="6"/>
  <c r="I184"/>
  <c r="G184"/>
  <c r="E184"/>
  <c r="F185"/>
  <c r="J184"/>
  <c r="F186" l="1"/>
  <c r="H185"/>
  <c r="I185"/>
  <c r="G185"/>
  <c r="E185"/>
  <c r="J185"/>
  <c r="F169" i="3"/>
  <c r="D169" s="1"/>
  <c r="H169"/>
  <c r="I169" s="1"/>
  <c r="G169"/>
  <c r="E170"/>
  <c r="F170" l="1"/>
  <c r="D170" s="1"/>
  <c r="E171"/>
  <c r="G170"/>
  <c r="I186" i="6"/>
  <c r="G186"/>
  <c r="E186"/>
  <c r="F187"/>
  <c r="J186"/>
  <c r="H186"/>
  <c r="H187" l="1"/>
  <c r="I187"/>
  <c r="G187"/>
  <c r="E187"/>
  <c r="F188"/>
  <c r="J187"/>
  <c r="F171" i="3"/>
  <c r="D171" s="1"/>
  <c r="H171"/>
  <c r="I171" s="1"/>
  <c r="G171"/>
  <c r="E172"/>
  <c r="H170"/>
  <c r="I170" s="1"/>
  <c r="F172" l="1"/>
  <c r="D172" s="1"/>
  <c r="E173"/>
  <c r="G172"/>
  <c r="J188" i="6"/>
  <c r="I188"/>
  <c r="G188"/>
  <c r="E188"/>
  <c r="F189"/>
  <c r="H188"/>
  <c r="J189" l="1"/>
  <c r="I189"/>
  <c r="G189"/>
  <c r="E189"/>
  <c r="F190"/>
  <c r="H189"/>
  <c r="F173" i="3"/>
  <c r="D173" s="1"/>
  <c r="G173"/>
  <c r="E174"/>
  <c r="H172"/>
  <c r="I172" s="1"/>
  <c r="F191" i="6" l="1"/>
  <c r="H190"/>
  <c r="I190"/>
  <c r="G190"/>
  <c r="E190"/>
  <c r="J190"/>
  <c r="F174" i="3"/>
  <c r="D174" s="1"/>
  <c r="E175"/>
  <c r="G174"/>
  <c r="H173"/>
  <c r="I173" s="1"/>
  <c r="F175" l="1"/>
  <c r="D175" s="1"/>
  <c r="G175"/>
  <c r="E176"/>
  <c r="I191" i="6"/>
  <c r="G191"/>
  <c r="E191"/>
  <c r="F192"/>
  <c r="J191"/>
  <c r="H191"/>
  <c r="H174" i="3"/>
  <c r="I174" s="1"/>
  <c r="H192" i="6" l="1"/>
  <c r="I192"/>
  <c r="G192"/>
  <c r="E192"/>
  <c r="F193"/>
  <c r="J192"/>
  <c r="F176" i="3"/>
  <c r="D176" s="1"/>
  <c r="E177"/>
  <c r="G176"/>
  <c r="H175"/>
  <c r="I175" s="1"/>
  <c r="F177" l="1"/>
  <c r="D177" s="1"/>
  <c r="G177"/>
  <c r="E178"/>
  <c r="J193" i="6"/>
  <c r="I193"/>
  <c r="G193"/>
  <c r="E193"/>
  <c r="F194"/>
  <c r="H193"/>
  <c r="H176" i="3"/>
  <c r="I176" s="1"/>
  <c r="J194" i="6" l="1"/>
  <c r="I194"/>
  <c r="G194"/>
  <c r="E194"/>
  <c r="F195"/>
  <c r="H194"/>
  <c r="F178" i="3"/>
  <c r="D178" s="1"/>
  <c r="E179"/>
  <c r="G178"/>
  <c r="H177"/>
  <c r="I177" s="1"/>
  <c r="H178" l="1"/>
  <c r="I178" s="1"/>
  <c r="F179"/>
  <c r="D179" s="1"/>
  <c r="H179"/>
  <c r="I179" s="1"/>
  <c r="G179"/>
  <c r="E180"/>
  <c r="J195" i="6"/>
  <c r="I195"/>
  <c r="G195"/>
  <c r="E195"/>
  <c r="F196"/>
  <c r="H195"/>
  <c r="H196" l="1"/>
  <c r="I196"/>
  <c r="G196"/>
  <c r="E196"/>
  <c r="F197"/>
  <c r="J196"/>
  <c r="F180" i="3"/>
  <c r="D180" s="1"/>
  <c r="E181"/>
  <c r="G180"/>
  <c r="H181" l="1"/>
  <c r="F181"/>
  <c r="D181" s="1"/>
  <c r="G181"/>
  <c r="E182"/>
  <c r="H197" i="6"/>
  <c r="I197"/>
  <c r="G197"/>
  <c r="E197"/>
  <c r="F198"/>
  <c r="J197"/>
  <c r="H180" i="3"/>
  <c r="I180" s="1"/>
  <c r="J198" i="6" l="1"/>
  <c r="I198"/>
  <c r="G198"/>
  <c r="E198"/>
  <c r="F199"/>
  <c r="H198"/>
  <c r="F182" i="3"/>
  <c r="D182" s="1"/>
  <c r="H182"/>
  <c r="I182" s="1"/>
  <c r="E183"/>
  <c r="G182"/>
  <c r="I181"/>
  <c r="F183" l="1"/>
  <c r="D183" s="1"/>
  <c r="G183"/>
  <c r="E184"/>
  <c r="J199" i="6"/>
  <c r="I199"/>
  <c r="G199"/>
  <c r="E199"/>
  <c r="F200"/>
  <c r="H199"/>
  <c r="F201" l="1"/>
  <c r="H200"/>
  <c r="I200"/>
  <c r="G200"/>
  <c r="E200"/>
  <c r="J200"/>
  <c r="F184" i="3"/>
  <c r="D184" s="1"/>
  <c r="E185"/>
  <c r="G184"/>
  <c r="H183"/>
  <c r="I183" s="1"/>
  <c r="F185" l="1"/>
  <c r="D185" s="1"/>
  <c r="G185"/>
  <c r="E186"/>
  <c r="H184"/>
  <c r="I184" s="1"/>
  <c r="F202" i="6"/>
  <c r="I201"/>
  <c r="G201"/>
  <c r="E201"/>
  <c r="J201"/>
  <c r="H201"/>
  <c r="J202" l="1"/>
  <c r="I202"/>
  <c r="G202"/>
  <c r="E202"/>
  <c r="F203"/>
  <c r="H202"/>
  <c r="F186" i="3"/>
  <c r="D186" s="1"/>
  <c r="E187"/>
  <c r="G186"/>
  <c r="H185"/>
  <c r="I185" s="1"/>
  <c r="H186" l="1"/>
  <c r="I186" s="1"/>
  <c r="F187"/>
  <c r="D187" s="1"/>
  <c r="H187"/>
  <c r="I187" s="1"/>
  <c r="G187"/>
  <c r="E188"/>
  <c r="J203" i="6"/>
  <c r="I203"/>
  <c r="G203"/>
  <c r="E203"/>
  <c r="F204"/>
  <c r="H203"/>
  <c r="F205" l="1"/>
  <c r="H204"/>
  <c r="I204"/>
  <c r="G204"/>
  <c r="E204"/>
  <c r="J204"/>
  <c r="F188" i="3"/>
  <c r="D188" s="1"/>
  <c r="E189"/>
  <c r="G188"/>
  <c r="H189" l="1"/>
  <c r="F189"/>
  <c r="D189" s="1"/>
  <c r="G189"/>
  <c r="E190"/>
  <c r="H188"/>
  <c r="I188" s="1"/>
  <c r="F206" i="6"/>
  <c r="J205"/>
  <c r="H205"/>
  <c r="I205"/>
  <c r="G205"/>
  <c r="E205"/>
  <c r="F207" l="1"/>
  <c r="J206"/>
  <c r="H206"/>
  <c r="I206"/>
  <c r="G206"/>
  <c r="E206"/>
  <c r="F190" i="3"/>
  <c r="D190" s="1"/>
  <c r="H190"/>
  <c r="I190" s="1"/>
  <c r="E191"/>
  <c r="G190"/>
  <c r="I189"/>
  <c r="F191" l="1"/>
  <c r="D191" s="1"/>
  <c r="G191"/>
  <c r="E192"/>
  <c r="F208" i="6"/>
  <c r="J207"/>
  <c r="H207"/>
  <c r="I207"/>
  <c r="G207"/>
  <c r="E207"/>
  <c r="F209" l="1"/>
  <c r="J208"/>
  <c r="H208"/>
  <c r="I208"/>
  <c r="G208"/>
  <c r="E208"/>
  <c r="F192" i="3"/>
  <c r="D192" s="1"/>
  <c r="E193"/>
  <c r="G192"/>
  <c r="H191"/>
  <c r="I191" s="1"/>
  <c r="H192" l="1"/>
  <c r="I192" s="1"/>
  <c r="F193"/>
  <c r="D193" s="1"/>
  <c r="H193"/>
  <c r="I193" s="1"/>
  <c r="G193"/>
  <c r="E194"/>
  <c r="J209" i="6"/>
  <c r="I209"/>
  <c r="G209"/>
  <c r="E209"/>
  <c r="F210"/>
  <c r="H209"/>
  <c r="J210" l="1"/>
  <c r="I210"/>
  <c r="G210"/>
  <c r="E210"/>
  <c r="F211"/>
  <c r="H210"/>
  <c r="F194" i="3"/>
  <c r="D194" s="1"/>
  <c r="E195"/>
  <c r="G194"/>
  <c r="F195" l="1"/>
  <c r="D195" s="1"/>
  <c r="G195"/>
  <c r="E196"/>
  <c r="H194"/>
  <c r="I194" s="1"/>
  <c r="J211" i="6"/>
  <c r="I211"/>
  <c r="G211"/>
  <c r="E211"/>
  <c r="F212"/>
  <c r="H211"/>
  <c r="H212" l="1"/>
  <c r="I212"/>
  <c r="G212"/>
  <c r="E212"/>
  <c r="F213"/>
  <c r="J212"/>
  <c r="F196" i="3"/>
  <c r="D196" s="1"/>
  <c r="H196"/>
  <c r="I196" s="1"/>
  <c r="E197"/>
  <c r="G196"/>
  <c r="H195"/>
  <c r="I195" s="1"/>
  <c r="F197" l="1"/>
  <c r="D197" s="1"/>
  <c r="G197"/>
  <c r="E198"/>
  <c r="H213" i="6"/>
  <c r="I213"/>
  <c r="G213"/>
  <c r="E213"/>
  <c r="F214"/>
  <c r="J213"/>
  <c r="F198" i="3" l="1"/>
  <c r="D198" s="1"/>
  <c r="E199"/>
  <c r="G198"/>
  <c r="J214" i="6"/>
  <c r="I214"/>
  <c r="G214"/>
  <c r="E214"/>
  <c r="F215"/>
  <c r="H214"/>
  <c r="H197" i="3"/>
  <c r="I197" s="1"/>
  <c r="F199" l="1"/>
  <c r="D199" s="1"/>
  <c r="H199"/>
  <c r="G199"/>
  <c r="E200"/>
  <c r="H198"/>
  <c r="I198" s="1"/>
  <c r="H215" i="6"/>
  <c r="I215"/>
  <c r="G215"/>
  <c r="E215"/>
  <c r="F216"/>
  <c r="J215"/>
  <c r="H216" l="1"/>
  <c r="I216"/>
  <c r="G216"/>
  <c r="E216"/>
  <c r="F217"/>
  <c r="J216"/>
  <c r="F200" i="3"/>
  <c r="D200" s="1"/>
  <c r="H200"/>
  <c r="I200" s="1"/>
  <c r="E201"/>
  <c r="G200"/>
  <c r="I199"/>
  <c r="F201" l="1"/>
  <c r="D201" s="1"/>
  <c r="H201"/>
  <c r="I201" s="1"/>
  <c r="G201"/>
  <c r="E202"/>
  <c r="H217" i="6"/>
  <c r="I217"/>
  <c r="G217"/>
  <c r="E217"/>
  <c r="F218"/>
  <c r="J217"/>
  <c r="F202" i="3" l="1"/>
  <c r="D202" s="1"/>
  <c r="H202"/>
  <c r="I202" s="1"/>
  <c r="E203"/>
  <c r="G202"/>
  <c r="F219" i="6"/>
  <c r="H218"/>
  <c r="I218"/>
  <c r="G218"/>
  <c r="E218"/>
  <c r="J218"/>
  <c r="F220" l="1"/>
  <c r="I219"/>
  <c r="G219"/>
  <c r="E219"/>
  <c r="J219"/>
  <c r="H219"/>
  <c r="F203" i="3"/>
  <c r="D203" s="1"/>
  <c r="H203"/>
  <c r="I203" s="1"/>
  <c r="G203"/>
  <c r="E204"/>
  <c r="F204" l="1"/>
  <c r="D204" s="1"/>
  <c r="H204"/>
  <c r="I204" s="1"/>
  <c r="E205"/>
  <c r="G204"/>
  <c r="I220" i="6"/>
  <c r="G220"/>
  <c r="E220"/>
  <c r="F221"/>
  <c r="J220"/>
  <c r="H220"/>
  <c r="F222" l="1"/>
  <c r="H221"/>
  <c r="I221"/>
  <c r="G221"/>
  <c r="E221"/>
  <c r="J221"/>
  <c r="H205" i="3"/>
  <c r="I205" s="1"/>
  <c r="F205"/>
  <c r="D205" s="1"/>
  <c r="G205"/>
  <c r="E206"/>
  <c r="F206" l="1"/>
  <c r="D206" s="1"/>
  <c r="E207"/>
  <c r="G206"/>
  <c r="F223" i="6"/>
  <c r="I222"/>
  <c r="G222"/>
  <c r="E222"/>
  <c r="J222"/>
  <c r="H222"/>
  <c r="F224" l="1"/>
  <c r="I223"/>
  <c r="G223"/>
  <c r="E223"/>
  <c r="J223"/>
  <c r="H223"/>
  <c r="F207" i="3"/>
  <c r="D207" s="1"/>
  <c r="G207"/>
  <c r="E208"/>
  <c r="H206"/>
  <c r="I206" s="1"/>
  <c r="F208" l="1"/>
  <c r="D208" s="1"/>
  <c r="E209"/>
  <c r="G208"/>
  <c r="H207"/>
  <c r="I207" s="1"/>
  <c r="F225" i="6"/>
  <c r="I224"/>
  <c r="G224"/>
  <c r="E224"/>
  <c r="J224"/>
  <c r="H224"/>
  <c r="F209" i="3" l="1"/>
  <c r="D209" s="1"/>
  <c r="G209"/>
  <c r="E210"/>
  <c r="F226" i="6"/>
  <c r="I225"/>
  <c r="G225"/>
  <c r="E225"/>
  <c r="J225"/>
  <c r="H225"/>
  <c r="H208" i="3"/>
  <c r="I208" s="1"/>
  <c r="F227" i="6" l="1"/>
  <c r="I226"/>
  <c r="G226"/>
  <c r="E226"/>
  <c r="J226"/>
  <c r="H226"/>
  <c r="F210" i="3"/>
  <c r="D210" s="1"/>
  <c r="E211"/>
  <c r="G210"/>
  <c r="H209"/>
  <c r="I209" s="1"/>
  <c r="H210" l="1"/>
  <c r="I210" s="1"/>
  <c r="F211"/>
  <c r="D211" s="1"/>
  <c r="H211"/>
  <c r="I211" s="1"/>
  <c r="G211"/>
  <c r="E212"/>
  <c r="F228" i="6"/>
  <c r="I227"/>
  <c r="G227"/>
  <c r="E227"/>
  <c r="J227"/>
  <c r="H227"/>
  <c r="F229" l="1"/>
  <c r="I228"/>
  <c r="G228"/>
  <c r="E228"/>
  <c r="J228"/>
  <c r="H228"/>
  <c r="F212" i="3"/>
  <c r="D212" s="1"/>
  <c r="E213"/>
  <c r="G212"/>
  <c r="H213" l="1"/>
  <c r="F213"/>
  <c r="D213" s="1"/>
  <c r="G213"/>
  <c r="E214"/>
  <c r="H212"/>
  <c r="I212" s="1"/>
  <c r="J229" i="6"/>
  <c r="I229"/>
  <c r="G229"/>
  <c r="E229"/>
  <c r="F230"/>
  <c r="H229"/>
  <c r="H230" l="1"/>
  <c r="I230"/>
  <c r="G230"/>
  <c r="E230"/>
  <c r="F231"/>
  <c r="J230"/>
  <c r="F214" i="3"/>
  <c r="D214" s="1"/>
  <c r="E215"/>
  <c r="G214"/>
  <c r="I213"/>
  <c r="F215" l="1"/>
  <c r="D215" s="1"/>
  <c r="G215"/>
  <c r="E216"/>
  <c r="H231" i="6"/>
  <c r="I231"/>
  <c r="G231"/>
  <c r="E231"/>
  <c r="F232"/>
  <c r="J231"/>
  <c r="H214" i="3"/>
  <c r="I214" s="1"/>
  <c r="J232" i="6" l="1"/>
  <c r="I232"/>
  <c r="G232"/>
  <c r="E232"/>
  <c r="F233"/>
  <c r="H232"/>
  <c r="F216" i="3"/>
  <c r="D216" s="1"/>
  <c r="E217"/>
  <c r="G216"/>
  <c r="H215"/>
  <c r="I215" s="1"/>
  <c r="H216" l="1"/>
  <c r="I216" s="1"/>
  <c r="F217"/>
  <c r="D217" s="1"/>
  <c r="H217"/>
  <c r="I217" s="1"/>
  <c r="G217"/>
  <c r="E218"/>
  <c r="J233" i="6"/>
  <c r="I233"/>
  <c r="G233"/>
  <c r="E233"/>
  <c r="F234"/>
  <c r="H233"/>
  <c r="F235" l="1"/>
  <c r="H234"/>
  <c r="I234"/>
  <c r="G234"/>
  <c r="E234"/>
  <c r="J234"/>
  <c r="F218" i="3"/>
  <c r="D218" s="1"/>
  <c r="H218"/>
  <c r="I218" s="1"/>
  <c r="E219"/>
  <c r="G218"/>
  <c r="F219" l="1"/>
  <c r="D219" s="1"/>
  <c r="H219"/>
  <c r="I219" s="1"/>
  <c r="G219"/>
  <c r="E220"/>
  <c r="F236" i="6"/>
  <c r="I235"/>
  <c r="G235"/>
  <c r="E235"/>
  <c r="J235"/>
  <c r="H235"/>
  <c r="F220" i="3" l="1"/>
  <c r="D220" s="1"/>
  <c r="H220"/>
  <c r="I220" s="1"/>
  <c r="E221"/>
  <c r="G220"/>
  <c r="J236" i="6"/>
  <c r="I236"/>
  <c r="G236"/>
  <c r="E236"/>
  <c r="F237"/>
  <c r="H236"/>
  <c r="J237" l="1"/>
  <c r="I237"/>
  <c r="G237"/>
  <c r="E237"/>
  <c r="F238"/>
  <c r="H237"/>
  <c r="F221" i="3"/>
  <c r="D221" s="1"/>
  <c r="G221"/>
  <c r="E222"/>
  <c r="F222" l="1"/>
  <c r="D222" s="1"/>
  <c r="H222"/>
  <c r="E223"/>
  <c r="G222"/>
  <c r="H221"/>
  <c r="I221" s="1"/>
  <c r="J238" i="6"/>
  <c r="I238"/>
  <c r="G238"/>
  <c r="E238"/>
  <c r="F239"/>
  <c r="H238"/>
  <c r="I222" i="3" l="1"/>
  <c r="J239" i="6"/>
  <c r="I239"/>
  <c r="G239"/>
  <c r="E239"/>
  <c r="F240"/>
  <c r="H239"/>
  <c r="F223" i="3"/>
  <c r="D223" s="1"/>
  <c r="H223"/>
  <c r="I223" s="1"/>
  <c r="G223"/>
  <c r="E224"/>
  <c r="J240" i="6" l="1"/>
  <c r="I240"/>
  <c r="G240"/>
  <c r="E240"/>
  <c r="F241"/>
  <c r="H240"/>
  <c r="F224" i="3"/>
  <c r="D224" s="1"/>
  <c r="E225"/>
  <c r="G224"/>
  <c r="H224" l="1"/>
  <c r="I224" s="1"/>
  <c r="F225"/>
  <c r="D225" s="1"/>
  <c r="G225"/>
  <c r="E226"/>
  <c r="H241" i="6"/>
  <c r="I241"/>
  <c r="G241"/>
  <c r="E241"/>
  <c r="F242"/>
  <c r="J241"/>
  <c r="H242" l="1"/>
  <c r="I242"/>
  <c r="G242"/>
  <c r="E242"/>
  <c r="F243"/>
  <c r="J242"/>
  <c r="F226" i="3"/>
  <c r="D226" s="1"/>
  <c r="H226"/>
  <c r="I226" s="1"/>
  <c r="E227"/>
  <c r="G226"/>
  <c r="H225"/>
  <c r="I225" s="1"/>
  <c r="F227" l="1"/>
  <c r="D227" s="1"/>
  <c r="H227"/>
  <c r="I227" s="1"/>
  <c r="G227"/>
  <c r="E228"/>
  <c r="H243" i="6"/>
  <c r="I243"/>
  <c r="G243"/>
  <c r="E243"/>
  <c r="F244"/>
  <c r="J243"/>
  <c r="F228" i="3" l="1"/>
  <c r="D228" s="1"/>
  <c r="E229"/>
  <c r="G228"/>
  <c r="J244" i="6"/>
  <c r="I244"/>
  <c r="G244"/>
  <c r="E244"/>
  <c r="F245"/>
  <c r="H244"/>
  <c r="J245" l="1"/>
  <c r="I245"/>
  <c r="G245"/>
  <c r="E245"/>
  <c r="F246"/>
  <c r="H245"/>
  <c r="F229" i="3"/>
  <c r="D229" s="1"/>
  <c r="G229"/>
  <c r="E230"/>
  <c r="H228"/>
  <c r="I228" s="1"/>
  <c r="F230" l="1"/>
  <c r="D230" s="1"/>
  <c r="E231"/>
  <c r="G230"/>
  <c r="H229"/>
  <c r="I229" s="1"/>
  <c r="J246" i="6"/>
  <c r="I246"/>
  <c r="G246"/>
  <c r="E246"/>
  <c r="F247"/>
  <c r="H246"/>
  <c r="H247" l="1"/>
  <c r="I247"/>
  <c r="G247"/>
  <c r="E247"/>
  <c r="F248"/>
  <c r="J247"/>
  <c r="H230" i="3"/>
  <c r="I230" s="1"/>
  <c r="F231"/>
  <c r="D231" s="1"/>
  <c r="H231"/>
  <c r="I231" s="1"/>
  <c r="G231"/>
  <c r="E232"/>
  <c r="F232" l="1"/>
  <c r="D232" s="1"/>
  <c r="E233"/>
  <c r="G232"/>
  <c r="F249" i="6"/>
  <c r="H248"/>
  <c r="I248"/>
  <c r="G248"/>
  <c r="E248"/>
  <c r="J248"/>
  <c r="F233" i="3" l="1"/>
  <c r="D233" s="1"/>
  <c r="G233"/>
  <c r="E234"/>
  <c r="H232"/>
  <c r="I232" s="1"/>
  <c r="J249" i="6"/>
  <c r="I249"/>
  <c r="G249"/>
  <c r="E249"/>
  <c r="F250"/>
  <c r="H249"/>
  <c r="J250" l="1"/>
  <c r="I250"/>
  <c r="G250"/>
  <c r="E250"/>
  <c r="F251"/>
  <c r="H250"/>
  <c r="F234" i="3"/>
  <c r="D234" s="1"/>
  <c r="H234"/>
  <c r="I234" s="1"/>
  <c r="E235"/>
  <c r="G234"/>
  <c r="H233"/>
  <c r="I233" s="1"/>
  <c r="F235" l="1"/>
  <c r="D235" s="1"/>
  <c r="G235"/>
  <c r="E236"/>
  <c r="J251" i="6"/>
  <c r="I251"/>
  <c r="G251"/>
  <c r="E251"/>
  <c r="F252"/>
  <c r="H251"/>
  <c r="J252" l="1"/>
  <c r="I252"/>
  <c r="G252"/>
  <c r="E252"/>
  <c r="F253"/>
  <c r="H252"/>
  <c r="F236" i="3"/>
  <c r="D236" s="1"/>
  <c r="H236"/>
  <c r="I236" s="1"/>
  <c r="E237"/>
  <c r="G236"/>
  <c r="H235"/>
  <c r="I235" s="1"/>
  <c r="H237" l="1"/>
  <c r="I237" s="1"/>
  <c r="F237"/>
  <c r="D237" s="1"/>
  <c r="G237"/>
  <c r="E238"/>
  <c r="J253" i="6"/>
  <c r="I253"/>
  <c r="G253"/>
  <c r="E253"/>
  <c r="F254"/>
  <c r="H253"/>
  <c r="J254" l="1"/>
  <c r="I254"/>
  <c r="G254"/>
  <c r="E254"/>
  <c r="F255"/>
  <c r="H254"/>
  <c r="F238" i="3"/>
  <c r="D238" s="1"/>
  <c r="E239"/>
  <c r="G238"/>
  <c r="H238" l="1"/>
  <c r="I238" s="1"/>
  <c r="F239"/>
  <c r="D239" s="1"/>
  <c r="G239"/>
  <c r="E240"/>
  <c r="F256" i="6"/>
  <c r="H255"/>
  <c r="I255"/>
  <c r="G255"/>
  <c r="E255"/>
  <c r="J255"/>
  <c r="F257" l="1"/>
  <c r="J256"/>
  <c r="I256"/>
  <c r="G256"/>
  <c r="E256"/>
  <c r="H256"/>
  <c r="F240" i="3"/>
  <c r="D240" s="1"/>
  <c r="H240"/>
  <c r="I240" s="1"/>
  <c r="E241"/>
  <c r="G240"/>
  <c r="H239"/>
  <c r="I239" s="1"/>
  <c r="F241" l="1"/>
  <c r="D241" s="1"/>
  <c r="H241"/>
  <c r="I241" s="1"/>
  <c r="G241"/>
  <c r="E242"/>
  <c r="F258" i="6"/>
  <c r="J257"/>
  <c r="H257"/>
  <c r="I257"/>
  <c r="G257"/>
  <c r="E257"/>
  <c r="F242" i="3" l="1"/>
  <c r="D242" s="1"/>
  <c r="E243"/>
  <c r="G242"/>
  <c r="F259" i="6"/>
  <c r="J258"/>
  <c r="H258"/>
  <c r="I258"/>
  <c r="G258"/>
  <c r="E258"/>
  <c r="F260" l="1"/>
  <c r="J259"/>
  <c r="H259"/>
  <c r="I259"/>
  <c r="G259"/>
  <c r="E259"/>
  <c r="F243" i="3"/>
  <c r="D243" s="1"/>
  <c r="G243"/>
  <c r="E244"/>
  <c r="H242"/>
  <c r="I242" s="1"/>
  <c r="F244" l="1"/>
  <c r="D244" s="1"/>
  <c r="H244"/>
  <c r="E245"/>
  <c r="G244"/>
  <c r="H243"/>
  <c r="I243" s="1"/>
  <c r="F261" i="6"/>
  <c r="J260"/>
  <c r="H260"/>
  <c r="I260"/>
  <c r="G260"/>
  <c r="E260"/>
  <c r="F262" l="1"/>
  <c r="J261"/>
  <c r="H261"/>
  <c r="I261"/>
  <c r="G261"/>
  <c r="E261"/>
  <c r="I244" i="3"/>
  <c r="H245"/>
  <c r="I245" s="1"/>
  <c r="F245"/>
  <c r="D245" s="1"/>
  <c r="G245"/>
  <c r="E246"/>
  <c r="F246" l="1"/>
  <c r="D246" s="1"/>
  <c r="E247"/>
  <c r="G246"/>
  <c r="F263" i="6"/>
  <c r="J262"/>
  <c r="H262"/>
  <c r="I262"/>
  <c r="G262"/>
  <c r="E262"/>
  <c r="F264" l="1"/>
  <c r="J263"/>
  <c r="H263"/>
  <c r="I263"/>
  <c r="G263"/>
  <c r="E263"/>
  <c r="F247" i="3"/>
  <c r="D247" s="1"/>
  <c r="G247"/>
  <c r="E248"/>
  <c r="H246"/>
  <c r="I246" s="1"/>
  <c r="F248" l="1"/>
  <c r="D248" s="1"/>
  <c r="H248"/>
  <c r="E249"/>
  <c r="G248"/>
  <c r="H247"/>
  <c r="I247" s="1"/>
  <c r="F265" i="6"/>
  <c r="J264"/>
  <c r="H264"/>
  <c r="I264"/>
  <c r="G264"/>
  <c r="E264"/>
  <c r="J265" l="1"/>
  <c r="H265"/>
  <c r="I265"/>
  <c r="G265"/>
  <c r="E265"/>
  <c r="F266"/>
  <c r="I248" i="3"/>
  <c r="F249"/>
  <c r="D249" s="1"/>
  <c r="G249"/>
  <c r="E250"/>
  <c r="F267" i="6" l="1"/>
  <c r="J266"/>
  <c r="H266"/>
  <c r="I266"/>
  <c r="G266"/>
  <c r="E266"/>
  <c r="F250" i="3"/>
  <c r="D250" s="1"/>
  <c r="H250"/>
  <c r="I250" s="1"/>
  <c r="E251"/>
  <c r="G250"/>
  <c r="H249"/>
  <c r="I249" s="1"/>
  <c r="F251" l="1"/>
  <c r="D251" s="1"/>
  <c r="H251"/>
  <c r="I251" s="1"/>
  <c r="G251"/>
  <c r="E252"/>
  <c r="F268" i="6"/>
  <c r="J267"/>
  <c r="H267"/>
  <c r="I267"/>
  <c r="G267"/>
  <c r="E267"/>
  <c r="F252" i="3" l="1"/>
  <c r="D252" s="1"/>
  <c r="H252"/>
  <c r="I252" s="1"/>
  <c r="E253"/>
  <c r="G252"/>
  <c r="F269" i="6"/>
  <c r="J268"/>
  <c r="H268"/>
  <c r="I268"/>
  <c r="G268"/>
  <c r="E268"/>
  <c r="F270" l="1"/>
  <c r="J269"/>
  <c r="H269"/>
  <c r="I269"/>
  <c r="G269"/>
  <c r="E269"/>
  <c r="F253" i="3"/>
  <c r="D253" s="1"/>
  <c r="G253"/>
  <c r="E254"/>
  <c r="F254" l="1"/>
  <c r="D254" s="1"/>
  <c r="H254"/>
  <c r="E255"/>
  <c r="G254"/>
  <c r="H253"/>
  <c r="I253" s="1"/>
  <c r="F271" i="6"/>
  <c r="J270"/>
  <c r="H270"/>
  <c r="I270"/>
  <c r="G270"/>
  <c r="E270"/>
  <c r="F272" l="1"/>
  <c r="J271"/>
  <c r="H271"/>
  <c r="I271"/>
  <c r="G271"/>
  <c r="E271"/>
  <c r="I254" i="3"/>
  <c r="F255"/>
  <c r="D255" s="1"/>
  <c r="G255"/>
  <c r="E256"/>
  <c r="F256" l="1"/>
  <c r="D256" s="1"/>
  <c r="H256"/>
  <c r="I256" s="1"/>
  <c r="E257"/>
  <c r="G256"/>
  <c r="H255"/>
  <c r="I255" s="1"/>
  <c r="F273" i="6"/>
  <c r="J272"/>
  <c r="H272"/>
  <c r="I272"/>
  <c r="G272"/>
  <c r="E272"/>
  <c r="F274" l="1"/>
  <c r="J273"/>
  <c r="H273"/>
  <c r="I273"/>
  <c r="G273"/>
  <c r="E273"/>
  <c r="F257" i="3"/>
  <c r="D257" s="1"/>
  <c r="H257"/>
  <c r="I257" s="1"/>
  <c r="G257"/>
  <c r="E258"/>
  <c r="F258" l="1"/>
  <c r="D258" s="1"/>
  <c r="E259"/>
  <c r="G258"/>
  <c r="F275" i="6"/>
  <c r="J274"/>
  <c r="H274"/>
  <c r="I274"/>
  <c r="G274"/>
  <c r="E274"/>
  <c r="F276" l="1"/>
  <c r="J275"/>
  <c r="H275"/>
  <c r="I275"/>
  <c r="G275"/>
  <c r="E275"/>
  <c r="F259" i="3"/>
  <c r="D259" s="1"/>
  <c r="G259"/>
  <c r="E260"/>
  <c r="H258"/>
  <c r="I258" s="1"/>
  <c r="F260" l="1"/>
  <c r="D260" s="1"/>
  <c r="H260"/>
  <c r="E261"/>
  <c r="G260"/>
  <c r="H259"/>
  <c r="I259" s="1"/>
  <c r="F277" i="6"/>
  <c r="J276"/>
  <c r="H276"/>
  <c r="I276"/>
  <c r="G276"/>
  <c r="E276"/>
  <c r="F278" l="1"/>
  <c r="J277"/>
  <c r="H277"/>
  <c r="I277"/>
  <c r="G277"/>
  <c r="E277"/>
  <c r="I260" i="3"/>
  <c r="H261"/>
  <c r="I261" s="1"/>
  <c r="F261"/>
  <c r="D261" s="1"/>
  <c r="G261"/>
  <c r="E262"/>
  <c r="F262" l="1"/>
  <c r="D262" s="1"/>
  <c r="H262"/>
  <c r="I262" s="1"/>
  <c r="E263"/>
  <c r="G262"/>
  <c r="F279" i="6"/>
  <c r="J278"/>
  <c r="H278"/>
  <c r="I278"/>
  <c r="G278"/>
  <c r="E278"/>
  <c r="F280" l="1"/>
  <c r="J279"/>
  <c r="H279"/>
  <c r="I279"/>
  <c r="G279"/>
  <c r="E279"/>
  <c r="F263" i="3"/>
  <c r="D263" s="1"/>
  <c r="H263"/>
  <c r="I263" s="1"/>
  <c r="G263"/>
  <c r="E264"/>
  <c r="F264" l="1"/>
  <c r="D264" s="1"/>
  <c r="H264"/>
  <c r="I264" s="1"/>
  <c r="E265"/>
  <c r="G264"/>
  <c r="F281" i="6"/>
  <c r="J280"/>
  <c r="H280"/>
  <c r="I280"/>
  <c r="G280"/>
  <c r="E280"/>
  <c r="F282" l="1"/>
  <c r="J281"/>
  <c r="H281"/>
  <c r="I281"/>
  <c r="G281"/>
  <c r="E281"/>
  <c r="F265" i="3"/>
  <c r="D265" s="1"/>
  <c r="H265"/>
  <c r="I265" s="1"/>
  <c r="G265"/>
  <c r="E266"/>
  <c r="F266" l="1"/>
  <c r="D266" s="1"/>
  <c r="E267"/>
  <c r="G266"/>
  <c r="F283" i="6"/>
  <c r="J282"/>
  <c r="H282"/>
  <c r="I282"/>
  <c r="G282"/>
  <c r="E282"/>
  <c r="F284" l="1"/>
  <c r="J283"/>
  <c r="H283"/>
  <c r="I283"/>
  <c r="G283"/>
  <c r="E283"/>
  <c r="F267" i="3"/>
  <c r="D267" s="1"/>
  <c r="G267"/>
  <c r="E268"/>
  <c r="H266"/>
  <c r="I266" s="1"/>
  <c r="F268" l="1"/>
  <c r="D268" s="1"/>
  <c r="H268"/>
  <c r="E269"/>
  <c r="G268"/>
  <c r="H267"/>
  <c r="I267" s="1"/>
  <c r="J284" i="6"/>
  <c r="H284"/>
  <c r="I284"/>
  <c r="G284"/>
  <c r="E284"/>
  <c r="I268" i="3" l="1"/>
  <c r="F269"/>
  <c r="D269" s="1"/>
  <c r="G269"/>
  <c r="E270"/>
  <c r="H269" l="1"/>
  <c r="I269" s="1"/>
  <c r="F270"/>
  <c r="D270" s="1"/>
  <c r="E271"/>
  <c r="G270"/>
  <c r="F271" l="1"/>
  <c r="D271" s="1"/>
  <c r="H271"/>
  <c r="G271"/>
  <c r="E272"/>
  <c r="H270"/>
  <c r="I270" s="1"/>
  <c r="F272" l="1"/>
  <c r="D272" s="1"/>
  <c r="H272"/>
  <c r="I272" s="1"/>
  <c r="E273"/>
  <c r="G272"/>
  <c r="I271"/>
  <c r="F273" l="1"/>
  <c r="D273" s="1"/>
  <c r="H273"/>
  <c r="I273" s="1"/>
  <c r="G273"/>
  <c r="E274"/>
  <c r="F274" l="1"/>
  <c r="D274" s="1"/>
  <c r="H274"/>
  <c r="I274" s="1"/>
  <c r="E275"/>
  <c r="G274"/>
  <c r="F275" l="1"/>
  <c r="D275" s="1"/>
  <c r="H275"/>
  <c r="I275" s="1"/>
  <c r="G275"/>
  <c r="E276"/>
  <c r="F276" l="1"/>
  <c r="D276" s="1"/>
  <c r="E277"/>
  <c r="G276"/>
  <c r="H277" l="1"/>
  <c r="F277"/>
  <c r="D277" s="1"/>
  <c r="G277"/>
  <c r="E278"/>
  <c r="H276"/>
  <c r="I276" s="1"/>
  <c r="F278" l="1"/>
  <c r="D278" s="1"/>
  <c r="E279"/>
  <c r="G278"/>
  <c r="I277"/>
  <c r="H278" l="1"/>
  <c r="I278" s="1"/>
  <c r="F279"/>
  <c r="D279" s="1"/>
  <c r="H279"/>
  <c r="I279" s="1"/>
  <c r="G279"/>
  <c r="E280"/>
  <c r="F280" l="1"/>
  <c r="D280" s="1"/>
  <c r="H280"/>
  <c r="I280" s="1"/>
  <c r="E281"/>
  <c r="G280"/>
  <c r="F281" l="1"/>
  <c r="D281" s="1"/>
  <c r="G281"/>
  <c r="E282"/>
  <c r="F282" l="1"/>
  <c r="D282" s="1"/>
  <c r="H282"/>
  <c r="E283"/>
  <c r="G282"/>
  <c r="H281"/>
  <c r="I281" s="1"/>
  <c r="I282" l="1"/>
  <c r="F283"/>
  <c r="D283" s="1"/>
  <c r="G283"/>
  <c r="E284"/>
  <c r="F284" l="1"/>
  <c r="D284" s="1"/>
  <c r="E285"/>
  <c r="G284"/>
  <c r="H283"/>
  <c r="I283" s="1"/>
  <c r="H285" l="1"/>
  <c r="F285"/>
  <c r="D285" s="1"/>
  <c r="G285"/>
  <c r="E286"/>
  <c r="H284"/>
  <c r="I284" s="1"/>
  <c r="I285" l="1"/>
  <c r="F286"/>
  <c r="D286" s="1"/>
  <c r="H286"/>
  <c r="I286" s="1"/>
  <c r="E287"/>
  <c r="G286"/>
  <c r="F287" l="1"/>
  <c r="D287" s="1"/>
  <c r="G287"/>
  <c r="E288"/>
  <c r="F288" l="1"/>
  <c r="D288" s="1"/>
  <c r="E289"/>
  <c r="G288"/>
  <c r="H287"/>
  <c r="I287" s="1"/>
  <c r="F289" l="1"/>
  <c r="D289" s="1"/>
  <c r="H289"/>
  <c r="I289" s="1"/>
  <c r="G289"/>
  <c r="E290"/>
  <c r="H288"/>
  <c r="I288" s="1"/>
  <c r="F290" l="1"/>
  <c r="D290" s="1"/>
  <c r="H290"/>
  <c r="I290" s="1"/>
  <c r="E291"/>
  <c r="G290"/>
  <c r="F291" l="1"/>
  <c r="D291" s="1"/>
  <c r="H291"/>
  <c r="I291" s="1"/>
  <c r="G291"/>
  <c r="E292"/>
  <c r="F292" l="1"/>
  <c r="D292" s="1"/>
  <c r="H292"/>
  <c r="I292" s="1"/>
  <c r="E293"/>
  <c r="G292"/>
  <c r="F293" l="1"/>
  <c r="D293" s="1"/>
  <c r="G293"/>
  <c r="E294"/>
  <c r="F294" l="1"/>
  <c r="D294" s="1"/>
  <c r="H294"/>
  <c r="I294" s="1"/>
  <c r="E295"/>
  <c r="G294"/>
  <c r="H293"/>
  <c r="I293" s="1"/>
  <c r="F295" l="1"/>
  <c r="D295" s="1"/>
  <c r="H295"/>
  <c r="I295" s="1"/>
  <c r="G295"/>
  <c r="E296"/>
  <c r="F296" l="1"/>
  <c r="D296" s="1"/>
  <c r="H296"/>
  <c r="I296" s="1"/>
  <c r="E297"/>
  <c r="G296"/>
  <c r="F297" l="1"/>
  <c r="D297" s="1"/>
  <c r="H297"/>
  <c r="I297" s="1"/>
  <c r="G297"/>
  <c r="E298"/>
  <c r="F298" l="1"/>
  <c r="D298" s="1"/>
  <c r="H298"/>
  <c r="I298" s="1"/>
  <c r="E299"/>
  <c r="G298"/>
  <c r="F299" l="1"/>
  <c r="D299" s="1"/>
  <c r="H299"/>
  <c r="I299" s="1"/>
  <c r="G299"/>
  <c r="E300"/>
  <c r="F300" l="1"/>
  <c r="D300" s="1"/>
  <c r="H300"/>
  <c r="I300" s="1"/>
  <c r="E301"/>
  <c r="G300"/>
  <c r="F301" l="1"/>
  <c r="D301" s="1"/>
  <c r="G301"/>
  <c r="E302"/>
  <c r="F302" l="1"/>
  <c r="D302" s="1"/>
  <c r="H302"/>
  <c r="I302" s="1"/>
  <c r="E303"/>
  <c r="G302"/>
  <c r="H301"/>
  <c r="I301" s="1"/>
  <c r="F303" l="1"/>
  <c r="D303" s="1"/>
  <c r="H303"/>
  <c r="I303" s="1"/>
  <c r="G303"/>
  <c r="E304"/>
  <c r="F304" l="1"/>
  <c r="D304" s="1"/>
  <c r="H304"/>
  <c r="I304" s="1"/>
  <c r="E305"/>
  <c r="G304"/>
  <c r="F305" l="1"/>
  <c r="D305" s="1"/>
  <c r="H305"/>
  <c r="I305" s="1"/>
  <c r="G305"/>
  <c r="E306"/>
  <c r="F306" l="1"/>
  <c r="D306" s="1"/>
  <c r="H306"/>
  <c r="I306" s="1"/>
  <c r="E307"/>
  <c r="G306"/>
  <c r="F307" l="1"/>
  <c r="D307" s="1"/>
  <c r="H307"/>
  <c r="I307" s="1"/>
  <c r="G307"/>
  <c r="E308"/>
  <c r="F308" l="1"/>
  <c r="D308" s="1"/>
  <c r="H308"/>
  <c r="I308" s="1"/>
  <c r="E309"/>
  <c r="G308"/>
  <c r="F309" l="1"/>
  <c r="D309" s="1"/>
  <c r="G309"/>
  <c r="E310"/>
  <c r="F310" l="1"/>
  <c r="D310" s="1"/>
  <c r="H310"/>
  <c r="I310" s="1"/>
  <c r="E311"/>
  <c r="G310"/>
  <c r="H309"/>
  <c r="I309" s="1"/>
  <c r="F311" l="1"/>
  <c r="D311" s="1"/>
  <c r="H311"/>
  <c r="I311" s="1"/>
  <c r="G311"/>
  <c r="E312"/>
  <c r="F312" l="1"/>
  <c r="D312" s="1"/>
  <c r="H312"/>
  <c r="I312" s="1"/>
  <c r="E313"/>
  <c r="G312"/>
  <c r="F313" l="1"/>
  <c r="D313" s="1"/>
  <c r="H313"/>
  <c r="I313" s="1"/>
  <c r="G313"/>
  <c r="E314"/>
  <c r="F314" l="1"/>
  <c r="D314" s="1"/>
  <c r="H314"/>
  <c r="I314" s="1"/>
  <c r="E315"/>
  <c r="G314"/>
  <c r="F315" l="1"/>
  <c r="D315" s="1"/>
  <c r="H315"/>
  <c r="I315" s="1"/>
  <c r="G315"/>
  <c r="E316"/>
  <c r="F316" l="1"/>
  <c r="D316" s="1"/>
  <c r="H316"/>
  <c r="I316" s="1"/>
  <c r="E317"/>
  <c r="G316"/>
  <c r="F317" l="1"/>
  <c r="D317" s="1"/>
  <c r="G317"/>
  <c r="E318"/>
  <c r="F318" l="1"/>
  <c r="D318" s="1"/>
  <c r="H318"/>
  <c r="I318" s="1"/>
  <c r="E319"/>
  <c r="G318"/>
  <c r="H317"/>
  <c r="I317" s="1"/>
  <c r="F319" l="1"/>
  <c r="D319" s="1"/>
  <c r="H319"/>
  <c r="I319" s="1"/>
  <c r="G319"/>
  <c r="E320"/>
  <c r="F320" l="1"/>
  <c r="D320" s="1"/>
  <c r="H320"/>
  <c r="I320" s="1"/>
  <c r="E321"/>
  <c r="G320"/>
  <c r="F321" l="1"/>
  <c r="D321" s="1"/>
  <c r="H321"/>
  <c r="I321" s="1"/>
  <c r="G321"/>
  <c r="E322"/>
  <c r="F322" l="1"/>
  <c r="D322" s="1"/>
  <c r="H322"/>
  <c r="I322" s="1"/>
  <c r="E323"/>
  <c r="G322"/>
  <c r="F323" l="1"/>
  <c r="D323" s="1"/>
  <c r="H323"/>
  <c r="I323" s="1"/>
  <c r="G323"/>
  <c r="E324"/>
  <c r="F324" l="1"/>
  <c r="D324" s="1"/>
  <c r="H324"/>
  <c r="I324" s="1"/>
  <c r="E325"/>
  <c r="G324"/>
  <c r="F325" l="1"/>
  <c r="D325" s="1"/>
  <c r="G325"/>
  <c r="E326"/>
  <c r="F326" l="1"/>
  <c r="D326" s="1"/>
  <c r="H326"/>
  <c r="I326" s="1"/>
  <c r="E327"/>
  <c r="G326"/>
  <c r="H325"/>
  <c r="I325" s="1"/>
  <c r="F327" l="1"/>
  <c r="D327" s="1"/>
  <c r="H327"/>
  <c r="I327" s="1"/>
  <c r="G327"/>
  <c r="E328"/>
  <c r="F328" l="1"/>
  <c r="D328" s="1"/>
  <c r="H328"/>
  <c r="I328" s="1"/>
  <c r="E329"/>
  <c r="G328"/>
  <c r="F329" l="1"/>
  <c r="D329" s="1"/>
  <c r="H329"/>
  <c r="I329" s="1"/>
  <c r="G329"/>
  <c r="E330"/>
  <c r="F330" l="1"/>
  <c r="D330" s="1"/>
  <c r="H330"/>
  <c r="I330" s="1"/>
  <c r="E331"/>
  <c r="G330"/>
  <c r="F331" l="1"/>
  <c r="D331" s="1"/>
  <c r="H331"/>
  <c r="I331" s="1"/>
  <c r="G331"/>
  <c r="E332"/>
  <c r="F332" l="1"/>
  <c r="D332" s="1"/>
  <c r="H332"/>
  <c r="I332" s="1"/>
  <c r="E333"/>
  <c r="G332"/>
  <c r="F333" l="1"/>
  <c r="D333" s="1"/>
  <c r="G333"/>
  <c r="E334"/>
  <c r="F334" l="1"/>
  <c r="D334" s="1"/>
  <c r="H334"/>
  <c r="I334" s="1"/>
  <c r="E335"/>
  <c r="G334"/>
  <c r="H333"/>
  <c r="I333" s="1"/>
  <c r="F335" l="1"/>
  <c r="D335" s="1"/>
  <c r="H335"/>
  <c r="I335" s="1"/>
  <c r="G335"/>
  <c r="E336"/>
  <c r="F336" l="1"/>
  <c r="D336" s="1"/>
  <c r="H336"/>
  <c r="I336" s="1"/>
  <c r="E337"/>
  <c r="G336"/>
  <c r="F337" l="1"/>
  <c r="D337" s="1"/>
  <c r="H337"/>
  <c r="I337" s="1"/>
  <c r="G337"/>
  <c r="E338"/>
  <c r="F338" l="1"/>
  <c r="D338" s="1"/>
  <c r="H338"/>
  <c r="I338" s="1"/>
  <c r="E339"/>
  <c r="G338"/>
  <c r="F339" l="1"/>
  <c r="D339" s="1"/>
  <c r="H339"/>
  <c r="I339" s="1"/>
  <c r="G339"/>
  <c r="E340"/>
  <c r="F340" l="1"/>
  <c r="D340" s="1"/>
  <c r="H340"/>
  <c r="I340" s="1"/>
  <c r="E341"/>
  <c r="G340"/>
  <c r="F341" l="1"/>
  <c r="D341" s="1"/>
  <c r="G341"/>
  <c r="E342"/>
  <c r="F342" l="1"/>
  <c r="D342" s="1"/>
  <c r="H342"/>
  <c r="I342" s="1"/>
  <c r="E343"/>
  <c r="G342"/>
  <c r="H341"/>
  <c r="I341" s="1"/>
  <c r="F343" l="1"/>
  <c r="D343" s="1"/>
  <c r="H343"/>
  <c r="I343" s="1"/>
  <c r="G343"/>
  <c r="E344"/>
  <c r="F344" l="1"/>
  <c r="D344" s="1"/>
  <c r="H344"/>
  <c r="I344" s="1"/>
  <c r="E345"/>
  <c r="G344"/>
  <c r="F345" l="1"/>
  <c r="D345" s="1"/>
  <c r="H345"/>
  <c r="I345" s="1"/>
  <c r="G345"/>
  <c r="E346"/>
  <c r="F346" l="1"/>
  <c r="D346" s="1"/>
  <c r="H346"/>
  <c r="I346" s="1"/>
  <c r="E347"/>
  <c r="G346"/>
  <c r="F347" l="1"/>
  <c r="D347" s="1"/>
  <c r="H347"/>
  <c r="I347" s="1"/>
  <c r="G347"/>
  <c r="E348"/>
  <c r="F348" l="1"/>
  <c r="D348" s="1"/>
  <c r="H348"/>
  <c r="I348" s="1"/>
  <c r="E349"/>
  <c r="G348"/>
  <c r="F349" l="1"/>
  <c r="D349" s="1"/>
  <c r="G349"/>
  <c r="E350"/>
  <c r="F350" l="1"/>
  <c r="D350" s="1"/>
  <c r="H350"/>
  <c r="I350" s="1"/>
  <c r="E351"/>
  <c r="G350"/>
  <c r="H349"/>
  <c r="I349" s="1"/>
  <c r="F351" l="1"/>
  <c r="D351" s="1"/>
  <c r="H351"/>
  <c r="I351" s="1"/>
  <c r="G351"/>
  <c r="E352"/>
  <c r="F352" l="1"/>
  <c r="D352" s="1"/>
  <c r="H352"/>
  <c r="I352" s="1"/>
  <c r="E353"/>
  <c r="G352"/>
  <c r="F353" l="1"/>
  <c r="D353" s="1"/>
  <c r="H353"/>
  <c r="I353" s="1"/>
  <c r="G353"/>
  <c r="E354"/>
  <c r="F354" l="1"/>
  <c r="D354" s="1"/>
  <c r="H354"/>
  <c r="I354" s="1"/>
  <c r="E355"/>
  <c r="G354"/>
  <c r="F355" l="1"/>
  <c r="D355" s="1"/>
  <c r="H355"/>
  <c r="I355" s="1"/>
  <c r="G355"/>
  <c r="E356"/>
  <c r="F356" l="1"/>
  <c r="D356" s="1"/>
  <c r="H356"/>
  <c r="I356" s="1"/>
  <c r="E357"/>
  <c r="G356"/>
  <c r="F357" l="1"/>
  <c r="D357" s="1"/>
  <c r="G357"/>
  <c r="E358"/>
  <c r="F358" l="1"/>
  <c r="D358" s="1"/>
  <c r="H358"/>
  <c r="I358" s="1"/>
  <c r="E359"/>
  <c r="G358"/>
  <c r="H357"/>
  <c r="I357" s="1"/>
  <c r="F359" l="1"/>
  <c r="D359" s="1"/>
  <c r="H359"/>
  <c r="I359" s="1"/>
  <c r="G359"/>
  <c r="E360"/>
  <c r="F360" l="1"/>
  <c r="D360" s="1"/>
  <c r="H360"/>
  <c r="I360" s="1"/>
  <c r="E361"/>
  <c r="G360"/>
  <c r="F361" l="1"/>
  <c r="D361" s="1"/>
  <c r="H361"/>
  <c r="I361" s="1"/>
  <c r="G361"/>
  <c r="E362"/>
  <c r="F362" l="1"/>
  <c r="D362" s="1"/>
  <c r="H362"/>
  <c r="I362" s="1"/>
  <c r="E363"/>
  <c r="G362"/>
  <c r="F363" l="1"/>
  <c r="D363" s="1"/>
  <c r="H363"/>
  <c r="I363" s="1"/>
  <c r="G363"/>
  <c r="E364"/>
  <c r="F364" l="1"/>
  <c r="D364" s="1"/>
  <c r="H364"/>
  <c r="I364" s="1"/>
  <c r="E365"/>
  <c r="G364"/>
  <c r="F365" l="1"/>
  <c r="D365" s="1"/>
  <c r="G365"/>
  <c r="E366"/>
  <c r="F366" l="1"/>
  <c r="D366" s="1"/>
  <c r="H366"/>
  <c r="I366" s="1"/>
  <c r="E367"/>
  <c r="G366"/>
  <c r="H365"/>
  <c r="I365" s="1"/>
  <c r="F367" l="1"/>
  <c r="D367" s="1"/>
  <c r="H367"/>
  <c r="I367" s="1"/>
  <c r="G367"/>
  <c r="E368"/>
  <c r="F368" l="1"/>
  <c r="D368" s="1"/>
  <c r="H368"/>
  <c r="I368" s="1"/>
  <c r="E369"/>
  <c r="G368"/>
  <c r="F369" l="1"/>
  <c r="D369" s="1"/>
  <c r="H369"/>
  <c r="I369" s="1"/>
  <c r="G369"/>
  <c r="E370"/>
  <c r="F370" l="1"/>
  <c r="D370" s="1"/>
  <c r="H370"/>
  <c r="I370" s="1"/>
  <c r="E371"/>
  <c r="G370"/>
  <c r="F371" l="1"/>
  <c r="D371" s="1"/>
  <c r="H371"/>
  <c r="I371" s="1"/>
  <c r="G371"/>
  <c r="E372"/>
  <c r="F372" l="1"/>
  <c r="D372" s="1"/>
  <c r="H372"/>
  <c r="I372" s="1"/>
  <c r="E373"/>
  <c r="G372"/>
  <c r="F373" l="1"/>
  <c r="D373" s="1"/>
  <c r="G373"/>
  <c r="E374"/>
  <c r="F374" l="1"/>
  <c r="D374" s="1"/>
  <c r="H374"/>
  <c r="I374" s="1"/>
  <c r="E375"/>
  <c r="G374"/>
  <c r="H373"/>
  <c r="I373" s="1"/>
  <c r="F375" l="1"/>
  <c r="D375" s="1"/>
  <c r="H375"/>
  <c r="I375" s="1"/>
  <c r="G375"/>
  <c r="E376"/>
  <c r="F376" l="1"/>
  <c r="D376" s="1"/>
  <c r="H376"/>
  <c r="I376" s="1"/>
  <c r="E377"/>
  <c r="G376"/>
  <c r="F377" l="1"/>
  <c r="D377" s="1"/>
  <c r="H377"/>
  <c r="I377" s="1"/>
  <c r="G377"/>
  <c r="E378"/>
  <c r="F378" l="1"/>
  <c r="D378" s="1"/>
  <c r="H378"/>
  <c r="I378" s="1"/>
  <c r="E379"/>
  <c r="G378"/>
  <c r="F379" l="1"/>
  <c r="D379" s="1"/>
  <c r="H379"/>
  <c r="I379" s="1"/>
  <c r="G379"/>
  <c r="E380"/>
  <c r="F380" l="1"/>
  <c r="D380" s="1"/>
  <c r="H380"/>
  <c r="I380" s="1"/>
  <c r="E381"/>
  <c r="G380"/>
  <c r="F381" l="1"/>
  <c r="D381" s="1"/>
  <c r="G381"/>
  <c r="E382"/>
  <c r="F382" l="1"/>
  <c r="D382" s="1"/>
  <c r="H382"/>
  <c r="I382" s="1"/>
  <c r="E383"/>
  <c r="G382"/>
  <c r="H381"/>
  <c r="I381" s="1"/>
  <c r="F383" l="1"/>
  <c r="D383" s="1"/>
  <c r="H383"/>
  <c r="I383" s="1"/>
  <c r="G383"/>
  <c r="E384"/>
  <c r="F384" l="1"/>
  <c r="D384" s="1"/>
  <c r="H384"/>
  <c r="I384" s="1"/>
  <c r="E385"/>
  <c r="G384"/>
  <c r="F385" l="1"/>
  <c r="D385" s="1"/>
  <c r="H385"/>
  <c r="I385" s="1"/>
  <c r="G385"/>
  <c r="E386"/>
  <c r="F386" l="1"/>
  <c r="D386" s="1"/>
  <c r="H386"/>
  <c r="I386" s="1"/>
  <c r="E387"/>
  <c r="G386"/>
  <c r="F387" l="1"/>
  <c r="D387" s="1"/>
  <c r="H387"/>
  <c r="I387" s="1"/>
  <c r="G387"/>
  <c r="E388"/>
  <c r="F388" l="1"/>
  <c r="D388" s="1"/>
  <c r="H388"/>
  <c r="I388" s="1"/>
  <c r="E389"/>
  <c r="G388"/>
  <c r="F389" l="1"/>
  <c r="D389" s="1"/>
  <c r="G389"/>
  <c r="E390"/>
  <c r="F390" l="1"/>
  <c r="D390" s="1"/>
  <c r="H390"/>
  <c r="I390" s="1"/>
  <c r="E391"/>
  <c r="G390"/>
  <c r="H389"/>
  <c r="I389" s="1"/>
  <c r="F391" l="1"/>
  <c r="D391" s="1"/>
  <c r="H391"/>
  <c r="I391" s="1"/>
  <c r="G391"/>
  <c r="E392"/>
  <c r="F392" l="1"/>
  <c r="D392" s="1"/>
  <c r="H392"/>
  <c r="I392" s="1"/>
  <c r="E393"/>
  <c r="G392"/>
  <c r="F393" l="1"/>
  <c r="D393" s="1"/>
  <c r="H393"/>
  <c r="I393" s="1"/>
  <c r="G393"/>
  <c r="E394"/>
  <c r="F394" l="1"/>
  <c r="D394" s="1"/>
  <c r="H394"/>
  <c r="I394" s="1"/>
  <c r="E395"/>
  <c r="G394"/>
  <c r="F395" l="1"/>
  <c r="D395" s="1"/>
  <c r="H395"/>
  <c r="I395" s="1"/>
  <c r="G395"/>
  <c r="E396"/>
  <c r="F396" l="1"/>
  <c r="D396" s="1"/>
  <c r="H396"/>
  <c r="I396" s="1"/>
  <c r="E397"/>
  <c r="G396"/>
  <c r="F397" l="1"/>
  <c r="D397" s="1"/>
  <c r="G397"/>
  <c r="E398"/>
  <c r="F398" l="1"/>
  <c r="D398" s="1"/>
  <c r="H398"/>
  <c r="I398" s="1"/>
  <c r="E399"/>
  <c r="G398"/>
  <c r="H397"/>
  <c r="I397" s="1"/>
  <c r="F399" l="1"/>
  <c r="D399" s="1"/>
  <c r="H399"/>
  <c r="I399" s="1"/>
  <c r="G399"/>
  <c r="E400"/>
  <c r="F400" l="1"/>
  <c r="D400" s="1"/>
  <c r="H400"/>
  <c r="I400" s="1"/>
  <c r="E401"/>
  <c r="G400"/>
  <c r="F401" l="1"/>
  <c r="D401" s="1"/>
  <c r="H401"/>
  <c r="I401" s="1"/>
  <c r="G401"/>
  <c r="E402"/>
  <c r="F402" l="1"/>
  <c r="D402" s="1"/>
  <c r="H402"/>
  <c r="I402" s="1"/>
  <c r="E403"/>
  <c r="G402"/>
  <c r="F403" l="1"/>
  <c r="D403" s="1"/>
  <c r="H403"/>
  <c r="I403" s="1"/>
  <c r="G403"/>
  <c r="E404"/>
  <c r="F404" l="1"/>
  <c r="D404" s="1"/>
  <c r="H404"/>
  <c r="I404" s="1"/>
  <c r="E405"/>
  <c r="G404"/>
  <c r="F405" l="1"/>
  <c r="D405" s="1"/>
  <c r="G405"/>
  <c r="E406"/>
  <c r="F406" l="1"/>
  <c r="D406" s="1"/>
  <c r="H406"/>
  <c r="I406" s="1"/>
  <c r="E407"/>
  <c r="G406"/>
  <c r="H405"/>
  <c r="I405" s="1"/>
  <c r="F407" l="1"/>
  <c r="D407" s="1"/>
  <c r="H407"/>
  <c r="I407" s="1"/>
  <c r="G407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<sst xmlns="http://schemas.openxmlformats.org/spreadsheetml/2006/main" count="255" uniqueCount="140">
  <si>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</si>
  <si>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</si>
  <si>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</si>
  <si>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</si>
  <si>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</si>
  <si>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</si>
  <si>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</si>
  <si>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</si>
  <si>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</si>
  <si>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</si>
  <si>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</si>
  <si>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</si>
  <si>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</si>
  <si>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</si>
  <si>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</si>
  <si>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</si>
  <si>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</si>
  <si>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</si>
  <si>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</si>
  <si>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</si>
  <si>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</si>
  <si>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</si>
  <si>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</si>
  <si>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</si>
  <si>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</si>
  <si>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</si>
  <si>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</si>
  <si>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</si>
  <si>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</si>
  <si>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</si>
  <si>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</si>
  <si>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</si>
  <si>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</si>
  <si>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</si>
  <si>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</si>
  <si>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</si>
  <si>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</si>
  <si>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</si>
  <si>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dt=</t>
  </si>
  <si>
    <t>t0=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</si>
  <si>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</si>
  <si>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</si>
  <si>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</si>
  <si>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</si>
  <si>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</si>
  <si>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</si>
  <si>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</si>
  <si>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</si>
  <si>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</si>
  <si>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</si>
  <si>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</si>
  <si>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</si>
  <si>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</si>
  <si>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</si>
  <si>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</si>
  <si>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</si>
  <si>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</si>
  <si>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</si>
  <si>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</si>
  <si>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</si>
  <si>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</si>
  <si>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</si>
  <si>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</si>
  <si>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</si>
  <si>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</si>
  <si>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</si>
  <si>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</si>
  <si>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</si>
  <si>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</si>
  <si>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</si>
  <si>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</si>
  <si>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</si>
  <si>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</si>
  <si>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</si>
  <si>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</si>
  <si>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</si>
  <si>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</si>
  <si>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</si>
  <si>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</si>
  <si>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</si>
  <si>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</si>
  <si>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</si>
  <si>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</si>
  <si>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</si>
  <si>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</si>
  <si>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</si>
  <si>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</si>
  <si>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</si>
  <si>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</si>
  <si>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</si>
  <si>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</si>
  <si>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</si>
  <si>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</si>
  <si>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</si>
  <si>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</si>
  <si>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</si>
  <si>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</si>
  <si>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</si>
  <si>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</si>
  <si>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</si>
  <si>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</si>
  <si>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</si>
  <si>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</si>
  <si>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</si>
  <si>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</si>
  <si>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</si>
  <si>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</si>
  <si>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</si>
  <si>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</si>
  <si>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</si>
  <si>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</si>
  <si>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</si>
  <si>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</si>
  <si>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</si>
  <si>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</si>
  <si>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</si>
  <si>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</si>
  <si>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</si>
  <si>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</si>
  <si>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</si>
  <si>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</si>
  <si>
    <r>
      <rPr>
        <sz val="11"/>
        <color theme="1"/>
        <rFont val="Times New Roman"/>
        <family val="1"/>
        <charset val="204"/>
      </rPr>
      <t>Δ</t>
    </r>
    <r>
      <rPr>
        <sz val="11"/>
        <color theme="1"/>
        <rFont val="Calibri"/>
        <family val="2"/>
        <charset val="204"/>
        <scheme val="minor"/>
      </rPr>
      <t>x=</t>
    </r>
    <r>
      <rPr>
        <sz val="11"/>
        <color theme="1"/>
        <rFont val="Calibri"/>
        <family val="2"/>
        <charset val="204"/>
        <scheme val="minor"/>
      </rP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</si>
  <si>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t(x)</t>
  </si>
  <si>
    <t>V</t>
  </si>
  <si>
    <t>a</t>
  </si>
  <si>
    <t xml:space="preserve"> -t(x)</t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</si>
  <si>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</si>
  <si>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</si>
  <si>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t>A</t>
  </si>
  <si>
    <t>max V</t>
  </si>
  <si>
    <t>max A</t>
  </si>
  <si>
    <t>градусы</t>
  </si>
  <si>
    <t>PWR</t>
  </si>
  <si>
    <t>на сколько шагов нужно сдивнуться</t>
  </si>
  <si>
    <t>сколько времени это займет</t>
  </si>
  <si>
    <t>решение квадратного уравнение</t>
  </si>
  <si>
    <t>задано</t>
  </si>
  <si>
    <t>угол за один шаг градусы</t>
  </si>
  <si>
    <t>таблица a(V)</t>
  </si>
  <si>
    <t>формула для построения таблицы на основаниии таблицы зависимости частоты шагов от момента на валу и массы и габаритов телескопа</t>
  </si>
</sst>
</file>

<file path=xl/styles.xml><?xml version="1.0" encoding="utf-8"?>
<styleSheet xmlns="http://schemas.openxmlformats.org/spreadsheetml/2006/main">
  <numFmts count="5">
    <numFmt numFmtId="164" formatCode="0.0000000000"/>
    <numFmt numFmtId="165" formatCode="0.000E+00"/>
    <numFmt numFmtId="166" formatCode="dd/mm/yyyy\ h:mm:ss;@"/>
    <numFmt numFmtId="167" formatCode="0.00000000"/>
    <numFmt numFmtId="168" formatCode="#,##0.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2" borderId="3" xfId="0" applyNumberFormat="1" applyFill="1" applyBorder="1"/>
    <xf numFmtId="3" fontId="0" fillId="0" borderId="0" xfId="0" applyNumberFormat="1" applyFill="1"/>
    <xf numFmtId="3" fontId="0" fillId="0" borderId="2" xfId="0" applyNumberFormat="1" applyBorder="1"/>
    <xf numFmtId="0" fontId="0" fillId="0" borderId="5" xfId="0" applyFill="1" applyBorder="1"/>
    <xf numFmtId="0" fontId="0" fillId="0" borderId="6" xfId="0" applyBorder="1"/>
    <xf numFmtId="0" fontId="0" fillId="0" borderId="7" xfId="0" applyFill="1" applyBorder="1"/>
    <xf numFmtId="0" fontId="0" fillId="0" borderId="8" xfId="0" applyBorder="1"/>
    <xf numFmtId="0" fontId="0" fillId="0" borderId="8" xfId="0" applyNumberFormat="1" applyBorder="1"/>
    <xf numFmtId="0" fontId="0" fillId="0" borderId="9" xfId="0" applyFill="1" applyBorder="1"/>
    <xf numFmtId="0" fontId="0" fillId="0" borderId="10" xfId="0" applyBorder="1"/>
    <xf numFmtId="0" fontId="0" fillId="0" borderId="11" xfId="0" applyFill="1" applyBorder="1"/>
    <xf numFmtId="0" fontId="0" fillId="0" borderId="12" xfId="0" applyBorder="1"/>
    <xf numFmtId="0" fontId="0" fillId="0" borderId="14" xfId="0" applyBorder="1"/>
    <xf numFmtId="0" fontId="4" fillId="0" borderId="13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5" xfId="0" applyFill="1" applyBorder="1"/>
    <xf numFmtId="0" fontId="6" fillId="0" borderId="13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0" xfId="0" applyNumberFormat="1" applyBorder="1"/>
    <xf numFmtId="0" fontId="0" fillId="0" borderId="16" xfId="0" applyBorder="1"/>
    <xf numFmtId="22" fontId="0" fillId="0" borderId="17" xfId="0" applyNumberFormat="1" applyBorder="1"/>
    <xf numFmtId="22" fontId="0" fillId="0" borderId="18" xfId="0" applyNumberFormat="1" applyBorder="1"/>
    <xf numFmtId="0" fontId="0" fillId="0" borderId="7" xfId="0" applyBorder="1"/>
    <xf numFmtId="166" fontId="0" fillId="0" borderId="8" xfId="0" applyNumberFormat="1" applyBorder="1"/>
    <xf numFmtId="167" fontId="0" fillId="0" borderId="8" xfId="0" applyNumberFormat="1" applyBorder="1"/>
    <xf numFmtId="22" fontId="0" fillId="0" borderId="9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10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64" fontId="0" fillId="0" borderId="0" xfId="0" applyNumberFormat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164" fontId="0" fillId="0" borderId="24" xfId="0" applyNumberFormat="1" applyBorder="1"/>
    <xf numFmtId="164" fontId="0" fillId="0" borderId="25" xfId="0" applyNumberFormat="1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1">
    <cellStyle name="Обычный" xfId="0" builtinId="0"/>
  </cellStyles>
  <dxfs count="7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Лист3!$H$7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Лист3!$H$9:$H$407</c:f>
              <c:numCache>
                <c:formatCode>General</c:formatCode>
                <c:ptCount val="399"/>
                <c:pt idx="0">
                  <c:v>2.3371173070873838E-3</c:v>
                </c:pt>
                <c:pt idx="1">
                  <c:v>4.3866270638837739E-3</c:v>
                </c:pt>
                <c:pt idx="2">
                  <c:v>5.6519281682941109E-3</c:v>
                </c:pt>
                <c:pt idx="3">
                  <c:v>6.6731326257691371E-3</c:v>
                </c:pt>
                <c:pt idx="4">
                  <c:v>7.5550585768987431E-3</c:v>
                </c:pt>
                <c:pt idx="5">
                  <c:v>8.3432433061679731E-3</c:v>
                </c:pt>
                <c:pt idx="6">
                  <c:v>9.0626208740973678E-3</c:v>
                </c:pt>
                <c:pt idx="7">
                  <c:v>9.7286597411171422E-3</c:v>
                </c:pt>
                <c:pt idx="8">
                  <c:v>1.0351756748726081E-2</c:v>
                </c:pt>
                <c:pt idx="9">
                  <c:v>1.0939305018326524E-2</c:v>
                </c:pt>
                <c:pt idx="10">
                  <c:v>1.1496787228130806E-2</c:v>
                </c:pt>
                <c:pt idx="11">
                  <c:v>1.2028404011692171E-2</c:v>
                </c:pt>
                <c:pt idx="12">
                  <c:v>1.2537458789994535E-2</c:v>
                </c:pt>
                <c:pt idx="13">
                  <c:v>1.3026605506982961E-2</c:v>
                </c:pt>
                <c:pt idx="14">
                  <c:v>1.3498014689583811E-2</c:v>
                </c:pt>
                <c:pt idx="15">
                  <c:v>1.395348854825184E-2</c:v>
                </c:pt>
                <c:pt idx="16">
                  <c:v>1.4394543037480141E-2</c:v>
                </c:pt>
                <c:pt idx="17">
                  <c:v>1.4822467787287659E-2</c:v>
                </c:pt>
                <c:pt idx="18">
                  <c:v>1.5238370794926768E-2</c:v>
                </c:pt>
                <c:pt idx="19">
                  <c:v>1.5643212364617631E-2</c:v>
                </c:pt>
                <c:pt idx="20">
                  <c:v>1.6037831299251425E-2</c:v>
                </c:pt>
                <c:pt idx="21">
                  <c:v>1.6422965403292016E-2</c:v>
                </c:pt>
                <c:pt idx="22">
                  <c:v>1.6799267738649638E-2</c:v>
                </c:pt>
                <c:pt idx="23">
                  <c:v>1.7167319662180245E-2</c:v>
                </c:pt>
                <c:pt idx="24">
                  <c:v>1.752764139126162E-2</c:v>
                </c:pt>
                <c:pt idx="25">
                  <c:v>1.78807006474467E-2</c:v>
                </c:pt>
                <c:pt idx="26">
                  <c:v>1.8226919789121117E-2</c:v>
                </c:pt>
                <c:pt idx="27">
                  <c:v>1.8566681744084487E-2</c:v>
                </c:pt>
                <c:pt idx="28">
                  <c:v>1.890033498006646E-2</c:v>
                </c:pt>
                <c:pt idx="29">
                  <c:v>1.9228197697301386E-2</c:v>
                </c:pt>
                <c:pt idx="30">
                  <c:v>1.9550561387046431E-2</c:v>
                </c:pt>
                <c:pt idx="31">
                  <c:v>1.9867693869463701E-2</c:v>
                </c:pt>
                <c:pt idx="32">
                  <c:v>2.0179841901081835E-2</c:v>
                </c:pt>
                <c:pt idx="33">
                  <c:v>2.0487233424106646E-2</c:v>
                </c:pt>
                <c:pt idx="34">
                  <c:v>2.0790079515960982E-2</c:v>
                </c:pt>
                <c:pt idx="35">
                  <c:v>2.1088576086483631E-2</c:v>
                </c:pt>
                <c:pt idx="36">
                  <c:v>2.1382905361603196E-2</c:v>
                </c:pt>
                <c:pt idx="37">
                  <c:v>2.1673237185441206E-2</c:v>
                </c:pt>
                <c:pt idx="38">
                  <c:v>2.1959730167285911E-2</c:v>
                </c:pt>
                <c:pt idx="39">
                  <c:v>2.2242532695449891E-2</c:v>
                </c:pt>
                <c:pt idx="40">
                  <c:v>2.2521783836424347E-2</c:v>
                </c:pt>
                <c:pt idx="41">
                  <c:v>2.2797614134804332E-2</c:v>
                </c:pt>
                <c:pt idx="42">
                  <c:v>2.3070146327051882E-2</c:v>
                </c:pt>
                <c:pt idx="43">
                  <c:v>2.3339495980178291E-2</c:v>
                </c:pt>
                <c:pt idx="44">
                  <c:v>2.3605772064774346E-2</c:v>
                </c:pt>
                <c:pt idx="45">
                  <c:v>2.3869077470469117E-2</c:v>
                </c:pt>
                <c:pt idx="46">
                  <c:v>2.4129509470708427E-2</c:v>
                </c:pt>
                <c:pt idx="47">
                  <c:v>2.4387160142839419E-2</c:v>
                </c:pt>
                <c:pt idx="48">
                  <c:v>2.4642116748631968E-2</c:v>
                </c:pt>
                <c:pt idx="49">
                  <c:v>2.4894462079697401E-2</c:v>
                </c:pt>
                <c:pt idx="50">
                  <c:v>2.5144274771690695E-2</c:v>
                </c:pt>
                <c:pt idx="51">
                  <c:v>2.5391629590666074E-2</c:v>
                </c:pt>
                <c:pt idx="52">
                  <c:v>2.5636597694564344E-2</c:v>
                </c:pt>
                <c:pt idx="53">
                  <c:v>2.5879246872391407E-2</c:v>
                </c:pt>
                <c:pt idx="54">
                  <c:v>2.6119641763401622E-2</c:v>
                </c:pt>
                <c:pt idx="55">
                  <c:v>2.6357844058275608E-2</c:v>
                </c:pt>
                <c:pt idx="56">
                  <c:v>2.6593912684067432E-2</c:v>
                </c:pt>
                <c:pt idx="57">
                  <c:v>2.682790397450005E-2</c:v>
                </c:pt>
                <c:pt idx="58">
                  <c:v>2.7059871827008891E-2</c:v>
                </c:pt>
                <c:pt idx="59">
                  <c:v>2.7289867847745723E-2</c:v>
                </c:pt>
                <c:pt idx="60">
                  <c:v>2.7517941485692868E-2</c:v>
                </c:pt>
                <c:pt idx="61">
                  <c:v>2.7744140156832412E-2</c:v>
                </c:pt>
                <c:pt idx="62">
                  <c:v>2.7968509359283085E-2</c:v>
                </c:pt>
                <c:pt idx="63">
                  <c:v>2.8191092780184036E-2</c:v>
                </c:pt>
                <c:pt idx="64">
                  <c:v>2.8411932395036147E-2</c:v>
                </c:pt>
                <c:pt idx="65">
                  <c:v>2.8631068560152111E-2</c:v>
                </c:pt>
                <c:pt idx="66">
                  <c:v>2.8848540098770026E-2</c:v>
                </c:pt>
                <c:pt idx="67">
                  <c:v>2.9064384381384669E-2</c:v>
                </c:pt>
                <c:pt idx="68">
                  <c:v>2.9278637400729952E-2</c:v>
                </c:pt>
                <c:pt idx="69">
                  <c:v>2.949133384186356E-2</c:v>
                </c:pt>
                <c:pt idx="70">
                  <c:v>2.9702507147738092E-2</c:v>
                </c:pt>
                <c:pt idx="71">
                  <c:v>2.9912189580592226E-2</c:v>
                </c:pt>
                <c:pt idx="72">
                  <c:v>3.0120412279511614E-2</c:v>
                </c:pt>
                <c:pt idx="73">
                  <c:v>3.0327205314409949E-2</c:v>
                </c:pt>
                <c:pt idx="74">
                  <c:v>3.0532597736743123E-2</c:v>
                </c:pt>
                <c:pt idx="75">
                  <c:v>3.0736617627150079E-2</c:v>
                </c:pt>
                <c:pt idx="76">
                  <c:v>3.0939292140278626E-2</c:v>
                </c:pt>
                <c:pt idx="77">
                  <c:v>3.1140647546981773E-2</c:v>
                </c:pt>
                <c:pt idx="78">
                  <c:v>3.1340709274076249E-2</c:v>
                </c:pt>
                <c:pt idx="79">
                  <c:v>3.1539501941818308E-2</c:v>
                </c:pt>
                <c:pt idx="80">
                  <c:v>3.1737049399288973E-2</c:v>
                </c:pt>
                <c:pt idx="81">
                  <c:v>3.1933374757777647E-2</c:v>
                </c:pt>
                <c:pt idx="82">
                  <c:v>3.2128500422368714E-2</c:v>
                </c:pt>
                <c:pt idx="83">
                  <c:v>3.2322448121769785E-2</c:v>
                </c:pt>
                <c:pt idx="84">
                  <c:v>3.2515238936567221E-2</c:v>
                </c:pt>
                <c:pt idx="85">
                  <c:v>3.2706893325977635E-2</c:v>
                </c:pt>
                <c:pt idx="86">
                  <c:v>3.2897431153180216E-2</c:v>
                </c:pt>
                <c:pt idx="87">
                  <c:v>3.3086871709360657E-2</c:v>
                </c:pt>
                <c:pt idx="88">
                  <c:v>3.3275233736500556E-2</c:v>
                </c:pt>
                <c:pt idx="89">
                  <c:v>3.3462535449026547E-2</c:v>
                </c:pt>
                <c:pt idx="90">
                  <c:v>3.3648794554365646E-2</c:v>
                </c:pt>
                <c:pt idx="91">
                  <c:v>3.3834028272490005E-2</c:v>
                </c:pt>
                <c:pt idx="92">
                  <c:v>3.4018253354498637E-2</c:v>
                </c:pt>
                <c:pt idx="93">
                  <c:v>3.4201486100292174E-2</c:v>
                </c:pt>
                <c:pt idx="94">
                  <c:v>3.438374237541976E-2</c:v>
                </c:pt>
                <c:pt idx="95">
                  <c:v>3.4565037627102904E-2</c:v>
                </c:pt>
                <c:pt idx="96">
                  <c:v>3.4745386899513252E-2</c:v>
                </c:pt>
                <c:pt idx="97">
                  <c:v>3.4924804848361933E-2</c:v>
                </c:pt>
                <c:pt idx="98">
                  <c:v>3.5103305754779657E-2</c:v>
                </c:pt>
                <c:pt idx="99">
                  <c:v>3.5280903538595094E-2</c:v>
                </c:pt>
                <c:pt idx="100">
                  <c:v>3.5457611771003983E-2</c:v>
                </c:pt>
                <c:pt idx="101">
                  <c:v>3.5633443686666946E-2</c:v>
                </c:pt>
                <c:pt idx="102">
                  <c:v>3.5808412195288714E-2</c:v>
                </c:pt>
                <c:pt idx="103">
                  <c:v>3.5982529892671013E-2</c:v>
                </c:pt>
                <c:pt idx="104">
                  <c:v>3.6155809071291067E-2</c:v>
                </c:pt>
                <c:pt idx="105">
                  <c:v>3.6328261730452054E-2</c:v>
                </c:pt>
                <c:pt idx="106">
                  <c:v>3.6499899585959401E-2</c:v>
                </c:pt>
                <c:pt idx="107">
                  <c:v>3.6670734079417809E-2</c:v>
                </c:pt>
                <c:pt idx="108">
                  <c:v>3.6840776387125108E-2</c:v>
                </c:pt>
                <c:pt idx="109">
                  <c:v>3.7010037428628795E-2</c:v>
                </c:pt>
                <c:pt idx="110">
                  <c:v>3.7178527874877271E-2</c:v>
                </c:pt>
                <c:pt idx="111">
                  <c:v>3.7346258156099293E-2</c:v>
                </c:pt>
                <c:pt idx="112">
                  <c:v>3.7513238469320628E-2</c:v>
                </c:pt>
                <c:pt idx="113">
                  <c:v>3.7679478785607019E-2</c:v>
                </c:pt>
                <c:pt idx="114">
                  <c:v>3.7844988857011701E-2</c:v>
                </c:pt>
                <c:pt idx="115">
                  <c:v>3.8009778223254916E-2</c:v>
                </c:pt>
                <c:pt idx="116">
                  <c:v>3.8173856218128549E-2</c:v>
                </c:pt>
                <c:pt idx="117">
                  <c:v>3.833723197568753E-2</c:v>
                </c:pt>
                <c:pt idx="118">
                  <c:v>3.8499914436159723E-2</c:v>
                </c:pt>
                <c:pt idx="119">
                  <c:v>3.8661912351668846E-2</c:v>
                </c:pt>
                <c:pt idx="120">
                  <c:v>3.8823234291738153E-2</c:v>
                </c:pt>
                <c:pt idx="121">
                  <c:v>3.8983888648551832E-2</c:v>
                </c:pt>
                <c:pt idx="122">
                  <c:v>3.9143883642079588E-2</c:v>
                </c:pt>
                <c:pt idx="123">
                  <c:v>3.9303227324970505E-2</c:v>
                </c:pt>
                <c:pt idx="124">
                  <c:v>3.9461927587282501E-2</c:v>
                </c:pt>
                <c:pt idx="125">
                  <c:v>3.9619992161046752E-2</c:v>
                </c:pt>
                <c:pt idx="126">
                  <c:v>3.9777428624659598E-2</c:v>
                </c:pt>
                <c:pt idx="127">
                  <c:v>3.9934244407121525E-2</c:v>
                </c:pt>
                <c:pt idx="128">
                  <c:v>4.0090446792137462E-2</c:v>
                </c:pt>
                <c:pt idx="129">
                  <c:v>4.0246042922050855E-2</c:v>
                </c:pt>
                <c:pt idx="130">
                  <c:v>4.0401039801665262E-2</c:v>
                </c:pt>
                <c:pt idx="131">
                  <c:v>4.0555444301918785E-2</c:v>
                </c:pt>
                <c:pt idx="132">
                  <c:v>4.0709263163444157E-2</c:v>
                </c:pt>
                <c:pt idx="133">
                  <c:v>4.0862502999992355E-2</c:v>
                </c:pt>
                <c:pt idx="134">
                  <c:v>4.1015170301760571E-2</c:v>
                </c:pt>
                <c:pt idx="135">
                  <c:v>4.1167271438607142E-2</c:v>
                </c:pt>
                <c:pt idx="136">
                  <c:v>4.1318812663121041E-2</c:v>
                </c:pt>
                <c:pt idx="137">
                  <c:v>4.1469800113660985E-2</c:v>
                </c:pt>
                <c:pt idx="138">
                  <c:v>4.162023981722901E-2</c:v>
                </c:pt>
                <c:pt idx="139">
                  <c:v>4.1770137692297087E-2</c:v>
                </c:pt>
                <c:pt idx="140">
                  <c:v>4.191949955150473E-2</c:v>
                </c:pt>
                <c:pt idx="141">
                  <c:v>4.2068331104301658E-2</c:v>
                </c:pt>
                <c:pt idx="142">
                  <c:v>4.2216637959495644E-2</c:v>
                </c:pt>
                <c:pt idx="143">
                  <c:v>4.2364425627713677E-2</c:v>
                </c:pt>
                <c:pt idx="144">
                  <c:v>4.2511699523789845E-2</c:v>
                </c:pt>
                <c:pt idx="145">
                  <c:v>4.2658464969090384E-2</c:v>
                </c:pt>
                <c:pt idx="146">
                  <c:v>4.280472719373956E-2</c:v>
                </c:pt>
                <c:pt idx="147">
                  <c:v>4.2950491338816676E-2</c:v>
                </c:pt>
                <c:pt idx="148">
                  <c:v>4.309576245845001E-2</c:v>
                </c:pt>
                <c:pt idx="149">
                  <c:v>4.3240545521855314E-2</c:v>
                </c:pt>
                <c:pt idx="150">
                  <c:v>4.3384845415346721E-2</c:v>
                </c:pt>
                <c:pt idx="151">
                  <c:v>4.3528666944234781E-2</c:v>
                </c:pt>
                <c:pt idx="152">
                  <c:v>4.367201483469127E-2</c:v>
                </c:pt>
                <c:pt idx="153">
                  <c:v>4.381489373558916E-2</c:v>
                </c:pt>
                <c:pt idx="154">
                  <c:v>4.3957308220242984E-2</c:v>
                </c:pt>
                <c:pt idx="155">
                  <c:v>4.4099262788109841E-2</c:v>
                </c:pt>
                <c:pt idx="156">
                  <c:v>4.4240761866462773E-2</c:v>
                </c:pt>
                <c:pt idx="157">
                  <c:v>4.4381809811996673E-2</c:v>
                </c:pt>
                <c:pt idx="158">
                  <c:v>4.4522410912396122E-2</c:v>
                </c:pt>
                <c:pt idx="159">
                  <c:v>4.4662569387848773E-2</c:v>
                </c:pt>
                <c:pt idx="160">
                  <c:v>4.4802289392527811E-2</c:v>
                </c:pt>
                <c:pt idx="161">
                  <c:v>4.4941575016040521E-2</c:v>
                </c:pt>
                <c:pt idx="162">
                  <c:v>4.5080430284791195E-2</c:v>
                </c:pt>
                <c:pt idx="163">
                  <c:v>4.5218859163388081E-2</c:v>
                </c:pt>
                <c:pt idx="164">
                  <c:v>4.5356865555915414E-2</c:v>
                </c:pt>
                <c:pt idx="165">
                  <c:v>4.5494453307256849E-2</c:v>
                </c:pt>
                <c:pt idx="166">
                  <c:v>4.5631626204317398E-2</c:v>
                </c:pt>
                <c:pt idx="167">
                  <c:v>4.5768387977263812E-2</c:v>
                </c:pt>
                <c:pt idx="168">
                  <c:v>4.5904742300676211E-2</c:v>
                </c:pt>
                <c:pt idx="169">
                  <c:v>4.6040692794743224E-2</c:v>
                </c:pt>
                <c:pt idx="170">
                  <c:v>4.6176243026339624E-2</c:v>
                </c:pt>
                <c:pt idx="171">
                  <c:v>4.631139651015382E-2</c:v>
                </c:pt>
                <c:pt idx="172">
                  <c:v>4.6446156709724837E-2</c:v>
                </c:pt>
                <c:pt idx="173">
                  <c:v>4.6580527038498645E-2</c:v>
                </c:pt>
                <c:pt idx="174">
                  <c:v>4.6714510860814226E-2</c:v>
                </c:pt>
                <c:pt idx="175">
                  <c:v>4.6848111492910197E-2</c:v>
                </c:pt>
                <c:pt idx="176">
                  <c:v>4.6981332203875008E-2</c:v>
                </c:pt>
                <c:pt idx="177">
                  <c:v>4.7114176216567619E-2</c:v>
                </c:pt>
                <c:pt idx="178">
                  <c:v>4.7246646708537288E-2</c:v>
                </c:pt>
                <c:pt idx="179">
                  <c:v>4.7378746812921715E-2</c:v>
                </c:pt>
                <c:pt idx="180">
                  <c:v>4.7510479619279802E-2</c:v>
                </c:pt>
                <c:pt idx="181">
                  <c:v>4.7641848174487571E-2</c:v>
                </c:pt>
                <c:pt idx="182">
                  <c:v>4.7772855483481966E-2</c:v>
                </c:pt>
                <c:pt idx="183">
                  <c:v>4.7903504510152663E-2</c:v>
                </c:pt>
                <c:pt idx="184">
                  <c:v>4.8033798178056426E-2</c:v>
                </c:pt>
                <c:pt idx="185">
                  <c:v>4.8163739371207805E-2</c:v>
                </c:pt>
                <c:pt idx="186">
                  <c:v>4.8293330934823589E-2</c:v>
                </c:pt>
                <c:pt idx="187">
                  <c:v>4.8422575676049955E-2</c:v>
                </c:pt>
                <c:pt idx="188">
                  <c:v>4.8551476364665884E-2</c:v>
                </c:pt>
                <c:pt idx="189">
                  <c:v>4.8680035733773261E-2</c:v>
                </c:pt>
                <c:pt idx="190">
                  <c:v>4.8808256480481323E-2</c:v>
                </c:pt>
                <c:pt idx="191">
                  <c:v>4.8936141266573252E-2</c:v>
                </c:pt>
                <c:pt idx="192">
                  <c:v>4.906369271913557E-2</c:v>
                </c:pt>
                <c:pt idx="193">
                  <c:v>4.9190913431185361E-2</c:v>
                </c:pt>
                <c:pt idx="194">
                  <c:v>4.9317805962300988E-2</c:v>
                </c:pt>
                <c:pt idx="195">
                  <c:v>4.9444372839224121E-2</c:v>
                </c:pt>
                <c:pt idx="196">
                  <c:v>4.9570616556427576E-2</c:v>
                </c:pt>
                <c:pt idx="197">
                  <c:v>4.9696539576710316E-2</c:v>
                </c:pt>
                <c:pt idx="198">
                  <c:v>4.9822144331724702E-2</c:v>
                </c:pt>
                <c:pt idx="199">
                  <c:v>4.9947433222570385E-2</c:v>
                </c:pt>
                <c:pt idx="200">
                  <c:v>5.0072408620310385E-2</c:v>
                </c:pt>
                <c:pt idx="201">
                  <c:v>5.0197072866468462E-2</c:v>
                </c:pt>
                <c:pt idx="202">
                  <c:v>5.0321428273580111E-2</c:v>
                </c:pt>
                <c:pt idx="203">
                  <c:v>5.0445477125670025E-2</c:v>
                </c:pt>
                <c:pt idx="204">
                  <c:v>5.0569221678751497E-2</c:v>
                </c:pt>
                <c:pt idx="205">
                  <c:v>5.0692664161303941E-2</c:v>
                </c:pt>
                <c:pt idx="206">
                  <c:v>5.0815806774728328E-2</c:v>
                </c:pt>
                <c:pt idx="207">
                  <c:v>5.0938651693832E-2</c:v>
                </c:pt>
                <c:pt idx="208">
                  <c:v>5.1061201067240894E-2</c:v>
                </c:pt>
                <c:pt idx="209">
                  <c:v>5.1183457017882815E-2</c:v>
                </c:pt>
                <c:pt idx="210">
                  <c:v>5.1305421643361798E-2</c:v>
                </c:pt>
                <c:pt idx="211">
                  <c:v>5.1427097016435178E-2</c:v>
                </c:pt>
                <c:pt idx="212">
                  <c:v>5.1548485185386614E-2</c:v>
                </c:pt>
                <c:pt idx="213">
                  <c:v>5.1669588174429307E-2</c:v>
                </c:pt>
                <c:pt idx="214">
                  <c:v>5.1790407984122891E-2</c:v>
                </c:pt>
                <c:pt idx="215">
                  <c:v>5.1910946591736867E-2</c:v>
                </c:pt>
                <c:pt idx="216">
                  <c:v>5.2031205951652712E-2</c:v>
                </c:pt>
                <c:pt idx="217">
                  <c:v>5.2151187995687825E-2</c:v>
                </c:pt>
                <c:pt idx="218">
                  <c:v>5.2270894633526764E-2</c:v>
                </c:pt>
                <c:pt idx="219">
                  <c:v>5.2390327752999913E-2</c:v>
                </c:pt>
                <c:pt idx="220">
                  <c:v>5.2509489220484658E-2</c:v>
                </c:pt>
                <c:pt idx="221">
                  <c:v>5.2628380881242151E-2</c:v>
                </c:pt>
                <c:pt idx="222">
                  <c:v>5.2747004559705421E-2</c:v>
                </c:pt>
                <c:pt idx="223">
                  <c:v>5.2865362059866396E-2</c:v>
                </c:pt>
                <c:pt idx="224">
                  <c:v>5.2983455165551675E-2</c:v>
                </c:pt>
                <c:pt idx="225">
                  <c:v>5.3101285640754101E-2</c:v>
                </c:pt>
                <c:pt idx="226">
                  <c:v>5.3218855229951796E-2</c:v>
                </c:pt>
                <c:pt idx="227">
                  <c:v>5.3336165658368115E-2</c:v>
                </c:pt>
                <c:pt idx="228">
                  <c:v>5.3453218632327403E-2</c:v>
                </c:pt>
                <c:pt idx="229">
                  <c:v>5.3570015839483759E-2</c:v>
                </c:pt>
                <c:pt idx="230">
                  <c:v>5.3686558949154778E-2</c:v>
                </c:pt>
                <c:pt idx="231">
                  <c:v>5.3802849612560655E-2</c:v>
                </c:pt>
                <c:pt idx="232">
                  <c:v>5.3918889463125216E-2</c:v>
                </c:pt>
                <c:pt idx="233">
                  <c:v>5.403468011673588E-2</c:v>
                </c:pt>
                <c:pt idx="234">
                  <c:v>5.4150223171984757E-2</c:v>
                </c:pt>
                <c:pt idx="235">
                  <c:v>5.4265520210472783E-2</c:v>
                </c:pt>
                <c:pt idx="236">
                  <c:v>5.4380572797005235E-2</c:v>
                </c:pt>
                <c:pt idx="237">
                  <c:v>5.4495382479901947E-2</c:v>
                </c:pt>
                <c:pt idx="238">
                  <c:v>5.4609950791161696E-2</c:v>
                </c:pt>
                <c:pt idx="239">
                  <c:v>5.4724279246798749E-2</c:v>
                </c:pt>
                <c:pt idx="240">
                  <c:v>5.4838369346979388E-2</c:v>
                </c:pt>
                <c:pt idx="241">
                  <c:v>5.4952222576329035E-2</c:v>
                </c:pt>
                <c:pt idx="242">
                  <c:v>5.5065840404095096E-2</c:v>
                </c:pt>
                <c:pt idx="243">
                  <c:v>5.5179224284428417E-2</c:v>
                </c:pt>
                <c:pt idx="244">
                  <c:v>5.5292375656555592E-2</c:v>
                </c:pt>
                <c:pt idx="245">
                  <c:v>5.5405295944995013E-2</c:v>
                </c:pt>
                <c:pt idx="246">
                  <c:v>5.5517986559794917E-2</c:v>
                </c:pt>
                <c:pt idx="247">
                  <c:v>5.5630448896722993E-2</c:v>
                </c:pt>
                <c:pt idx="248">
                  <c:v>5.5742684337457923E-2</c:v>
                </c:pt>
                <c:pt idx="249">
                  <c:v>5.5854694249795618E-2</c:v>
                </c:pt>
                <c:pt idx="250">
                  <c:v>5.5966479987847186E-2</c:v>
                </c:pt>
                <c:pt idx="251">
                  <c:v>5.6078042892232172E-2</c:v>
                </c:pt>
                <c:pt idx="252">
                  <c:v>5.6189384290248112E-2</c:v>
                </c:pt>
                <c:pt idx="253">
                  <c:v>5.6300505496091474E-2</c:v>
                </c:pt>
                <c:pt idx="254">
                  <c:v>5.6411407810981425E-2</c:v>
                </c:pt>
                <c:pt idx="255">
                  <c:v>5.6522092523405447E-2</c:v>
                </c:pt>
                <c:pt idx="256">
                  <c:v>5.6632560909234124E-2</c:v>
                </c:pt>
                <c:pt idx="257">
                  <c:v>5.6742814231925016E-2</c:v>
                </c:pt>
                <c:pt idx="258">
                  <c:v>5.6852853742697926E-2</c:v>
                </c:pt>
                <c:pt idx="259">
                  <c:v>5.6962680680666213E-2</c:v>
                </c:pt>
                <c:pt idx="260">
                  <c:v>5.7072296273038031E-2</c:v>
                </c:pt>
                <c:pt idx="261">
                  <c:v>5.7181701735253991E-2</c:v>
                </c:pt>
                <c:pt idx="262">
                  <c:v>5.7290898271133484E-2</c:v>
                </c:pt>
                <c:pt idx="263">
                  <c:v>5.7399887073071434E-2</c:v>
                </c:pt>
                <c:pt idx="264">
                  <c:v>5.7508669322149895E-2</c:v>
                </c:pt>
                <c:pt idx="265">
                  <c:v>5.7617246188293773E-2</c:v>
                </c:pt>
                <c:pt idx="266">
                  <c:v>5.7725618830442797E-2</c:v>
                </c:pt>
                <c:pt idx="267">
                  <c:v>5.783378839666356E-2</c:v>
                </c:pt>
                <c:pt idx="268">
                  <c:v>5.7941756024309253E-2</c:v>
                </c:pt>
                <c:pt idx="269">
                  <c:v>5.8049522840165561E-2</c:v>
                </c:pt>
                <c:pt idx="270">
                  <c:v>5.8157089960567329E-2</c:v>
                </c:pt>
                <c:pt idx="271">
                  <c:v>5.8264458491542721E-2</c:v>
                </c:pt>
                <c:pt idx="272">
                  <c:v>5.8371629528965664E-2</c:v>
                </c:pt>
                <c:pt idx="273">
                  <c:v>5.8478604158638522E-2</c:v>
                </c:pt>
                <c:pt idx="274">
                  <c:v>5.8585383456483224E-2</c:v>
                </c:pt>
                <c:pt idx="275">
                  <c:v>5.8691968488608214E-2</c:v>
                </c:pt>
                <c:pt idx="276">
                  <c:v>5.8798360311468602E-2</c:v>
                </c:pt>
                <c:pt idx="277">
                  <c:v>5.8904559971993335E-2</c:v>
                </c:pt>
                <c:pt idx="278">
                  <c:v>5.9010568507658227E-2</c:v>
                </c:pt>
                <c:pt idx="279">
                  <c:v>5.9116386946657093E-2</c:v>
                </c:pt>
                <c:pt idx="280">
                  <c:v>5.9222016308023491E-2</c:v>
                </c:pt>
                <c:pt idx="281">
                  <c:v>5.9327457601646379E-2</c:v>
                </c:pt>
                <c:pt idx="282">
                  <c:v>5.9432711828533068E-2</c:v>
                </c:pt>
                <c:pt idx="283">
                  <c:v>5.9537779980816455E-2</c:v>
                </c:pt>
                <c:pt idx="284">
                  <c:v>5.9642663041853679E-2</c:v>
                </c:pt>
                <c:pt idx="285">
                  <c:v>5.9747361986423136E-2</c:v>
                </c:pt>
                <c:pt idx="286">
                  <c:v>5.9851877780757248E-2</c:v>
                </c:pt>
                <c:pt idx="287">
                  <c:v>5.9956211382667109E-2</c:v>
                </c:pt>
                <c:pt idx="288">
                  <c:v>6.0060363741622456E-2</c:v>
                </c:pt>
                <c:pt idx="289">
                  <c:v>6.0164335798924523E-2</c:v>
                </c:pt>
                <c:pt idx="290">
                  <c:v>6.0268128487694889E-2</c:v>
                </c:pt>
                <c:pt idx="291">
                  <c:v>6.0371742733089935E-2</c:v>
                </c:pt>
                <c:pt idx="292">
                  <c:v>6.0475179452304288E-2</c:v>
                </c:pt>
                <c:pt idx="293">
                  <c:v>6.0578439554707236E-2</c:v>
                </c:pt>
                <c:pt idx="294">
                  <c:v>6.0681523941947563E-2</c:v>
                </c:pt>
                <c:pt idx="295">
                  <c:v>6.0784433508010063E-2</c:v>
                </c:pt>
                <c:pt idx="296">
                  <c:v>6.0887169139332821E-2</c:v>
                </c:pt>
                <c:pt idx="297">
                  <c:v>6.0989731714880792E-2</c:v>
                </c:pt>
                <c:pt idx="298">
                  <c:v>6.1092122106264489E-2</c:v>
                </c:pt>
                <c:pt idx="299">
                  <c:v>6.1194341177760896E-2</c:v>
                </c:pt>
                <c:pt idx="300">
                  <c:v>6.1296389786485043E-2</c:v>
                </c:pt>
                <c:pt idx="301">
                  <c:v>6.1398268782393961E-2</c:v>
                </c:pt>
                <c:pt idx="302">
                  <c:v>6.1499979008420039E-2</c:v>
                </c:pt>
                <c:pt idx="303">
                  <c:v>6.1601521300547572E-2</c:v>
                </c:pt>
                <c:pt idx="304">
                  <c:v>6.1702896487852821E-2</c:v>
                </c:pt>
                <c:pt idx="305">
                  <c:v>6.1804105392642014E-2</c:v>
                </c:pt>
                <c:pt idx="306">
                  <c:v>6.1905148830477028E-2</c:v>
                </c:pt>
                <c:pt idx="307">
                  <c:v>6.2006027610293564E-2</c:v>
                </c:pt>
                <c:pt idx="308">
                  <c:v>6.2106742534449179E-2</c:v>
                </c:pt>
                <c:pt idx="309">
                  <c:v>6.2207294398787485E-2</c:v>
                </c:pt>
                <c:pt idx="310">
                  <c:v>6.2307683992779236E-2</c:v>
                </c:pt>
                <c:pt idx="311">
                  <c:v>6.2407912099481745E-2</c:v>
                </c:pt>
                <c:pt idx="312">
                  <c:v>6.2507979495723245E-2</c:v>
                </c:pt>
                <c:pt idx="313">
                  <c:v>6.2607886952115929E-2</c:v>
                </c:pt>
                <c:pt idx="314">
                  <c:v>6.2707635233111667E-2</c:v>
                </c:pt>
                <c:pt idx="315">
                  <c:v>6.2807225097095395E-2</c:v>
                </c:pt>
                <c:pt idx="316">
                  <c:v>6.2906657296488908E-2</c:v>
                </c:pt>
                <c:pt idx="317">
                  <c:v>6.3005932577723911E-2</c:v>
                </c:pt>
                <c:pt idx="318">
                  <c:v>6.3105051681381266E-2</c:v>
                </c:pt>
                <c:pt idx="319">
                  <c:v>6.3204015342250119E-2</c:v>
                </c:pt>
                <c:pt idx="320">
                  <c:v>6.3302824289361903E-2</c:v>
                </c:pt>
                <c:pt idx="321">
                  <c:v>6.3401479246044321E-2</c:v>
                </c:pt>
                <c:pt idx="322">
                  <c:v>6.3499980930075514E-2</c:v>
                </c:pt>
                <c:pt idx="323">
                  <c:v>6.359833005357296E-2</c:v>
                </c:pt>
                <c:pt idx="324">
                  <c:v>6.3696527323256549E-2</c:v>
                </c:pt>
                <c:pt idx="325">
                  <c:v>6.379457344033071E-2</c:v>
                </c:pt>
                <c:pt idx="326">
                  <c:v>6.3892469100690477E-2</c:v>
                </c:pt>
                <c:pt idx="327">
                  <c:v>6.399021499483587E-2</c:v>
                </c:pt>
                <c:pt idx="328">
                  <c:v>6.4087811808030942E-2</c:v>
                </c:pt>
                <c:pt idx="329">
                  <c:v>6.4185260220384746E-2</c:v>
                </c:pt>
                <c:pt idx="330">
                  <c:v>6.4282560906729E-2</c:v>
                </c:pt>
                <c:pt idx="331">
                  <c:v>6.4379714536924315E-2</c:v>
                </c:pt>
                <c:pt idx="332">
                  <c:v>6.4476721775693954E-2</c:v>
                </c:pt>
                <c:pt idx="333">
                  <c:v>6.4573583282804631E-2</c:v>
                </c:pt>
                <c:pt idx="334">
                  <c:v>6.4670299713096374E-2</c:v>
                </c:pt>
                <c:pt idx="335">
                  <c:v>6.4766871716477437E-2</c:v>
                </c:pt>
                <c:pt idx="336">
                  <c:v>6.4863299938080501E-2</c:v>
                </c:pt>
                <c:pt idx="337">
                  <c:v>6.4959585018163873E-2</c:v>
                </c:pt>
                <c:pt idx="338">
                  <c:v>6.5055727592335577E-2</c:v>
                </c:pt>
                <c:pt idx="339">
                  <c:v>6.5151728291443223E-2</c:v>
                </c:pt>
                <c:pt idx="340">
                  <c:v>6.5247587741758206E-2</c:v>
                </c:pt>
                <c:pt idx="341">
                  <c:v>6.5343306564889445E-2</c:v>
                </c:pt>
                <c:pt idx="342">
                  <c:v>6.5438885377950701E-2</c:v>
                </c:pt>
                <c:pt idx="343">
                  <c:v>6.5534324793559223E-2</c:v>
                </c:pt>
                <c:pt idx="344">
                  <c:v>6.5629625419827461E-2</c:v>
                </c:pt>
                <c:pt idx="345">
                  <c:v>6.572478786048877E-2</c:v>
                </c:pt>
                <c:pt idx="346">
                  <c:v>6.5819812714938114E-2</c:v>
                </c:pt>
                <c:pt idx="347">
                  <c:v>6.5914700578204422E-2</c:v>
                </c:pt>
                <c:pt idx="348">
                  <c:v>6.6009452041076166E-2</c:v>
                </c:pt>
                <c:pt idx="349">
                  <c:v>6.6104067690072404E-2</c:v>
                </c:pt>
                <c:pt idx="350">
                  <c:v>6.6198548107561567E-2</c:v>
                </c:pt>
                <c:pt idx="351">
                  <c:v>6.6292893871718286E-2</c:v>
                </c:pt>
                <c:pt idx="352">
                  <c:v>6.6387105556653309E-2</c:v>
                </c:pt>
                <c:pt idx="353">
                  <c:v>6.6481183732355578E-2</c:v>
                </c:pt>
                <c:pt idx="354">
                  <c:v>6.6575128964864547E-2</c:v>
                </c:pt>
                <c:pt idx="355">
                  <c:v>6.6668941816153085E-2</c:v>
                </c:pt>
                <c:pt idx="356">
                  <c:v>6.6762622844266095E-2</c:v>
                </c:pt>
                <c:pt idx="357">
                  <c:v>6.6856172603376909E-2</c:v>
                </c:pt>
                <c:pt idx="358">
                  <c:v>6.694959164375977E-2</c:v>
                </c:pt>
                <c:pt idx="359">
                  <c:v>6.7042880511842581E-2</c:v>
                </c:pt>
                <c:pt idx="360">
                  <c:v>6.7136039750271229E-2</c:v>
                </c:pt>
                <c:pt idx="361">
                  <c:v>6.7229069897946789E-2</c:v>
                </c:pt>
                <c:pt idx="362">
                  <c:v>6.7321971490022378E-2</c:v>
                </c:pt>
                <c:pt idx="363">
                  <c:v>6.7414745057942579E-2</c:v>
                </c:pt>
                <c:pt idx="364">
                  <c:v>6.7507391129584662E-2</c:v>
                </c:pt>
                <c:pt idx="365">
                  <c:v>6.7599910229113575E-2</c:v>
                </c:pt>
                <c:pt idx="366">
                  <c:v>6.7692302877157551E-2</c:v>
                </c:pt>
                <c:pt idx="367">
                  <c:v>6.7784569590800856E-2</c:v>
                </c:pt>
                <c:pt idx="368">
                  <c:v>6.7876710883625971E-2</c:v>
                </c:pt>
                <c:pt idx="369">
                  <c:v>6.7968727265648413E-2</c:v>
                </c:pt>
                <c:pt idx="370">
                  <c:v>6.8060619243563422E-2</c:v>
                </c:pt>
                <c:pt idx="371">
                  <c:v>6.8152387320551469E-2</c:v>
                </c:pt>
                <c:pt idx="372">
                  <c:v>6.8244031996461049E-2</c:v>
                </c:pt>
                <c:pt idx="373">
                  <c:v>6.8335553767765789E-2</c:v>
                </c:pt>
                <c:pt idx="374">
                  <c:v>6.842695312762391E-2</c:v>
                </c:pt>
                <c:pt idx="375">
                  <c:v>6.8518230565901908E-2</c:v>
                </c:pt>
                <c:pt idx="376">
                  <c:v>6.8609386569242023E-2</c:v>
                </c:pt>
                <c:pt idx="377">
                  <c:v>6.8700421620986468E-2</c:v>
                </c:pt>
                <c:pt idx="378">
                  <c:v>6.8791336201332154E-2</c:v>
                </c:pt>
                <c:pt idx="379">
                  <c:v>6.8882130787336016E-2</c:v>
                </c:pt>
                <c:pt idx="380">
                  <c:v>6.8972805852828695E-2</c:v>
                </c:pt>
                <c:pt idx="381">
                  <c:v>6.9063361868580878E-2</c:v>
                </c:pt>
                <c:pt idx="382">
                  <c:v>6.9153799302298313E-2</c:v>
                </c:pt>
                <c:pt idx="383">
                  <c:v>6.9244118618599373E-2</c:v>
                </c:pt>
                <c:pt idx="384">
                  <c:v>6.9334320279077141E-2</c:v>
                </c:pt>
                <c:pt idx="385">
                  <c:v>6.9424404742358364E-2</c:v>
                </c:pt>
                <c:pt idx="386">
                  <c:v>6.9514372464056423E-2</c:v>
                </c:pt>
                <c:pt idx="387">
                  <c:v>6.9604223896884476E-2</c:v>
                </c:pt>
                <c:pt idx="388">
                  <c:v>6.9693959490573151E-2</c:v>
                </c:pt>
                <c:pt idx="389">
                  <c:v>6.9783579692024755E-2</c:v>
                </c:pt>
                <c:pt idx="390">
                  <c:v>6.9873084945271391E-2</c:v>
                </c:pt>
                <c:pt idx="391">
                  <c:v>6.996247569145593E-2</c:v>
                </c:pt>
                <c:pt idx="392">
                  <c:v>7.0051752368933781E-2</c:v>
                </c:pt>
                <c:pt idx="393">
                  <c:v>7.0140915413287916E-2</c:v>
                </c:pt>
                <c:pt idx="394">
                  <c:v>7.0229965257332522E-2</c:v>
                </c:pt>
                <c:pt idx="395">
                  <c:v>7.0318902331112321E-2</c:v>
                </c:pt>
                <c:pt idx="396">
                  <c:v>7.0407727061946368E-2</c:v>
                </c:pt>
                <c:pt idx="397">
                  <c:v>7.0496439874552813E-2</c:v>
                </c:pt>
                <c:pt idx="398">
                  <c:v>7.0585041190866213E-2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Лист3!$I$7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Лист3!$I$8:$I$407</c:f>
              <c:numCache>
                <c:formatCode>General</c:formatCode>
                <c:ptCount val="400"/>
                <c:pt idx="0">
                  <c:v>0</c:v>
                </c:pt>
                <c:pt idx="1">
                  <c:v>1.747877538267963E-2</c:v>
                </c:pt>
                <c:pt idx="2">
                  <c:v>2.8769391893942065E-2</c:v>
                </c:pt>
                <c:pt idx="3">
                  <c:v>2.2884451050849387E-2</c:v>
                </c:pt>
                <c:pt idx="4">
                  <c:v>2.1806824904823895E-2</c:v>
                </c:pt>
                <c:pt idx="5">
                  <c:v>2.1321607108068193E-2</c:v>
                </c:pt>
                <c:pt idx="6">
                  <c:v>2.1043254292797818E-2</c:v>
                </c:pt>
                <c:pt idx="7">
                  <c:v>2.0862227723117851E-2</c:v>
                </c:pt>
                <c:pt idx="8">
                  <c:v>2.0734929637102578E-2</c:v>
                </c:pt>
                <c:pt idx="9">
                  <c:v>2.0640475691605965E-2</c:v>
                </c:pt>
                <c:pt idx="10">
                  <c:v>2.0567583149277421E-2</c:v>
                </c:pt>
                <c:pt idx="11">
                  <c:v>2.0509613918681609E-2</c:v>
                </c:pt>
                <c:pt idx="12">
                  <c:v>2.0462404646631745E-2</c:v>
                </c:pt>
                <c:pt idx="13">
                  <c:v>2.0423210575410213E-2</c:v>
                </c:pt>
                <c:pt idx="14">
                  <c:v>2.0390148215181005E-2</c:v>
                </c:pt>
                <c:pt idx="15">
                  <c:v>2.0361881828963094E-2</c:v>
                </c:pt>
                <c:pt idx="16">
                  <c:v>2.0337437667047712E-2</c:v>
                </c:pt>
                <c:pt idx="17">
                  <c:v>2.0316089046625938E-2</c:v>
                </c:pt>
                <c:pt idx="18">
                  <c:v>2.0297282622096187E-2</c:v>
                </c:pt>
                <c:pt idx="19">
                  <c:v>2.0280589584415969E-2</c:v>
                </c:pt>
                <c:pt idx="20">
                  <c:v>2.0265672475837826E-2</c:v>
                </c:pt>
                <c:pt idx="21">
                  <c:v>2.0252262083670713E-2</c:v>
                </c:pt>
                <c:pt idx="22">
                  <c:v>2.0240141012116759E-2</c:v>
                </c:pt>
                <c:pt idx="23">
                  <c:v>2.0229131783525801E-2</c:v>
                </c:pt>
                <c:pt idx="24">
                  <c:v>2.02190880752968E-2</c:v>
                </c:pt>
                <c:pt idx="25">
                  <c:v>2.0209888169016584E-2</c:v>
                </c:pt>
                <c:pt idx="26">
                  <c:v>2.0201429986097901E-2</c:v>
                </c:pt>
                <c:pt idx="27">
                  <c:v>2.0193627279225454E-2</c:v>
                </c:pt>
                <c:pt idx="28">
                  <c:v>2.0186406676969106E-2</c:v>
                </c:pt>
                <c:pt idx="29">
                  <c:v>2.0179705367175851E-2</c:v>
                </c:pt>
                <c:pt idx="30">
                  <c:v>2.017346926261623E-2</c:v>
                </c:pt>
                <c:pt idx="31">
                  <c:v>2.0167651537008911E-2</c:v>
                </c:pt>
                <c:pt idx="32">
                  <c:v>2.0162211445534095E-2</c:v>
                </c:pt>
                <c:pt idx="33">
                  <c:v>2.0157113368921023E-2</c:v>
                </c:pt>
                <c:pt idx="34">
                  <c:v>2.0152326031363077E-2</c:v>
                </c:pt>
                <c:pt idx="35">
                  <c:v>2.0147821858398897E-2</c:v>
                </c:pt>
                <c:pt idx="36">
                  <c:v>2.014357644486816E-2</c:v>
                </c:pt>
                <c:pt idx="37">
                  <c:v>2.0139568112098986E-2</c:v>
                </c:pt>
                <c:pt idx="38">
                  <c:v>2.0135777537673306E-2</c:v>
                </c:pt>
                <c:pt idx="39">
                  <c:v>2.0132187443618783E-2</c:v>
                </c:pt>
                <c:pt idx="40">
                  <c:v>2.0128782332938265E-2</c:v>
                </c:pt>
                <c:pt idx="41">
                  <c:v>2.0125548265924938E-2</c:v>
                </c:pt>
                <c:pt idx="42">
                  <c:v>2.0122472669295486E-2</c:v>
                </c:pt>
                <c:pt idx="43">
                  <c:v>2.0119544172746275E-2</c:v>
                </c:pt>
                <c:pt idx="44">
                  <c:v>2.0116752468499966E-2</c:v>
                </c:pt>
                <c:pt idx="45">
                  <c:v>2.0114088189680142E-2</c:v>
                </c:pt>
                <c:pt idx="46">
                  <c:v>2.0111542806149733E-2</c:v>
                </c:pt>
                <c:pt idx="47">
                  <c:v>2.0109108531999886E-2</c:v>
                </c:pt>
                <c:pt idx="48">
                  <c:v>2.0106778246939822E-2</c:v>
                </c:pt>
                <c:pt idx="49">
                  <c:v>2.0104545426479735E-2</c:v>
                </c:pt>
                <c:pt idx="50">
                  <c:v>2.0102404080630843E-2</c:v>
                </c:pt>
                <c:pt idx="51">
                  <c:v>2.0100348700592414E-2</c:v>
                </c:pt>
                <c:pt idx="52">
                  <c:v>2.0098374210845035E-2</c:v>
                </c:pt>
                <c:pt idx="53">
                  <c:v>2.0096475928448591E-2</c:v>
                </c:pt>
                <c:pt idx="54">
                  <c:v>2.0094649524381964E-2</c:v>
                </c:pt>
                <c:pt idx="55">
                  <c:v>2.0092890991804113E-2</c:v>
                </c:pt>
                <c:pt idx="56">
                  <c:v>2.0091196616358099E-2</c:v>
                </c:pt>
                <c:pt idx="57">
                  <c:v>2.008956294961773E-2</c:v>
                </c:pt>
                <c:pt idx="58">
                  <c:v>2.0087986785906016E-2</c:v>
                </c:pt>
                <c:pt idx="59">
                  <c:v>2.0086465142002342E-2</c:v>
                </c:pt>
                <c:pt idx="60">
                  <c:v>2.0084995236529686E-2</c:v>
                </c:pt>
                <c:pt idx="61">
                  <c:v>2.0083574475067645E-2</c:v>
                </c:pt>
                <c:pt idx="62">
                  <c:v>2.0082200433231154E-2</c:v>
                </c:pt>
                <c:pt idx="63">
                  <c:v>2.0080870843764861E-2</c:v>
                </c:pt>
                <c:pt idx="64">
                  <c:v>2.0079583583838306E-2</c:v>
                </c:pt>
                <c:pt idx="65">
                  <c:v>2.0078336663436745E-2</c:v>
                </c:pt>
                <c:pt idx="66">
                  <c:v>2.0077128215820743E-2</c:v>
                </c:pt>
                <c:pt idx="67">
                  <c:v>2.0075956486912367E-2</c:v>
                </c:pt>
                <c:pt idx="68">
                  <c:v>2.0074819828595873E-2</c:v>
                </c:pt>
                <c:pt idx="69">
                  <c:v>2.0073716689350804E-2</c:v>
                </c:pt>
                <c:pt idx="70">
                  <c:v>2.0072645607831945E-2</c:v>
                </c:pt>
                <c:pt idx="71">
                  <c:v>2.0071605206879298E-2</c:v>
                </c:pt>
                <c:pt idx="72">
                  <c:v>2.0070594186408455E-2</c:v>
                </c:pt>
                <c:pt idx="73">
                  <c:v>2.0069611319694709E-2</c:v>
                </c:pt>
                <c:pt idx="74">
                  <c:v>2.0068655446245524E-2</c:v>
                </c:pt>
                <c:pt idx="75">
                  <c:v>2.0067725469676969E-2</c:v>
                </c:pt>
                <c:pt idx="76">
                  <c:v>2.0066820351269353E-2</c:v>
                </c:pt>
                <c:pt idx="77">
                  <c:v>2.0065939107433057E-2</c:v>
                </c:pt>
                <c:pt idx="78">
                  <c:v>2.0065080805829989E-2</c:v>
                </c:pt>
                <c:pt idx="79">
                  <c:v>2.0064244562360188E-2</c:v>
                </c:pt>
                <c:pt idx="80">
                  <c:v>2.0063429536863728E-2</c:v>
                </c:pt>
                <c:pt idx="81">
                  <c:v>2.0062634932641349E-2</c:v>
                </c:pt>
                <c:pt idx="82">
                  <c:v>2.0061859990636307E-2</c:v>
                </c:pt>
                <c:pt idx="83">
                  <c:v>2.006110399113302E-2</c:v>
                </c:pt>
                <c:pt idx="84">
                  <c:v>2.0060366247128751E-2</c:v>
                </c:pt>
                <c:pt idx="85">
                  <c:v>2.0059646105325148E-2</c:v>
                </c:pt>
                <c:pt idx="86">
                  <c:v>2.0058942943685605E-2</c:v>
                </c:pt>
                <c:pt idx="87">
                  <c:v>2.005825616791513E-2</c:v>
                </c:pt>
                <c:pt idx="88">
                  <c:v>2.0057585212454966E-2</c:v>
                </c:pt>
                <c:pt idx="89">
                  <c:v>2.0056929536515816E-2</c:v>
                </c:pt>
                <c:pt idx="90">
                  <c:v>2.0056288624205852E-2</c:v>
                </c:pt>
                <c:pt idx="91">
                  <c:v>2.0055661982192989E-2</c:v>
                </c:pt>
                <c:pt idx="92">
                  <c:v>2.0055049139321549E-2</c:v>
                </c:pt>
                <c:pt idx="93">
                  <c:v>2.0054449644873386E-2</c:v>
                </c:pt>
                <c:pt idx="94">
                  <c:v>2.0053863066803203E-2</c:v>
                </c:pt>
                <c:pt idx="95">
                  <c:v>2.0053288992929724E-2</c:v>
                </c:pt>
                <c:pt idx="96">
                  <c:v>2.0052727027337524E-2</c:v>
                </c:pt>
                <c:pt idx="97">
                  <c:v>2.005217679021834E-2</c:v>
                </c:pt>
                <c:pt idx="98">
                  <c:v>2.0051637919467437E-2</c:v>
                </c:pt>
                <c:pt idx="99">
                  <c:v>2.005111006555731E-2</c:v>
                </c:pt>
                <c:pt idx="100">
                  <c:v>2.0050592894274296E-2</c:v>
                </c:pt>
                <c:pt idx="101">
                  <c:v>2.0050086084783047E-2</c:v>
                </c:pt>
                <c:pt idx="102">
                  <c:v>2.0049589328303915E-2</c:v>
                </c:pt>
                <c:pt idx="103">
                  <c:v>2.0049102329354127E-2</c:v>
                </c:pt>
                <c:pt idx="104">
                  <c:v>2.0048624802885179E-2</c:v>
                </c:pt>
                <c:pt idx="105">
                  <c:v>2.0048156474293862E-2</c:v>
                </c:pt>
                <c:pt idx="106">
                  <c:v>2.0047697081960775E-2</c:v>
                </c:pt>
                <c:pt idx="107">
                  <c:v>2.004724637173631E-2</c:v>
                </c:pt>
                <c:pt idx="108">
                  <c:v>2.0046804099856978E-2</c:v>
                </c:pt>
                <c:pt idx="109">
                  <c:v>2.0046370030705054E-2</c:v>
                </c:pt>
                <c:pt idx="110">
                  <c:v>2.0045943940032375E-2</c:v>
                </c:pt>
                <c:pt idx="111">
                  <c:v>2.0045525607998303E-2</c:v>
                </c:pt>
                <c:pt idx="112">
                  <c:v>2.0045114825960924E-2</c:v>
                </c:pt>
                <c:pt idx="113">
                  <c:v>2.0044711390572102E-2</c:v>
                </c:pt>
                <c:pt idx="114">
                  <c:v>2.0044315106642122E-2</c:v>
                </c:pt>
                <c:pt idx="115">
                  <c:v>2.0043925785706799E-2</c:v>
                </c:pt>
                <c:pt idx="116">
                  <c:v>2.0043543246257026E-2</c:v>
                </c:pt>
                <c:pt idx="117">
                  <c:v>2.0043167311567713E-2</c:v>
                </c:pt>
                <c:pt idx="118">
                  <c:v>2.0042797813575489E-2</c:v>
                </c:pt>
                <c:pt idx="119">
                  <c:v>2.0042434587018685E-2</c:v>
                </c:pt>
                <c:pt idx="120">
                  <c:v>2.0042077473813751E-2</c:v>
                </c:pt>
                <c:pt idx="121">
                  <c:v>2.0041726322266903E-2</c:v>
                </c:pt>
                <c:pt idx="122">
                  <c:v>2.0041380982173344E-2</c:v>
                </c:pt>
                <c:pt idx="123">
                  <c:v>2.0041041311890492E-2</c:v>
                </c:pt>
                <c:pt idx="124">
                  <c:v>2.0040707172671063E-2</c:v>
                </c:pt>
                <c:pt idx="125">
                  <c:v>2.0040378430203929E-2</c:v>
                </c:pt>
                <c:pt idx="126">
                  <c:v>2.0040054955132183E-2</c:v>
                </c:pt>
                <c:pt idx="127">
                  <c:v>2.0039736621692193E-2</c:v>
                </c:pt>
                <c:pt idx="128">
                  <c:v>2.0039423307931386E-2</c:v>
                </c:pt>
                <c:pt idx="129">
                  <c:v>2.0039114896916427E-2</c:v>
                </c:pt>
                <c:pt idx="130">
                  <c:v>2.0038811273598169E-2</c:v>
                </c:pt>
                <c:pt idx="131">
                  <c:v>2.0038512327793776E-2</c:v>
                </c:pt>
                <c:pt idx="132">
                  <c:v>2.0038217951991521E-2</c:v>
                </c:pt>
                <c:pt idx="133">
                  <c:v>2.0037928042680748E-2</c:v>
                </c:pt>
                <c:pt idx="134">
                  <c:v>2.0037642498141064E-2</c:v>
                </c:pt>
                <c:pt idx="135">
                  <c:v>2.0037361220907764E-2</c:v>
                </c:pt>
                <c:pt idx="136">
                  <c:v>2.0037084117387177E-2</c:v>
                </c:pt>
                <c:pt idx="137">
                  <c:v>2.0036811092575161E-2</c:v>
                </c:pt>
                <c:pt idx="138">
                  <c:v>2.0036542059400773E-2</c:v>
                </c:pt>
                <c:pt idx="139">
                  <c:v>2.0036276929708986E-2</c:v>
                </c:pt>
                <c:pt idx="140">
                  <c:v>2.0036015620404156E-2</c:v>
                </c:pt>
                <c:pt idx="141">
                  <c:v>2.0035758048213455E-2</c:v>
                </c:pt>
                <c:pt idx="142">
                  <c:v>2.0035504133851294E-2</c:v>
                </c:pt>
                <c:pt idx="143">
                  <c:v>2.0035253800434697E-2</c:v>
                </c:pt>
                <c:pt idx="144">
                  <c:v>2.0035006972531438E-2</c:v>
                </c:pt>
                <c:pt idx="145">
                  <c:v>2.0034763576601278E-2</c:v>
                </c:pt>
                <c:pt idx="146">
                  <c:v>2.0034523542483244E-2</c:v>
                </c:pt>
                <c:pt idx="147">
                  <c:v>2.0034286799543676E-2</c:v>
                </c:pt>
                <c:pt idx="148">
                  <c:v>2.0034053282063067E-2</c:v>
                </c:pt>
                <c:pt idx="149">
                  <c:v>2.0033822924131854E-2</c:v>
                </c:pt>
                <c:pt idx="150">
                  <c:v>2.0033595660706307E-2</c:v>
                </c:pt>
                <c:pt idx="151">
                  <c:v>2.0033371432242097E-2</c:v>
                </c:pt>
                <c:pt idx="152">
                  <c:v>2.003315017721289E-2</c:v>
                </c:pt>
                <c:pt idx="153">
                  <c:v>2.0032931835319845E-2</c:v>
                </c:pt>
                <c:pt idx="154">
                  <c:v>2.0032716351676232E-2</c:v>
                </c:pt>
                <c:pt idx="155">
                  <c:v>2.0032503670256704E-2</c:v>
                </c:pt>
                <c:pt idx="156">
                  <c:v>2.0032293735465959E-2</c:v>
                </c:pt>
                <c:pt idx="157">
                  <c:v>2.0032086495155192E-2</c:v>
                </c:pt>
                <c:pt idx="158">
                  <c:v>2.0031881897786836E-2</c:v>
                </c:pt>
                <c:pt idx="159">
                  <c:v>2.0031679893501953E-2</c:v>
                </c:pt>
                <c:pt idx="160">
                  <c:v>2.0031480432637153E-2</c:v>
                </c:pt>
                <c:pt idx="161">
                  <c:v>2.003128346737788E-2</c:v>
                </c:pt>
                <c:pt idx="162">
                  <c:v>2.0031088952807717E-2</c:v>
                </c:pt>
                <c:pt idx="163">
                  <c:v>2.003089684029034E-2</c:v>
                </c:pt>
                <c:pt idx="164">
                  <c:v>2.0030707089338608E-2</c:v>
                </c:pt>
                <c:pt idx="165">
                  <c:v>2.0030519653501222E-2</c:v>
                </c:pt>
                <c:pt idx="166">
                  <c:v>2.0030334492970803E-2</c:v>
                </c:pt>
                <c:pt idx="167">
                  <c:v>2.0030151564896844E-2</c:v>
                </c:pt>
                <c:pt idx="168">
                  <c:v>2.0029970830943832E-2</c:v>
                </c:pt>
                <c:pt idx="169">
                  <c:v>2.0029792249053584E-2</c:v>
                </c:pt>
                <c:pt idx="170">
                  <c:v>2.0029615784425175E-2</c:v>
                </c:pt>
                <c:pt idx="171">
                  <c:v>2.0029441396710333E-2</c:v>
                </c:pt>
                <c:pt idx="172">
                  <c:v>2.0029269051673224E-2</c:v>
                </c:pt>
                <c:pt idx="173">
                  <c:v>2.0029098712029594E-2</c:v>
                </c:pt>
                <c:pt idx="174">
                  <c:v>2.0028930344385069E-2</c:v>
                </c:pt>
                <c:pt idx="175">
                  <c:v>2.0028763912750731E-2</c:v>
                </c:pt>
                <c:pt idx="176">
                  <c:v>2.0028599385456935E-2</c:v>
                </c:pt>
                <c:pt idx="177">
                  <c:v>2.002843673047745E-2</c:v>
                </c:pt>
                <c:pt idx="178">
                  <c:v>2.0028275914609948E-2</c:v>
                </c:pt>
                <c:pt idx="179">
                  <c:v>2.0028116906870626E-2</c:v>
                </c:pt>
                <c:pt idx="180">
                  <c:v>2.0027959678689047E-2</c:v>
                </c:pt>
                <c:pt idx="181">
                  <c:v>2.0027804197332532E-2</c:v>
                </c:pt>
                <c:pt idx="182">
                  <c:v>2.0027650438752913E-2</c:v>
                </c:pt>
                <c:pt idx="183">
                  <c:v>2.0027498367581099E-2</c:v>
                </c:pt>
                <c:pt idx="184">
                  <c:v>2.0027347962773698E-2</c:v>
                </c:pt>
                <c:pt idx="185">
                  <c:v>2.002719919349787E-2</c:v>
                </c:pt>
                <c:pt idx="186">
                  <c:v>2.0027052033685606E-2</c:v>
                </c:pt>
                <c:pt idx="187">
                  <c:v>2.0026906457786597E-2</c:v>
                </c:pt>
                <c:pt idx="188">
                  <c:v>2.0026762440848563E-2</c:v>
                </c:pt>
                <c:pt idx="189">
                  <c:v>2.0026619957521433E-2</c:v>
                </c:pt>
                <c:pt idx="190">
                  <c:v>2.0026478982587036E-2</c:v>
                </c:pt>
                <c:pt idx="191">
                  <c:v>2.0026339492626895E-2</c:v>
                </c:pt>
                <c:pt idx="192">
                  <c:v>2.0026201465728491E-2</c:v>
                </c:pt>
                <c:pt idx="193">
                  <c:v>2.0026064878070206E-2</c:v>
                </c:pt>
                <c:pt idx="194">
                  <c:v>2.0025929705904149E-2</c:v>
                </c:pt>
                <c:pt idx="195">
                  <c:v>2.0025795928402351E-2</c:v>
                </c:pt>
                <c:pt idx="196">
                  <c:v>2.002566352538742E-2</c:v>
                </c:pt>
                <c:pt idx="197">
                  <c:v>2.0025532474081648E-2</c:v>
                </c:pt>
                <c:pt idx="198">
                  <c:v>2.0025402755520373E-2</c:v>
                </c:pt>
                <c:pt idx="199">
                  <c:v>2.0025274345848457E-2</c:v>
                </c:pt>
                <c:pt idx="200">
                  <c:v>2.0025147228943364E-2</c:v>
                </c:pt>
                <c:pt idx="201">
                  <c:v>2.0025021385994338E-2</c:v>
                </c:pt>
                <c:pt idx="202">
                  <c:v>2.0024896794369487E-2</c:v>
                </c:pt>
                <c:pt idx="203">
                  <c:v>2.0024773438082753E-2</c:v>
                </c:pt>
                <c:pt idx="204">
                  <c:v>2.0024651297816064E-2</c:v>
                </c:pt>
                <c:pt idx="205">
                  <c:v>2.0024530356208315E-2</c:v>
                </c:pt>
                <c:pt idx="206">
                  <c:v>2.0024410596060128E-2</c:v>
                </c:pt>
                <c:pt idx="207">
                  <c:v>2.0024291998428381E-2</c:v>
                </c:pt>
                <c:pt idx="208">
                  <c:v>2.0024174549052972E-2</c:v>
                </c:pt>
                <c:pt idx="209">
                  <c:v>2.0024058228147318E-2</c:v>
                </c:pt>
                <c:pt idx="210">
                  <c:v>2.0023943023556163E-2</c:v>
                </c:pt>
                <c:pt idx="211">
                  <c:v>2.002382891447705E-2</c:v>
                </c:pt>
                <c:pt idx="212">
                  <c:v>2.0023715889778432E-2</c:v>
                </c:pt>
                <c:pt idx="213">
                  <c:v>2.0023603932398243E-2</c:v>
                </c:pt>
                <c:pt idx="214">
                  <c:v>2.0023493025691199E-2</c:v>
                </c:pt>
                <c:pt idx="215">
                  <c:v>2.0023383157103822E-2</c:v>
                </c:pt>
                <c:pt idx="216">
                  <c:v>2.0023274310693083E-2</c:v>
                </c:pt>
                <c:pt idx="217">
                  <c:v>2.0023166474865208E-2</c:v>
                </c:pt>
                <c:pt idx="218">
                  <c:v>2.0023059630663139E-2</c:v>
                </c:pt>
                <c:pt idx="219">
                  <c:v>2.0022953770921729E-2</c:v>
                </c:pt>
                <c:pt idx="220">
                  <c:v>2.00228488760371E-2</c:v>
                </c:pt>
                <c:pt idx="221">
                  <c:v>2.0022744935639939E-2</c:v>
                </c:pt>
                <c:pt idx="222">
                  <c:v>2.0022641939036547E-2</c:v>
                </c:pt>
                <c:pt idx="223">
                  <c:v>2.0022539868132037E-2</c:v>
                </c:pt>
                <c:pt idx="224">
                  <c:v>2.0022438715234406E-2</c:v>
                </c:pt>
                <c:pt idx="225">
                  <c:v>2.0022338465398089E-2</c:v>
                </c:pt>
                <c:pt idx="226">
                  <c:v>2.0022239106911727E-2</c:v>
                </c:pt>
                <c:pt idx="227">
                  <c:v>2.0022140630263023E-2</c:v>
                </c:pt>
                <c:pt idx="228">
                  <c:v>2.0022043019094538E-2</c:v>
                </c:pt>
                <c:pt idx="229">
                  <c:v>2.0021946267552201E-2</c:v>
                </c:pt>
                <c:pt idx="230">
                  <c:v>2.0021850359595555E-2</c:v>
                </c:pt>
                <c:pt idx="231">
                  <c:v>2.0021755287907537E-2</c:v>
                </c:pt>
                <c:pt idx="232">
                  <c:v>2.0021661038628603E-2</c:v>
                </c:pt>
                <c:pt idx="233">
                  <c:v>2.0021567602906548E-2</c:v>
                </c:pt>
                <c:pt idx="234">
                  <c:v>2.0021474970752275E-2</c:v>
                </c:pt>
                <c:pt idx="235">
                  <c:v>2.0021383128639422E-2</c:v>
                </c:pt>
                <c:pt idx="236">
                  <c:v>2.0021292071295181E-2</c:v>
                </c:pt>
                <c:pt idx="237">
                  <c:v>2.0021201783718023E-2</c:v>
                </c:pt>
                <c:pt idx="238">
                  <c:v>2.0021112261928646E-2</c:v>
                </c:pt>
                <c:pt idx="239">
                  <c:v>2.0021023488388967E-2</c:v>
                </c:pt>
                <c:pt idx="240">
                  <c:v>2.0020935462839839E-2</c:v>
                </c:pt>
                <c:pt idx="241">
                  <c:v>2.0020848168127631E-2</c:v>
                </c:pt>
                <c:pt idx="242">
                  <c:v>2.0020761600818556E-2</c:v>
                </c:pt>
                <c:pt idx="243">
                  <c:v>2.0020675746643145E-2</c:v>
                </c:pt>
                <c:pt idx="244">
                  <c:v>2.0020590602084117E-2</c:v>
                </c:pt>
                <c:pt idx="245">
                  <c:v>2.0020506155873967E-2</c:v>
                </c:pt>
                <c:pt idx="246">
                  <c:v>2.0020422397377387E-2</c:v>
                </c:pt>
                <c:pt idx="247">
                  <c:v>2.0020339321203947E-2</c:v>
                </c:pt>
                <c:pt idx="248">
                  <c:v>2.0020256919307297E-2</c:v>
                </c:pt>
                <c:pt idx="249">
                  <c:v>2.0020175181960954E-2</c:v>
                </c:pt>
                <c:pt idx="250">
                  <c:v>2.0020094101019136E-2</c:v>
                </c:pt>
                <c:pt idx="251">
                  <c:v>2.0020013669087712E-2</c:v>
                </c:pt>
                <c:pt idx="252">
                  <c:v>2.0019933879306822E-2</c:v>
                </c:pt>
                <c:pt idx="253">
                  <c:v>2.0019854721700116E-2</c:v>
                </c:pt>
                <c:pt idx="254">
                  <c:v>2.0019776193013261E-2</c:v>
                </c:pt>
                <c:pt idx="255">
                  <c:v>2.0019698279804817E-2</c:v>
                </c:pt>
                <c:pt idx="256">
                  <c:v>2.0019620980983192E-2</c:v>
                </c:pt>
                <c:pt idx="257">
                  <c:v>2.0019544284759872E-2</c:v>
                </c:pt>
                <c:pt idx="258">
                  <c:v>2.0019468185286174E-2</c:v>
                </c:pt>
                <c:pt idx="259">
                  <c:v>2.0019392678049221E-2</c:v>
                </c:pt>
                <c:pt idx="260">
                  <c:v>2.0019317752393559E-2</c:v>
                </c:pt>
                <c:pt idx="261">
                  <c:v>2.0019243404765234E-2</c:v>
                </c:pt>
                <c:pt idx="262">
                  <c:v>2.0019169627650404E-2</c:v>
                </c:pt>
                <c:pt idx="263">
                  <c:v>2.0019096411623406E-2</c:v>
                </c:pt>
                <c:pt idx="264">
                  <c:v>2.0019023755097166E-2</c:v>
                </c:pt>
                <c:pt idx="265">
                  <c:v>2.0018951649193886E-2</c:v>
                </c:pt>
                <c:pt idx="266">
                  <c:v>2.001888008628918E-2</c:v>
                </c:pt>
                <c:pt idx="267">
                  <c:v>2.0018809063496526E-2</c:v>
                </c:pt>
                <c:pt idx="268">
                  <c:v>2.0018738572066E-2</c:v>
                </c:pt>
                <c:pt idx="269">
                  <c:v>2.0018668606625073E-2</c:v>
                </c:pt>
                <c:pt idx="270">
                  <c:v>2.0018599163081022E-2</c:v>
                </c:pt>
                <c:pt idx="271">
                  <c:v>2.0018530233615744E-2</c:v>
                </c:pt>
                <c:pt idx="272">
                  <c:v>2.0018461812204128E-2</c:v>
                </c:pt>
                <c:pt idx="273">
                  <c:v>2.0018393896598624E-2</c:v>
                </c:pt>
                <c:pt idx="274">
                  <c:v>2.0018326475699705E-2</c:v>
                </c:pt>
                <c:pt idx="275">
                  <c:v>2.0018259550227225E-2</c:v>
                </c:pt>
                <c:pt idx="276">
                  <c:v>2.0018193109879394E-2</c:v>
                </c:pt>
                <c:pt idx="277">
                  <c:v>2.0018127151165396E-2</c:v>
                </c:pt>
                <c:pt idx="278">
                  <c:v>2.00180616716308E-2</c:v>
                </c:pt>
                <c:pt idx="279">
                  <c:v>2.0017996659999291E-2</c:v>
                </c:pt>
                <c:pt idx="280">
                  <c:v>2.0017932115034567E-2</c:v>
                </c:pt>
                <c:pt idx="281">
                  <c:v>2.0017868036630609E-2</c:v>
                </c:pt>
                <c:pt idx="282">
                  <c:v>2.0017804405999196E-2</c:v>
                </c:pt>
                <c:pt idx="283">
                  <c:v>2.0017741232933636E-2</c:v>
                </c:pt>
                <c:pt idx="284">
                  <c:v>2.0017678507645933E-2</c:v>
                </c:pt>
                <c:pt idx="285">
                  <c:v>2.0017616218372652E-2</c:v>
                </c:pt>
                <c:pt idx="286">
                  <c:v>2.0017554370521506E-2</c:v>
                </c:pt>
                <c:pt idx="287">
                  <c:v>2.0017492955661301E-2</c:v>
                </c:pt>
                <c:pt idx="288">
                  <c:v>2.0017431969352836E-2</c:v>
                </c:pt>
                <c:pt idx="289">
                  <c:v>2.0017371402900327E-2</c:v>
                </c:pt>
                <c:pt idx="290">
                  <c:v>2.0017311261525422E-2</c:v>
                </c:pt>
                <c:pt idx="291">
                  <c:v>2.0017251529266717E-2</c:v>
                </c:pt>
                <c:pt idx="292">
                  <c:v>2.0017192212713999E-2</c:v>
                </c:pt>
                <c:pt idx="293">
                  <c:v>2.0017133300626405E-2</c:v>
                </c:pt>
                <c:pt idx="294">
                  <c:v>2.001707478985601E-2</c:v>
                </c:pt>
                <c:pt idx="295">
                  <c:v>2.0017016679567984E-2</c:v>
                </c:pt>
                <c:pt idx="296">
                  <c:v>2.0016958962126002E-2</c:v>
                </c:pt>
                <c:pt idx="297">
                  <c:v>2.0016901635152046E-2</c:v>
                </c:pt>
                <c:pt idx="298">
                  <c:v>2.0016844693305825E-2</c:v>
                </c:pt>
                <c:pt idx="299">
                  <c:v>2.0016788137347738E-2</c:v>
                </c:pt>
                <c:pt idx="300">
                  <c:v>2.0016731955280559E-2</c:v>
                </c:pt>
                <c:pt idx="301">
                  <c:v>2.0016676152076803E-2</c:v>
                </c:pt>
                <c:pt idx="302">
                  <c:v>2.0016620717108052E-2</c:v>
                </c:pt>
                <c:pt idx="303">
                  <c:v>2.0016565649745823E-2</c:v>
                </c:pt>
                <c:pt idx="304">
                  <c:v>2.0016510948482613E-2</c:v>
                </c:pt>
                <c:pt idx="305">
                  <c:v>2.0016456603944226E-2</c:v>
                </c:pt>
                <c:pt idx="306">
                  <c:v>2.0016402618449006E-2</c:v>
                </c:pt>
                <c:pt idx="307">
                  <c:v>2.0016348984063004E-2</c:v>
                </c:pt>
                <c:pt idx="308">
                  <c:v>2.0016295701110451E-2</c:v>
                </c:pt>
                <c:pt idx="309">
                  <c:v>2.0016242764510347E-2</c:v>
                </c:pt>
                <c:pt idx="310">
                  <c:v>2.0016190167168362E-2</c:v>
                </c:pt>
                <c:pt idx="311">
                  <c:v>2.0016137915524996E-2</c:v>
                </c:pt>
                <c:pt idx="312">
                  <c:v>2.0016085993560886E-2</c:v>
                </c:pt>
                <c:pt idx="313">
                  <c:v>2.0016034407853579E-2</c:v>
                </c:pt>
                <c:pt idx="314">
                  <c:v>2.0015983153621551E-2</c:v>
                </c:pt>
                <c:pt idx="315">
                  <c:v>2.0015932223394407E-2</c:v>
                </c:pt>
                <c:pt idx="316">
                  <c:v>2.0015881614768992E-2</c:v>
                </c:pt>
                <c:pt idx="317">
                  <c:v>2.0015831332748646E-2</c:v>
                </c:pt>
                <c:pt idx="318">
                  <c:v>2.0015781363607481E-2</c:v>
                </c:pt>
                <c:pt idx="319">
                  <c:v>2.0015731708511109E-2</c:v>
                </c:pt>
                <c:pt idx="320">
                  <c:v>2.0015682367617183E-2</c:v>
                </c:pt>
                <c:pt idx="321">
                  <c:v>2.0015633335149535E-2</c:v>
                </c:pt>
                <c:pt idx="322">
                  <c:v>2.0015584603583433E-2</c:v>
                </c:pt>
                <c:pt idx="323">
                  <c:v>2.001553618419601E-2</c:v>
                </c:pt>
                <c:pt idx="324">
                  <c:v>2.0015488053344986E-2</c:v>
                </c:pt>
                <c:pt idx="325">
                  <c:v>2.0015440228704211E-2</c:v>
                </c:pt>
                <c:pt idx="326">
                  <c:v>2.0015392691926134E-2</c:v>
                </c:pt>
                <c:pt idx="327">
                  <c:v>2.0015345454810454E-2</c:v>
                </c:pt>
                <c:pt idx="328">
                  <c:v>2.0015298499924141E-2</c:v>
                </c:pt>
                <c:pt idx="329">
                  <c:v>2.0015251830750307E-2</c:v>
                </c:pt>
                <c:pt idx="330">
                  <c:v>2.0015205455975647E-2</c:v>
                </c:pt>
                <c:pt idx="331">
                  <c:v>2.0015159347811725E-2</c:v>
                </c:pt>
                <c:pt idx="332">
                  <c:v>2.0015113530241397E-2</c:v>
                </c:pt>
                <c:pt idx="333">
                  <c:v>2.0015067982011095E-2</c:v>
                </c:pt>
                <c:pt idx="334">
                  <c:v>2.0015022708190007E-2</c:v>
                </c:pt>
                <c:pt idx="335">
                  <c:v>2.0014977709273504E-2</c:v>
                </c:pt>
                <c:pt idx="336">
                  <c:v>2.001493297403081E-2</c:v>
                </c:pt>
                <c:pt idx="337">
                  <c:v>2.0014888513073353E-2</c:v>
                </c:pt>
                <c:pt idx="338">
                  <c:v>2.0014844306101294E-2</c:v>
                </c:pt>
                <c:pt idx="339">
                  <c:v>2.00148003690893E-2</c:v>
                </c:pt>
                <c:pt idx="340">
                  <c:v>2.0014756684960184E-2</c:v>
                </c:pt>
                <c:pt idx="341">
                  <c:v>2.0014713264971926E-2</c:v>
                </c:pt>
                <c:pt idx="342">
                  <c:v>2.0014670092464232E-2</c:v>
                </c:pt>
                <c:pt idx="343">
                  <c:v>2.0014627175924005E-2</c:v>
                </c:pt>
                <c:pt idx="344">
                  <c:v>2.001458451390891E-2</c:v>
                </c:pt>
                <c:pt idx="345">
                  <c:v>2.0014542093630645E-2</c:v>
                </c:pt>
                <c:pt idx="346">
                  <c:v>2.0014499919203229E-2</c:v>
                </c:pt>
                <c:pt idx="347">
                  <c:v>2.0014457993984609E-2</c:v>
                </c:pt>
                <c:pt idx="348">
                  <c:v>2.001441630625406E-2</c:v>
                </c:pt>
                <c:pt idx="349">
                  <c:v>2.0014374861614049E-2</c:v>
                </c:pt>
                <c:pt idx="350">
                  <c:v>2.0014333650520254E-2</c:v>
                </c:pt>
                <c:pt idx="351">
                  <c:v>2.0014292679612616E-2</c:v>
                </c:pt>
                <c:pt idx="352">
                  <c:v>2.0014251937560689E-2</c:v>
                </c:pt>
                <c:pt idx="353">
                  <c:v>2.0014211431845171E-2</c:v>
                </c:pt>
                <c:pt idx="354">
                  <c:v>2.0014171149016161E-2</c:v>
                </c:pt>
                <c:pt idx="355">
                  <c:v>2.0014131103740465E-2</c:v>
                </c:pt>
                <c:pt idx="356">
                  <c:v>2.0014091277321979E-2</c:v>
                </c:pt>
                <c:pt idx="357">
                  <c:v>2.0014051672230783E-2</c:v>
                </c:pt>
                <c:pt idx="358">
                  <c:v>2.0014012294774588E-2</c:v>
                </c:pt>
                <c:pt idx="359">
                  <c:v>2.0013973137230676E-2</c:v>
                </c:pt>
                <c:pt idx="360">
                  <c:v>2.0013934195075422E-2</c:v>
                </c:pt>
                <c:pt idx="361">
                  <c:v>2.0013895469602534E-2</c:v>
                </c:pt>
                <c:pt idx="362">
                  <c:v>2.001385696222938E-2</c:v>
                </c:pt>
                <c:pt idx="363">
                  <c:v>2.0013818665890075E-2</c:v>
                </c:pt>
                <c:pt idx="364">
                  <c:v>2.0013780574259919E-2</c:v>
                </c:pt>
                <c:pt idx="365">
                  <c:v>2.0013742703877593E-2</c:v>
                </c:pt>
                <c:pt idx="366">
                  <c:v>2.0013705032425652E-2</c:v>
                </c:pt>
                <c:pt idx="367">
                  <c:v>2.0013667568049901E-2</c:v>
                </c:pt>
                <c:pt idx="368">
                  <c:v>2.00136303099815E-2</c:v>
                </c:pt>
                <c:pt idx="369">
                  <c:v>2.0013593259308814E-2</c:v>
                </c:pt>
                <c:pt idx="370">
                  <c:v>2.0013556395696613E-2</c:v>
                </c:pt>
                <c:pt idx="371">
                  <c:v>2.0013519745316927E-2</c:v>
                </c:pt>
                <c:pt idx="372">
                  <c:v>2.0013483284965414E-2</c:v>
                </c:pt>
                <c:pt idx="373">
                  <c:v>2.0013447024252236E-2</c:v>
                </c:pt>
                <c:pt idx="374">
                  <c:v>2.0013410956532234E-2</c:v>
                </c:pt>
                <c:pt idx="375">
                  <c:v>2.0013375081301243E-2</c:v>
                </c:pt>
                <c:pt idx="376">
                  <c:v>2.0013339396470004E-2</c:v>
                </c:pt>
                <c:pt idx="377">
                  <c:v>2.001330390806141E-2</c:v>
                </c:pt>
                <c:pt idx="378">
                  <c:v>2.0013268598821896E-2</c:v>
                </c:pt>
                <c:pt idx="379">
                  <c:v>2.0013233478922306E-2</c:v>
                </c:pt>
                <c:pt idx="380">
                  <c:v>2.0013198553280521E-2</c:v>
                </c:pt>
                <c:pt idx="381">
                  <c:v>2.0013163801341497E-2</c:v>
                </c:pt>
                <c:pt idx="382">
                  <c:v>2.0013129232864156E-2</c:v>
                </c:pt>
                <c:pt idx="383">
                  <c:v>2.0013094850273888E-2</c:v>
                </c:pt>
                <c:pt idx="384">
                  <c:v>2.0013060644804924E-2</c:v>
                </c:pt>
                <c:pt idx="385">
                  <c:v>2.0013026615264828E-2</c:v>
                </c:pt>
                <c:pt idx="386">
                  <c:v>2.0012992767468436E-2</c:v>
                </c:pt>
                <c:pt idx="387">
                  <c:v>2.0012959090756996E-2</c:v>
                </c:pt>
                <c:pt idx="388">
                  <c:v>2.0012925593663411E-2</c:v>
                </c:pt>
                <c:pt idx="389">
                  <c:v>2.0012892260483806E-2</c:v>
                </c:pt>
                <c:pt idx="390">
                  <c:v>2.0012859104043049E-2</c:v>
                </c:pt>
                <c:pt idx="391">
                  <c:v>2.0012826122081058E-2</c:v>
                </c:pt>
                <c:pt idx="392">
                  <c:v>2.0012793302326661E-2</c:v>
                </c:pt>
                <c:pt idx="393">
                  <c:v>2.0012760649599066E-2</c:v>
                </c:pt>
                <c:pt idx="394">
                  <c:v>2.0012728166511146E-2</c:v>
                </c:pt>
                <c:pt idx="395">
                  <c:v>2.0012695850955775E-2</c:v>
                </c:pt>
                <c:pt idx="396">
                  <c:v>2.0012663695157595E-2</c:v>
                </c:pt>
                <c:pt idx="397">
                  <c:v>2.0012631695726681E-2</c:v>
                </c:pt>
                <c:pt idx="398">
                  <c:v>2.0012599872041164E-2</c:v>
                </c:pt>
                <c:pt idx="399">
                  <c:v>2.0012568196948546E-2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Лист3!$K$7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Лист3!$K$8:$K$108</c:f>
              <c:numCache>
                <c:formatCode>General</c:formatCode>
                <c:ptCount val="101"/>
                <c:pt idx="0">
                  <c:v>0</c:v>
                </c:pt>
                <c:pt idx="1">
                  <c:v>1.5000000000000001E-4</c:v>
                </c:pt>
                <c:pt idx="2">
                  <c:v>4.0000000000000002E-4</c:v>
                </c:pt>
                <c:pt idx="3">
                  <c:v>7.5000000000000002E-4</c:v>
                </c:pt>
                <c:pt idx="4">
                  <c:v>1.2000000000000001E-3</c:v>
                </c:pt>
                <c:pt idx="5">
                  <c:v>1.75E-3</c:v>
                </c:pt>
                <c:pt idx="6">
                  <c:v>2.3999999999999998E-3</c:v>
                </c:pt>
                <c:pt idx="7">
                  <c:v>3.1499999999999996E-3</c:v>
                </c:pt>
                <c:pt idx="8">
                  <c:v>4.0000000000000001E-3</c:v>
                </c:pt>
                <c:pt idx="9">
                  <c:v>4.9500000000000004E-3</c:v>
                </c:pt>
                <c:pt idx="10">
                  <c:v>6.0000000000000001E-3</c:v>
                </c:pt>
                <c:pt idx="11">
                  <c:v>7.150000000000001E-3</c:v>
                </c:pt>
                <c:pt idx="12">
                  <c:v>8.3999999999999995E-3</c:v>
                </c:pt>
                <c:pt idx="13">
                  <c:v>9.7500000000000017E-3</c:v>
                </c:pt>
                <c:pt idx="14">
                  <c:v>1.1199999999999998E-2</c:v>
                </c:pt>
                <c:pt idx="15">
                  <c:v>1.2749999999999999E-2</c:v>
                </c:pt>
                <c:pt idx="16">
                  <c:v>1.4400000000000001E-2</c:v>
                </c:pt>
                <c:pt idx="17">
                  <c:v>1.6150000000000001E-2</c:v>
                </c:pt>
                <c:pt idx="18">
                  <c:v>1.8000000000000002E-2</c:v>
                </c:pt>
                <c:pt idx="19">
                  <c:v>1.9949999999999999E-2</c:v>
                </c:pt>
                <c:pt idx="20">
                  <c:v>2.1999999999999999E-2</c:v>
                </c:pt>
                <c:pt idx="21">
                  <c:v>2.4150000000000005E-2</c:v>
                </c:pt>
                <c:pt idx="22">
                  <c:v>2.6400000000000003E-2</c:v>
                </c:pt>
                <c:pt idx="23">
                  <c:v>2.8749999999999998E-2</c:v>
                </c:pt>
                <c:pt idx="24">
                  <c:v>3.1199999999999999E-2</c:v>
                </c:pt>
                <c:pt idx="25">
                  <c:v>3.3750000000000002E-2</c:v>
                </c:pt>
                <c:pt idx="26">
                  <c:v>3.6400000000000002E-2</c:v>
                </c:pt>
                <c:pt idx="27">
                  <c:v>3.9150000000000004E-2</c:v>
                </c:pt>
                <c:pt idx="28">
                  <c:v>4.1999999999999989E-2</c:v>
                </c:pt>
                <c:pt idx="29">
                  <c:v>4.4949999999999997E-2</c:v>
                </c:pt>
                <c:pt idx="30">
                  <c:v>4.8000000000000001E-2</c:v>
                </c:pt>
                <c:pt idx="31">
                  <c:v>5.1150000000000008E-2</c:v>
                </c:pt>
                <c:pt idx="32">
                  <c:v>5.4400000000000004E-2</c:v>
                </c:pt>
                <c:pt idx="33">
                  <c:v>5.7749999999999996E-2</c:v>
                </c:pt>
                <c:pt idx="34">
                  <c:v>6.1200000000000004E-2</c:v>
                </c:pt>
                <c:pt idx="35">
                  <c:v>6.4750000000000002E-2</c:v>
                </c:pt>
                <c:pt idx="36">
                  <c:v>6.8400000000000016E-2</c:v>
                </c:pt>
                <c:pt idx="37">
                  <c:v>7.2150000000000006E-2</c:v>
                </c:pt>
                <c:pt idx="38">
                  <c:v>7.5999999999999998E-2</c:v>
                </c:pt>
                <c:pt idx="39">
                  <c:v>7.9949999999999993E-2</c:v>
                </c:pt>
                <c:pt idx="40">
                  <c:v>8.4000000000000005E-2</c:v>
                </c:pt>
                <c:pt idx="41">
                  <c:v>8.8149999999999978E-2</c:v>
                </c:pt>
                <c:pt idx="42">
                  <c:v>9.240000000000001E-2</c:v>
                </c:pt>
                <c:pt idx="43">
                  <c:v>9.6749999999999989E-2</c:v>
                </c:pt>
                <c:pt idx="44">
                  <c:v>0.10120000000000001</c:v>
                </c:pt>
                <c:pt idx="45">
                  <c:v>0.10575</c:v>
                </c:pt>
                <c:pt idx="46">
                  <c:v>0.1104</c:v>
                </c:pt>
                <c:pt idx="47">
                  <c:v>0.11515</c:v>
                </c:pt>
                <c:pt idx="48">
                  <c:v>0.12</c:v>
                </c:pt>
                <c:pt idx="49">
                  <c:v>0.12495000000000002</c:v>
                </c:pt>
                <c:pt idx="50">
                  <c:v>0.13</c:v>
                </c:pt>
                <c:pt idx="51">
                  <c:v>0.13514999999999996</c:v>
                </c:pt>
                <c:pt idx="52">
                  <c:v>0.14040000000000002</c:v>
                </c:pt>
                <c:pt idx="53">
                  <c:v>0.14574999999999999</c:v>
                </c:pt>
                <c:pt idx="54">
                  <c:v>0.1512</c:v>
                </c:pt>
                <c:pt idx="55">
                  <c:v>0.15675</c:v>
                </c:pt>
                <c:pt idx="56">
                  <c:v>0.16239999999999996</c:v>
                </c:pt>
                <c:pt idx="57">
                  <c:v>0.16815000000000002</c:v>
                </c:pt>
                <c:pt idx="58">
                  <c:v>0.17399999999999999</c:v>
                </c:pt>
                <c:pt idx="59">
                  <c:v>0.17995</c:v>
                </c:pt>
                <c:pt idx="60">
                  <c:v>0.186</c:v>
                </c:pt>
                <c:pt idx="61">
                  <c:v>0.19214999999999999</c:v>
                </c:pt>
                <c:pt idx="62">
                  <c:v>0.19840000000000005</c:v>
                </c:pt>
                <c:pt idx="63">
                  <c:v>0.20474999999999999</c:v>
                </c:pt>
                <c:pt idx="64">
                  <c:v>0.2112</c:v>
                </c:pt>
                <c:pt idx="65">
                  <c:v>0.21775</c:v>
                </c:pt>
                <c:pt idx="66">
                  <c:v>0.22439999999999999</c:v>
                </c:pt>
                <c:pt idx="67">
                  <c:v>0.23115000000000002</c:v>
                </c:pt>
                <c:pt idx="68">
                  <c:v>0.23800000000000002</c:v>
                </c:pt>
                <c:pt idx="69">
                  <c:v>0.24495000000000003</c:v>
                </c:pt>
                <c:pt idx="70">
                  <c:v>0.252</c:v>
                </c:pt>
                <c:pt idx="71">
                  <c:v>0.25914999999999994</c:v>
                </c:pt>
                <c:pt idx="72">
                  <c:v>0.26640000000000003</c:v>
                </c:pt>
                <c:pt idx="73">
                  <c:v>0.27374999999999994</c:v>
                </c:pt>
                <c:pt idx="74">
                  <c:v>0.28120000000000006</c:v>
                </c:pt>
                <c:pt idx="75">
                  <c:v>0.28875000000000001</c:v>
                </c:pt>
                <c:pt idx="76">
                  <c:v>0.2964</c:v>
                </c:pt>
                <c:pt idx="77">
                  <c:v>0.30414999999999998</c:v>
                </c:pt>
                <c:pt idx="78">
                  <c:v>0.31199999999999994</c:v>
                </c:pt>
                <c:pt idx="79">
                  <c:v>0.31995000000000001</c:v>
                </c:pt>
                <c:pt idx="80">
                  <c:v>0.32800000000000001</c:v>
                </c:pt>
                <c:pt idx="81">
                  <c:v>0.33615</c:v>
                </c:pt>
                <c:pt idx="82">
                  <c:v>0.34439999999999993</c:v>
                </c:pt>
                <c:pt idx="83">
                  <c:v>0.35275000000000001</c:v>
                </c:pt>
                <c:pt idx="84">
                  <c:v>0.36120000000000008</c:v>
                </c:pt>
                <c:pt idx="85">
                  <c:v>0.36975000000000002</c:v>
                </c:pt>
                <c:pt idx="86">
                  <c:v>0.37839999999999996</c:v>
                </c:pt>
                <c:pt idx="87">
                  <c:v>0.38714999999999994</c:v>
                </c:pt>
                <c:pt idx="88">
                  <c:v>0.39600000000000002</c:v>
                </c:pt>
                <c:pt idx="89">
                  <c:v>0.40495000000000009</c:v>
                </c:pt>
                <c:pt idx="90">
                  <c:v>0.41399999999999998</c:v>
                </c:pt>
                <c:pt idx="91">
                  <c:v>0.42314999999999997</c:v>
                </c:pt>
                <c:pt idx="92">
                  <c:v>0.43239999999999995</c:v>
                </c:pt>
                <c:pt idx="93">
                  <c:v>0.44175000000000009</c:v>
                </c:pt>
                <c:pt idx="94">
                  <c:v>0.45120000000000005</c:v>
                </c:pt>
                <c:pt idx="95">
                  <c:v>0.46074999999999999</c:v>
                </c:pt>
                <c:pt idx="96">
                  <c:v>0.47039999999999998</c:v>
                </c:pt>
                <c:pt idx="97">
                  <c:v>0.48014999999999991</c:v>
                </c:pt>
                <c:pt idx="98">
                  <c:v>0.49000000000000005</c:v>
                </c:pt>
                <c:pt idx="99">
                  <c:v>0.49995000000000006</c:v>
                </c:pt>
                <c:pt idx="100">
                  <c:v>0.51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Лист3!$L$7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Лист3!$L$8:$L$108</c:f>
              <c:numCache>
                <c:formatCode>General</c:formatCode>
                <c:ptCount val="101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3.5000000000000009E-3</c:v>
                </c:pt>
                <c:pt idx="4">
                  <c:v>4.4999999999999997E-3</c:v>
                </c:pt>
                <c:pt idx="5">
                  <c:v>5.5000000000000005E-3</c:v>
                </c:pt>
                <c:pt idx="6">
                  <c:v>6.4999999999999988E-3</c:v>
                </c:pt>
                <c:pt idx="7">
                  <c:v>7.4999999999999997E-3</c:v>
                </c:pt>
                <c:pt idx="8">
                  <c:v>8.4999999999999971E-3</c:v>
                </c:pt>
                <c:pt idx="9">
                  <c:v>9.500000000000005E-3</c:v>
                </c:pt>
                <c:pt idx="10">
                  <c:v>1.0499999999999999E-2</c:v>
                </c:pt>
                <c:pt idx="11">
                  <c:v>1.1499999999999998E-2</c:v>
                </c:pt>
                <c:pt idx="12">
                  <c:v>1.2500000000000002E-2</c:v>
                </c:pt>
                <c:pt idx="13">
                  <c:v>1.350000000000001E-2</c:v>
                </c:pt>
                <c:pt idx="14">
                  <c:v>1.4499999999999983E-2</c:v>
                </c:pt>
                <c:pt idx="15">
                  <c:v>1.5499999999999996E-2</c:v>
                </c:pt>
                <c:pt idx="16">
                  <c:v>1.6500000000000008E-2</c:v>
                </c:pt>
                <c:pt idx="17">
                  <c:v>1.7500000000000022E-2</c:v>
                </c:pt>
                <c:pt idx="18">
                  <c:v>1.8499999999999992E-2</c:v>
                </c:pt>
                <c:pt idx="19">
                  <c:v>1.9499999999999993E-2</c:v>
                </c:pt>
                <c:pt idx="20">
                  <c:v>2.049999999999998E-2</c:v>
                </c:pt>
                <c:pt idx="21">
                  <c:v>2.150000000000004E-2</c:v>
                </c:pt>
                <c:pt idx="22">
                  <c:v>2.2499999999999964E-2</c:v>
                </c:pt>
                <c:pt idx="23">
                  <c:v>2.3500000000000028E-2</c:v>
                </c:pt>
                <c:pt idx="24">
                  <c:v>2.4499999999999987E-2</c:v>
                </c:pt>
                <c:pt idx="25">
                  <c:v>2.5500000000000012E-2</c:v>
                </c:pt>
                <c:pt idx="26">
                  <c:v>2.6499999999999971E-2</c:v>
                </c:pt>
                <c:pt idx="27">
                  <c:v>2.75E-2</c:v>
                </c:pt>
                <c:pt idx="28">
                  <c:v>2.8499999999999946E-2</c:v>
                </c:pt>
                <c:pt idx="29">
                  <c:v>2.9500000000000054E-2</c:v>
                </c:pt>
                <c:pt idx="30">
                  <c:v>3.0500000000000013E-2</c:v>
                </c:pt>
                <c:pt idx="31">
                  <c:v>3.1500000000000042E-2</c:v>
                </c:pt>
                <c:pt idx="32">
                  <c:v>3.2499999999999932E-2</c:v>
                </c:pt>
                <c:pt idx="33">
                  <c:v>3.3500000000000037E-2</c:v>
                </c:pt>
                <c:pt idx="34">
                  <c:v>3.4500000000000058E-2</c:v>
                </c:pt>
                <c:pt idx="35">
                  <c:v>3.5499999999999941E-2</c:v>
                </c:pt>
                <c:pt idx="36">
                  <c:v>3.6500000000000109E-2</c:v>
                </c:pt>
                <c:pt idx="37">
                  <c:v>3.749999999999986E-2</c:v>
                </c:pt>
                <c:pt idx="38">
                  <c:v>3.8500000000000062E-2</c:v>
                </c:pt>
                <c:pt idx="39">
                  <c:v>3.9499999999999917E-2</c:v>
                </c:pt>
                <c:pt idx="40">
                  <c:v>4.0500000000000085E-2</c:v>
                </c:pt>
                <c:pt idx="41">
                  <c:v>4.1499999999999877E-2</c:v>
                </c:pt>
                <c:pt idx="42">
                  <c:v>4.2500000000000086E-2</c:v>
                </c:pt>
                <c:pt idx="43">
                  <c:v>4.3499999999999941E-2</c:v>
                </c:pt>
                <c:pt idx="44">
                  <c:v>4.4499999999999998E-2</c:v>
                </c:pt>
                <c:pt idx="45">
                  <c:v>4.5500000000000006E-2</c:v>
                </c:pt>
                <c:pt idx="46">
                  <c:v>4.650000000000018E-2</c:v>
                </c:pt>
                <c:pt idx="47">
                  <c:v>4.7499999999999792E-2</c:v>
                </c:pt>
                <c:pt idx="48">
                  <c:v>4.8500000000000106E-2</c:v>
                </c:pt>
                <c:pt idx="49">
                  <c:v>4.9499999999999975E-2</c:v>
                </c:pt>
                <c:pt idx="50">
                  <c:v>5.0500000000000031E-2</c:v>
                </c:pt>
                <c:pt idx="51">
                  <c:v>5.1499999999999782E-2</c:v>
                </c:pt>
                <c:pt idx="52">
                  <c:v>5.2500000000000324E-2</c:v>
                </c:pt>
                <c:pt idx="53">
                  <c:v>5.3499999999999846E-2</c:v>
                </c:pt>
                <c:pt idx="54">
                  <c:v>5.4499999999999812E-2</c:v>
                </c:pt>
                <c:pt idx="55">
                  <c:v>5.5500000000000188E-2</c:v>
                </c:pt>
                <c:pt idx="56">
                  <c:v>5.6499999999999807E-2</c:v>
                </c:pt>
                <c:pt idx="57">
                  <c:v>5.7500000000000301E-2</c:v>
                </c:pt>
                <c:pt idx="58">
                  <c:v>5.8499999999999872E-2</c:v>
                </c:pt>
                <c:pt idx="59">
                  <c:v>5.9499999999999789E-2</c:v>
                </c:pt>
                <c:pt idx="60">
                  <c:v>6.0500000000000213E-2</c:v>
                </c:pt>
                <c:pt idx="61">
                  <c:v>6.1500000000000103E-2</c:v>
                </c:pt>
                <c:pt idx="62">
                  <c:v>6.2500000000000278E-2</c:v>
                </c:pt>
                <c:pt idx="63">
                  <c:v>6.3499999999999612E-2</c:v>
                </c:pt>
                <c:pt idx="64">
                  <c:v>6.4499999999999766E-2</c:v>
                </c:pt>
                <c:pt idx="65">
                  <c:v>6.5500000000000239E-2</c:v>
                </c:pt>
                <c:pt idx="66">
                  <c:v>6.6500000000000128E-2</c:v>
                </c:pt>
                <c:pt idx="67">
                  <c:v>6.7499999999999977E-2</c:v>
                </c:pt>
                <c:pt idx="68">
                  <c:v>6.85000000000002E-2</c:v>
                </c:pt>
                <c:pt idx="69">
                  <c:v>6.9499999999999743E-2</c:v>
                </c:pt>
                <c:pt idx="70">
                  <c:v>7.0499999999999979E-2</c:v>
                </c:pt>
                <c:pt idx="71">
                  <c:v>7.1499999999999592E-2</c:v>
                </c:pt>
                <c:pt idx="72">
                  <c:v>7.2500000000000508E-2</c:v>
                </c:pt>
                <c:pt idx="73">
                  <c:v>7.3499999999999385E-2</c:v>
                </c:pt>
                <c:pt idx="74">
                  <c:v>7.4500000000000829E-2</c:v>
                </c:pt>
                <c:pt idx="75">
                  <c:v>7.549999999999972E-2</c:v>
                </c:pt>
                <c:pt idx="76">
                  <c:v>7.6500000000000179E-2</c:v>
                </c:pt>
                <c:pt idx="77">
                  <c:v>7.7499999999999375E-2</c:v>
                </c:pt>
                <c:pt idx="78">
                  <c:v>7.8499999999999959E-2</c:v>
                </c:pt>
                <c:pt idx="79">
                  <c:v>7.9500000000000251E-2</c:v>
                </c:pt>
                <c:pt idx="80">
                  <c:v>8.0500000000000307E-2</c:v>
                </c:pt>
                <c:pt idx="81">
                  <c:v>8.1500000000000197E-2</c:v>
                </c:pt>
                <c:pt idx="82">
                  <c:v>8.2499999999999532E-2</c:v>
                </c:pt>
                <c:pt idx="83">
                  <c:v>8.3499999999999602E-2</c:v>
                </c:pt>
                <c:pt idx="84">
                  <c:v>8.4500000000000991E-2</c:v>
                </c:pt>
                <c:pt idx="85">
                  <c:v>8.5499999999999771E-2</c:v>
                </c:pt>
                <c:pt idx="86">
                  <c:v>8.649999999999966E-2</c:v>
                </c:pt>
                <c:pt idx="87">
                  <c:v>8.7500000000000105E-2</c:v>
                </c:pt>
                <c:pt idx="88">
                  <c:v>8.8499999999999537E-2</c:v>
                </c:pt>
                <c:pt idx="89">
                  <c:v>8.9500000000001009E-2</c:v>
                </c:pt>
                <c:pt idx="90">
                  <c:v>9.0499999999999234E-2</c:v>
                </c:pt>
                <c:pt idx="91">
                  <c:v>9.1500000000000234E-2</c:v>
                </c:pt>
                <c:pt idx="92">
                  <c:v>9.2500000000000138E-2</c:v>
                </c:pt>
                <c:pt idx="93">
                  <c:v>9.3500000000000028E-2</c:v>
                </c:pt>
                <c:pt idx="94">
                  <c:v>9.4499999999999917E-2</c:v>
                </c:pt>
                <c:pt idx="95">
                  <c:v>9.5499999999999807E-2</c:v>
                </c:pt>
                <c:pt idx="96">
                  <c:v>9.6500000000000266E-2</c:v>
                </c:pt>
                <c:pt idx="97">
                  <c:v>9.7499999999999601E-2</c:v>
                </c:pt>
                <c:pt idx="98">
                  <c:v>9.8499999999999963E-2</c:v>
                </c:pt>
                <c:pt idx="99">
                  <c:v>9.9500000000000491E-2</c:v>
                </c:pt>
                <c:pt idx="100">
                  <c:v>0.10049999999999984</c:v>
                </c:pt>
              </c:numCache>
            </c:numRef>
          </c:yVal>
          <c:smooth val="1"/>
        </c:ser>
        <c:dLbls/>
        <c:axId val="107562112"/>
        <c:axId val="107563648"/>
      </c:scatterChart>
      <c:valAx>
        <c:axId val="107562112"/>
        <c:scaling>
          <c:orientation val="minMax"/>
          <c:max val="10"/>
        </c:scaling>
        <c:axPos val="b"/>
        <c:numFmt formatCode="General" sourceLinked="1"/>
        <c:tickLblPos val="nextTo"/>
        <c:crossAx val="107563648"/>
        <c:crosses val="autoZero"/>
        <c:crossBetween val="midCat"/>
      </c:valAx>
      <c:valAx>
        <c:axId val="107563648"/>
        <c:scaling>
          <c:orientation val="minMax"/>
        </c:scaling>
        <c:axPos val="l"/>
        <c:majorGridlines/>
        <c:numFmt formatCode="General" sourceLinked="1"/>
        <c:tickLblPos val="nextTo"/>
        <c:crossAx val="10756211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Лист3!$F$7</c:f>
              <c:strCache>
                <c:ptCount val="1"/>
                <c:pt idx="0">
                  <c:v>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 -t(x)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Лист3!$G$8:$G$407</c:f>
              <c:numCache>
                <c:formatCode>General</c:formatCode>
                <c:ptCount val="400"/>
                <c:pt idx="0">
                  <c:v>-0.1</c:v>
                </c:pt>
                <c:pt idx="1">
                  <c:v>-0.23371173070873838</c:v>
                </c:pt>
                <c:pt idx="2">
                  <c:v>-0.30495097567963925</c:v>
                </c:pt>
                <c:pt idx="3">
                  <c:v>-0.36024184114977137</c:v>
                </c:pt>
                <c:pt idx="4">
                  <c:v>-0.40707142142714248</c:v>
                </c:pt>
                <c:pt idx="5">
                  <c:v>-0.44843443626273061</c:v>
                </c:pt>
                <c:pt idx="6">
                  <c:v>-0.48588989435406732</c:v>
                </c:pt>
                <c:pt idx="7">
                  <c:v>-0.52037219305566951</c:v>
                </c:pt>
                <c:pt idx="8">
                  <c:v>-0.55249378105604452</c:v>
                </c:pt>
                <c:pt idx="9">
                  <c:v>-0.58268189381656299</c:v>
                </c:pt>
                <c:pt idx="10">
                  <c:v>-0.61124860801609127</c:v>
                </c:pt>
                <c:pt idx="11">
                  <c:v>-0.63843011479699086</c:v>
                </c:pt>
                <c:pt idx="12">
                  <c:v>-0.66441028637222543</c:v>
                </c:pt>
                <c:pt idx="13">
                  <c:v>-0.68933559262722099</c:v>
                </c:pt>
                <c:pt idx="14">
                  <c:v>-0.71332495807107998</c:v>
                </c:pt>
                <c:pt idx="15">
                  <c:v>-0.73647651088729904</c:v>
                </c:pt>
                <c:pt idx="16">
                  <c:v>-0.75887234393789116</c:v>
                </c:pt>
                <c:pt idx="17">
                  <c:v>-0.78058195981012279</c:v>
                </c:pt>
                <c:pt idx="18">
                  <c:v>-0.80166481891864538</c:v>
                </c:pt>
                <c:pt idx="19">
                  <c:v>-0.82217226057402504</c:v>
                </c:pt>
                <c:pt idx="20">
                  <c:v>-0.84214897588774318</c:v>
                </c:pt>
                <c:pt idx="21">
                  <c:v>-0.86163415403739652</c:v>
                </c:pt>
                <c:pt idx="22">
                  <c:v>-0.88066238629180771</c:v>
                </c:pt>
                <c:pt idx="23">
                  <c:v>-0.89926438757315164</c:v>
                </c:pt>
                <c:pt idx="24">
                  <c:v>-0.91746757864487383</c:v>
                </c:pt>
                <c:pt idx="25">
                  <c:v>-0.93529656048128884</c:v>
                </c:pt>
                <c:pt idx="26">
                  <c:v>-0.95277350426338969</c:v>
                </c:pt>
                <c:pt idx="27">
                  <c:v>-0.96991847464870506</c:v>
                </c:pt>
                <c:pt idx="28">
                  <c:v>-0.98674969975976001</c:v>
                </c:pt>
                <c:pt idx="29">
                  <c:v>-1.0032837982468812</c:v>
                </c:pt>
                <c:pt idx="30">
                  <c:v>-1.0195359714832661</c:v>
                </c:pt>
                <c:pt idx="31">
                  <c:v>-1.0355201672213514</c:v>
                </c:pt>
                <c:pt idx="32">
                  <c:v>-1.0512492197250396</c:v>
                </c:pt>
                <c:pt idx="33">
                  <c:v>-1.0667349703831379</c:v>
                </c:pt>
                <c:pt idx="34">
                  <c:v>-1.081988372027515</c:v>
                </c:pt>
                <c:pt idx="35">
                  <c:v>-1.0970195795685964</c:v>
                </c:pt>
                <c:pt idx="36">
                  <c:v>-1.1118380290797654</c:v>
                </c:pt>
                <c:pt idx="37">
                  <c:v>-1.1264525070805496</c:v>
                </c:pt>
                <c:pt idx="38">
                  <c:v>-1.1408712114635717</c:v>
                </c:pt>
                <c:pt idx="39">
                  <c:v>-1.1551018052650175</c:v>
                </c:pt>
                <c:pt idx="40">
                  <c:v>-1.1691514642799699</c:v>
                </c:pt>
                <c:pt idx="41">
                  <c:v>-1.1830269193624663</c:v>
                </c:pt>
                <c:pt idx="42">
                  <c:v>-1.1967344941179718</c:v>
                </c:pt>
                <c:pt idx="43">
                  <c:v>-1.2102801385872297</c:v>
                </c:pt>
                <c:pt idx="44">
                  <c:v>-1.2236694594305504</c:v>
                </c:pt>
                <c:pt idx="45">
                  <c:v>-1.2369077470469223</c:v>
                </c:pt>
                <c:pt idx="46">
                  <c:v>-1.2500000000000004</c:v>
                </c:pt>
                <c:pt idx="47">
                  <c:v>-1.2629509470708207</c:v>
                </c:pt>
                <c:pt idx="48">
                  <c:v>-1.2757650672131267</c:v>
                </c:pt>
                <c:pt idx="49">
                  <c:v>-1.288446607650084</c:v>
                </c:pt>
                <c:pt idx="50">
                  <c:v>-1.3009996003196809</c:v>
                </c:pt>
                <c:pt idx="51">
                  <c:v>-1.3134278768493279</c:v>
                </c:pt>
                <c:pt idx="52">
                  <c:v>-1.3257350822173077</c:v>
                </c:pt>
                <c:pt idx="53">
                  <c:v>-1.3379246872391262</c:v>
                </c:pt>
                <c:pt idx="54">
                  <c:v>-1.3500000000000003</c:v>
                </c:pt>
                <c:pt idx="55">
                  <c:v>-1.3619641763401931</c:v>
                </c:pt>
                <c:pt idx="56">
                  <c:v>-1.3738202294873731</c:v>
                </c:pt>
                <c:pt idx="57">
                  <c:v>-1.3855710389193083</c:v>
                </c:pt>
                <c:pt idx="58">
                  <c:v>-1.3972193585307484</c:v>
                </c:pt>
                <c:pt idx="59">
                  <c:v>-1.4087678241701196</c:v>
                </c:pt>
                <c:pt idx="60">
                  <c:v>-1.4202189606044726</c:v>
                </c:pt>
                <c:pt idx="61">
                  <c:v>-1.4315751879648104</c:v>
                </c:pt>
                <c:pt idx="62">
                  <c:v>-1.4428388277184123</c:v>
                </c:pt>
                <c:pt idx="63">
                  <c:v>-1.4540121082098976</c:v>
                </c:pt>
                <c:pt idx="64">
                  <c:v>-1.4650971698084909</c:v>
                </c:pt>
                <c:pt idx="65">
                  <c:v>-1.4760960696951666</c:v>
                </c:pt>
                <c:pt idx="66">
                  <c:v>-1.4870107863199917</c:v>
                </c:pt>
                <c:pt idx="67">
                  <c:v>-1.4978432235570263</c:v>
                </c:pt>
                <c:pt idx="68">
                  <c:v>-1.5085952145814827</c:v>
                </c:pt>
                <c:pt idx="69">
                  <c:v>-1.5192685254915119</c:v>
                </c:pt>
                <c:pt idx="70">
                  <c:v>-1.5298648586948749</c:v>
                </c:pt>
                <c:pt idx="71">
                  <c:v>-1.5403858560788886</c:v>
                </c:pt>
                <c:pt idx="72">
                  <c:v>-1.5508331019803641</c:v>
                </c:pt>
                <c:pt idx="73">
                  <c:v>-1.5612081259707418</c:v>
                </c:pt>
                <c:pt idx="74">
                  <c:v>-1.5715124054702945</c:v>
                </c:pt>
                <c:pt idx="75">
                  <c:v>-1.5817473682040395</c:v>
                </c:pt>
                <c:pt idx="76">
                  <c:v>-1.591914394510928</c:v>
                </c:pt>
                <c:pt idx="77">
                  <c:v>-1.602014819516876</c:v>
                </c:pt>
                <c:pt idx="78">
                  <c:v>-1.6120499351813313</c:v>
                </c:pt>
                <c:pt idx="79">
                  <c:v>-1.6220209922262492</c:v>
                </c:pt>
                <c:pt idx="80">
                  <c:v>-1.631929201955638</c:v>
                </c:pt>
                <c:pt idx="81">
                  <c:v>-1.6417757379731608</c:v>
                </c:pt>
                <c:pt idx="82">
                  <c:v>-1.6515617378046972</c:v>
                </c:pt>
                <c:pt idx="83">
                  <c:v>-1.6612883044322024</c:v>
                </c:pt>
                <c:pt idx="84">
                  <c:v>-1.6709565077447333</c:v>
                </c:pt>
                <c:pt idx="85">
                  <c:v>-1.6805673859120334</c:v>
                </c:pt>
                <c:pt idx="86">
                  <c:v>-1.6901219466856729</c:v>
                </c:pt>
                <c:pt idx="87">
                  <c:v>-1.6996211686323626</c:v>
                </c:pt>
                <c:pt idx="88">
                  <c:v>-1.7090660023037063</c:v>
                </c:pt>
                <c:pt idx="89">
                  <c:v>-1.7184573713463589</c:v>
                </c:pt>
                <c:pt idx="90">
                  <c:v>-1.7277961735562521</c:v>
                </c:pt>
                <c:pt idx="91">
                  <c:v>-1.7370832818802993</c:v>
                </c:pt>
                <c:pt idx="92">
                  <c:v>-1.7463195453687379</c:v>
                </c:pt>
                <c:pt idx="93">
                  <c:v>-1.7555057900810542</c:v>
                </c:pt>
                <c:pt idx="94">
                  <c:v>-1.7646428199482251</c:v>
                </c:pt>
                <c:pt idx="95">
                  <c:v>-1.7737314175938206</c:v>
                </c:pt>
                <c:pt idx="96">
                  <c:v>-1.782772345116346</c:v>
                </c:pt>
                <c:pt idx="97">
                  <c:v>-1.7917663448350361</c:v>
                </c:pt>
                <c:pt idx="98">
                  <c:v>-1.8007141400011601</c:v>
                </c:pt>
                <c:pt idx="99">
                  <c:v>-1.8096164354767779</c:v>
                </c:pt>
                <c:pt idx="100">
                  <c:v>-1.8184739183827399</c:v>
                </c:pt>
                <c:pt idx="101">
                  <c:v>-1.8272872587176225</c:v>
                </c:pt>
                <c:pt idx="102">
                  <c:v>-1.8360571099491758</c:v>
                </c:pt>
                <c:pt idx="103">
                  <c:v>-1.8447841095797575</c:v>
                </c:pt>
                <c:pt idx="104">
                  <c:v>-1.8534688796871437</c:v>
                </c:pt>
                <c:pt idx="105">
                  <c:v>-1.8621120274420127</c:v>
                </c:pt>
                <c:pt idx="106">
                  <c:v>-1.8707141456033132</c:v>
                </c:pt>
                <c:pt idx="107">
                  <c:v>-1.8792758129926725</c:v>
                </c:pt>
                <c:pt idx="108">
                  <c:v>-1.887797594948911</c:v>
                </c:pt>
                <c:pt idx="109">
                  <c:v>-1.8962800437636762</c:v>
                </c:pt>
                <c:pt idx="110">
                  <c:v>-1.9047236990991412</c:v>
                </c:pt>
                <c:pt idx="111">
                  <c:v>-1.9131290883886716</c:v>
                </c:pt>
                <c:pt idx="112">
                  <c:v>-1.9214967272212908</c:v>
                </c:pt>
                <c:pt idx="113">
                  <c:v>-1.9298271197107468</c:v>
                </c:pt>
                <c:pt idx="114">
                  <c:v>-1.9381207588499212</c:v>
                </c:pt>
                <c:pt idx="115">
                  <c:v>-1.9463781268512887</c:v>
                </c:pt>
                <c:pt idx="116">
                  <c:v>-1.9545996954740914</c:v>
                </c:pt>
                <c:pt idx="117">
                  <c:v>-1.9627859263388578</c:v>
                </c:pt>
                <c:pt idx="118">
                  <c:v>-1.9709372712298552</c:v>
                </c:pt>
                <c:pt idx="119">
                  <c:v>-1.9790541723860431</c:v>
                </c:pt>
                <c:pt idx="120">
                  <c:v>-1.9871370627810525</c:v>
                </c:pt>
                <c:pt idx="121">
                  <c:v>-1.9951863663926916</c:v>
                </c:pt>
                <c:pt idx="122">
                  <c:v>-2.0032024984624615</c:v>
                </c:pt>
                <c:pt idx="123">
                  <c:v>-2.0111858657455195</c:v>
                </c:pt>
                <c:pt idx="124">
                  <c:v>-2.0191368667515226</c:v>
                </c:pt>
                <c:pt idx="125">
                  <c:v>-2.027055891976755</c:v>
                </c:pt>
                <c:pt idx="126">
                  <c:v>-2.0349433241279216</c:v>
                </c:pt>
                <c:pt idx="127">
                  <c:v>-2.042799538337964</c:v>
                </c:pt>
                <c:pt idx="128">
                  <c:v>-2.0506249023742562</c:v>
                </c:pt>
                <c:pt idx="129">
                  <c:v>-2.0584197768394938</c:v>
                </c:pt>
                <c:pt idx="130">
                  <c:v>-2.0661845153655962</c:v>
                </c:pt>
                <c:pt idx="131">
                  <c:v>-2.0739194648009103</c:v>
                </c:pt>
                <c:pt idx="132">
                  <c:v>-2.0816249653910051</c:v>
                </c:pt>
                <c:pt idx="133">
                  <c:v>-2.089301350953312</c:v>
                </c:pt>
                <c:pt idx="134">
                  <c:v>-2.0969489490458728</c:v>
                </c:pt>
                <c:pt idx="135">
                  <c:v>-2.1045680811304366</c:v>
                </c:pt>
                <c:pt idx="136">
                  <c:v>-2.1121590627301288</c:v>
                </c:pt>
                <c:pt idx="137">
                  <c:v>-2.119722203581921</c:v>
                </c:pt>
                <c:pt idx="138">
                  <c:v>-2.1272578077840993</c:v>
                </c:pt>
                <c:pt idx="139">
                  <c:v>-2.1347661739389392</c:v>
                </c:pt>
                <c:pt idx="140">
                  <c:v>-2.1422475952907685</c:v>
                </c:pt>
                <c:pt idx="141">
                  <c:v>-2.149702359859607</c:v>
                </c:pt>
                <c:pt idx="142">
                  <c:v>-2.1571307505705484</c:v>
                </c:pt>
                <c:pt idx="143">
                  <c:v>-2.1645330453790508</c:v>
                </c:pt>
                <c:pt idx="144">
                  <c:v>-2.1719095173922951</c:v>
                </c:pt>
                <c:pt idx="145">
                  <c:v>-2.1792604349867593</c:v>
                </c:pt>
                <c:pt idx="146">
                  <c:v>-2.1865860619221502</c:v>
                </c:pt>
                <c:pt idx="147">
                  <c:v>-2.1938866574518352</c:v>
                </c:pt>
                <c:pt idx="148">
                  <c:v>-2.201162476429896</c:v>
                </c:pt>
                <c:pt idx="149">
                  <c:v>-2.2084137694149382</c:v>
                </c:pt>
                <c:pt idx="150">
                  <c:v>-2.2156407827707723</c:v>
                </c:pt>
                <c:pt idx="151">
                  <c:v>-2.2228437587640775</c:v>
                </c:pt>
                <c:pt idx="152">
                  <c:v>-2.2300229356591648</c:v>
                </c:pt>
                <c:pt idx="153">
                  <c:v>-2.2371785478099411</c:v>
                </c:pt>
                <c:pt idx="154">
                  <c:v>-2.24431082574917</c:v>
                </c:pt>
                <c:pt idx="155">
                  <c:v>-2.2514199962751325</c:v>
                </c:pt>
                <c:pt idx="156">
                  <c:v>-2.2585062825357785</c:v>
                </c:pt>
                <c:pt idx="157">
                  <c:v>-2.2655699041104533</c:v>
                </c:pt>
                <c:pt idx="158">
                  <c:v>-2.2726110770892878</c:v>
                </c:pt>
                <c:pt idx="159">
                  <c:v>-2.2796300141503307</c:v>
                </c:pt>
                <c:pt idx="160">
                  <c:v>-2.286626924634505</c:v>
                </c:pt>
                <c:pt idx="161">
                  <c:v>-2.2936020146184584</c:v>
                </c:pt>
                <c:pt idx="162">
                  <c:v>-2.3005554869853806</c:v>
                </c:pt>
                <c:pt idx="163">
                  <c:v>-2.3074875414938627</c:v>
                </c:pt>
                <c:pt idx="164">
                  <c:v>-2.3143983748448513</c:v>
                </c:pt>
                <c:pt idx="165">
                  <c:v>-2.3212881807467771</c:v>
                </c:pt>
                <c:pt idx="166">
                  <c:v>-2.3281571499789044</c:v>
                </c:pt>
                <c:pt idx="167">
                  <c:v>-2.3350054704529715</c:v>
                </c:pt>
                <c:pt idx="168">
                  <c:v>-2.3418333272731688</c:v>
                </c:pt>
                <c:pt idx="169">
                  <c:v>-2.3486409027945196</c:v>
                </c:pt>
                <c:pt idx="170">
                  <c:v>-2.3554283766797015</c:v>
                </c:pt>
                <c:pt idx="171">
                  <c:v>-2.3621959259543739</c:v>
                </c:pt>
                <c:pt idx="172">
                  <c:v>-2.368943725061047</c:v>
                </c:pt>
                <c:pt idx="173">
                  <c:v>-2.3756719459115478</c:v>
                </c:pt>
                <c:pt idx="174">
                  <c:v>-2.3823807579381211</c:v>
                </c:pt>
                <c:pt idx="175">
                  <c:v>-2.3890703281432142</c:v>
                </c:pt>
                <c:pt idx="176">
                  <c:v>-2.3957408211479811</c:v>
                </c:pt>
                <c:pt idx="177">
                  <c:v>-2.4023923992395497</c:v>
                </c:pt>
                <c:pt idx="178">
                  <c:v>-2.4090252224170907</c:v>
                </c:pt>
                <c:pt idx="179">
                  <c:v>-2.4156394484367234</c:v>
                </c:pt>
                <c:pt idx="180">
                  <c:v>-2.4222352328552925</c:v>
                </c:pt>
                <c:pt idx="181">
                  <c:v>-2.4288127290730572</c:v>
                </c:pt>
                <c:pt idx="182">
                  <c:v>-2.4353720883753134</c:v>
                </c:pt>
                <c:pt idx="183">
                  <c:v>-2.4419134599729992</c:v>
                </c:pt>
                <c:pt idx="184">
                  <c:v>-2.4484369910422923</c:v>
                </c:pt>
                <c:pt idx="185">
                  <c:v>-2.4549428267632485</c:v>
                </c:pt>
                <c:pt idx="186">
                  <c:v>-2.4614311103574997</c:v>
                </c:pt>
                <c:pt idx="187">
                  <c:v>-2.4679019831250408</c:v>
                </c:pt>
                <c:pt idx="188">
                  <c:v>-2.4743555844801328</c:v>
                </c:pt>
                <c:pt idx="189">
                  <c:v>-2.4807920519863491</c:v>
                </c:pt>
                <c:pt idx="190">
                  <c:v>-2.487211521390789</c:v>
                </c:pt>
                <c:pt idx="191">
                  <c:v>-2.4936141266574814</c:v>
                </c:pt>
                <c:pt idx="192">
                  <c:v>-2.5000000000000013</c:v>
                </c:pt>
                <c:pt idx="193">
                  <c:v>-2.5063692719133264</c:v>
                </c:pt>
                <c:pt idx="194">
                  <c:v>-2.5127220712049509</c:v>
                </c:pt>
                <c:pt idx="195">
                  <c:v>-2.5190585250252786</c:v>
                </c:pt>
                <c:pt idx="196">
                  <c:v>-2.5253787588973138</c:v>
                </c:pt>
                <c:pt idx="197">
                  <c:v>-2.5316828967456755</c:v>
                </c:pt>
                <c:pt idx="198">
                  <c:v>-2.5379710609249466</c:v>
                </c:pt>
                <c:pt idx="199">
                  <c:v>-2.5442433722473843</c:v>
                </c:pt>
                <c:pt idx="200">
                  <c:v>-2.5504999500099985</c:v>
                </c:pt>
                <c:pt idx="201">
                  <c:v>-2.5567409120210258</c:v>
                </c:pt>
                <c:pt idx="202">
                  <c:v>-2.5629663746258133</c:v>
                </c:pt>
                <c:pt idx="203">
                  <c:v>-2.569176452732123</c:v>
                </c:pt>
                <c:pt idx="204">
                  <c:v>-2.5753712598348786</c:v>
                </c:pt>
                <c:pt idx="205">
                  <c:v>-2.581550908040366</c:v>
                </c:pt>
                <c:pt idx="206">
                  <c:v>-2.5877155080899041</c:v>
                </c:pt>
                <c:pt idx="207">
                  <c:v>-2.5938651693830002</c:v>
                </c:pt>
                <c:pt idx="208">
                  <c:v>-2.5999999999999996</c:v>
                </c:pt>
                <c:pt idx="209">
                  <c:v>-2.6061201067242514</c:v>
                </c:pt>
                <c:pt idx="210">
                  <c:v>-2.6122255950637907</c:v>
                </c:pt>
                <c:pt idx="211">
                  <c:v>-2.6183165692725647</c:v>
                </c:pt>
                <c:pt idx="212">
                  <c:v>-2.6243931323711998</c:v>
                </c:pt>
                <c:pt idx="213">
                  <c:v>-2.6304553861673323</c:v>
                </c:pt>
                <c:pt idx="214">
                  <c:v>-2.6365034312755116</c:v>
                </c:pt>
                <c:pt idx="215">
                  <c:v>-2.642537367136681</c:v>
                </c:pt>
                <c:pt idx="216">
                  <c:v>-2.6485572920372555</c:v>
                </c:pt>
                <c:pt idx="217">
                  <c:v>-2.6545633031277993</c:v>
                </c:pt>
                <c:pt idx="218">
                  <c:v>-2.6605554964413214</c:v>
                </c:pt>
                <c:pt idx="219">
                  <c:v>-2.6665339669111869</c:v>
                </c:pt>
                <c:pt idx="220">
                  <c:v>-2.6724988083886694</c:v>
                </c:pt>
                <c:pt idx="221">
                  <c:v>-2.678450113660138</c:v>
                </c:pt>
                <c:pt idx="222">
                  <c:v>-2.6843879744638963</c:v>
                </c:pt>
                <c:pt idx="223">
                  <c:v>-2.6903124815066852</c:v>
                </c:pt>
                <c:pt idx="224">
                  <c:v>-2.6962237244798462</c:v>
                </c:pt>
                <c:pt idx="225">
                  <c:v>-2.7021217920751655</c:v>
                </c:pt>
                <c:pt idx="226">
                  <c:v>-2.7080067720003997</c:v>
                </c:pt>
                <c:pt idx="227">
                  <c:v>-2.7138787509944939</c:v>
                </c:pt>
                <c:pt idx="228">
                  <c:v>-2.719737814842496</c:v>
                </c:pt>
                <c:pt idx="229">
                  <c:v>-2.7255840483901799</c:v>
                </c:pt>
                <c:pt idx="230">
                  <c:v>-2.7314175355583816</c:v>
                </c:pt>
                <c:pt idx="231">
                  <c:v>-2.7372383593570526</c:v>
                </c:pt>
                <c:pt idx="232">
                  <c:v>-2.7430466018990431</c:v>
                </c:pt>
                <c:pt idx="233">
                  <c:v>-2.7488423444136161</c:v>
                </c:pt>
                <c:pt idx="234">
                  <c:v>-2.7546256672597007</c:v>
                </c:pt>
                <c:pt idx="235">
                  <c:v>-2.7603966499388943</c:v>
                </c:pt>
                <c:pt idx="236">
                  <c:v>-2.7661553711082103</c:v>
                </c:pt>
                <c:pt idx="237">
                  <c:v>-2.7719019085925893</c:v>
                </c:pt>
                <c:pt idx="238">
                  <c:v>-2.777636339397167</c:v>
                </c:pt>
                <c:pt idx="239">
                  <c:v>-2.783358739719318</c:v>
                </c:pt>
                <c:pt idx="240">
                  <c:v>-2.7890691849604634</c:v>
                </c:pt>
                <c:pt idx="241">
                  <c:v>-2.7947677497376673</c:v>
                </c:pt>
                <c:pt idx="242">
                  <c:v>-2.8004545078950089</c:v>
                </c:pt>
                <c:pt idx="243">
                  <c:v>-2.8061295325147504</c:v>
                </c:pt>
                <c:pt idx="244">
                  <c:v>-2.8117928959282912</c:v>
                </c:pt>
                <c:pt idx="245">
                  <c:v>-2.817444669726926</c:v>
                </c:pt>
                <c:pt idx="246">
                  <c:v>-2.8230849247724046</c:v>
                </c:pt>
                <c:pt idx="247">
                  <c:v>-2.8287137312072961</c:v>
                </c:pt>
                <c:pt idx="248">
                  <c:v>-2.834331158465166</c:v>
                </c:pt>
                <c:pt idx="249">
                  <c:v>-2.8399372752805703</c:v>
                </c:pt>
                <c:pt idx="250">
                  <c:v>-2.8455321496988675</c:v>
                </c:pt>
                <c:pt idx="251">
                  <c:v>-2.851115849085855</c:v>
                </c:pt>
                <c:pt idx="252">
                  <c:v>-2.8566884401372321</c:v>
                </c:pt>
                <c:pt idx="253">
                  <c:v>-2.8622499888878958</c:v>
                </c:pt>
                <c:pt idx="254">
                  <c:v>-2.8678005607210686</c:v>
                </c:pt>
                <c:pt idx="255">
                  <c:v>-2.8733402203772695</c:v>
                </c:pt>
                <c:pt idx="256">
                  <c:v>-2.8788690319631214</c:v>
                </c:pt>
                <c:pt idx="257">
                  <c:v>-2.8843870589600082</c:v>
                </c:pt>
                <c:pt idx="258">
                  <c:v>-2.8898943642325792</c:v>
                </c:pt>
                <c:pt idx="259">
                  <c:v>-2.8953910100371028</c:v>
                </c:pt>
                <c:pt idx="260">
                  <c:v>-2.9008770580296801</c:v>
                </c:pt>
                <c:pt idx="261">
                  <c:v>-2.9063525692743122</c:v>
                </c:pt>
                <c:pt idx="262">
                  <c:v>-2.9118176042508304</c:v>
                </c:pt>
                <c:pt idx="263">
                  <c:v>-2.9172722228626919</c:v>
                </c:pt>
                <c:pt idx="264">
                  <c:v>-2.9227164844446385</c:v>
                </c:pt>
                <c:pt idx="265">
                  <c:v>-2.9281504477702276</c:v>
                </c:pt>
                <c:pt idx="266">
                  <c:v>-2.9335741710592362</c:v>
                </c:pt>
                <c:pt idx="267">
                  <c:v>-2.9389877119849368</c:v>
                </c:pt>
                <c:pt idx="268">
                  <c:v>-2.9443911276812536</c:v>
                </c:pt>
                <c:pt idx="269">
                  <c:v>-2.9497844747497974</c:v>
                </c:pt>
                <c:pt idx="270">
                  <c:v>-2.9551678092667828</c:v>
                </c:pt>
                <c:pt idx="271">
                  <c:v>-2.9605411867898308</c:v>
                </c:pt>
                <c:pt idx="272">
                  <c:v>-2.9659046623646592</c:v>
                </c:pt>
                <c:pt idx="273">
                  <c:v>-2.9712582905316598</c:v>
                </c:pt>
                <c:pt idx="274">
                  <c:v>-2.9766021253323718</c:v>
                </c:pt>
                <c:pt idx="275">
                  <c:v>-2.9819362203158435</c:v>
                </c:pt>
                <c:pt idx="276">
                  <c:v>-2.9872606285448953</c:v>
                </c:pt>
                <c:pt idx="277">
                  <c:v>-2.9925754026022773</c:v>
                </c:pt>
                <c:pt idx="278">
                  <c:v>-2.9978805945967268</c:v>
                </c:pt>
                <c:pt idx="279">
                  <c:v>-3.0031762561689321</c:v>
                </c:pt>
                <c:pt idx="280">
                  <c:v>-3.008462438497395</c:v>
                </c:pt>
                <c:pt idx="281">
                  <c:v>-3.0137391923041994</c:v>
                </c:pt>
                <c:pt idx="282">
                  <c:v>-3.0190065678606959</c:v>
                </c:pt>
                <c:pt idx="283">
                  <c:v>-3.0242646149930827</c:v>
                </c:pt>
                <c:pt idx="284">
                  <c:v>-3.0295133830879073</c:v>
                </c:pt>
                <c:pt idx="285">
                  <c:v>-3.0347529210974811</c:v>
                </c:pt>
                <c:pt idx="286">
                  <c:v>-3.0399832775452018</c:v>
                </c:pt>
                <c:pt idx="287">
                  <c:v>-3.0452045005307982</c:v>
                </c:pt>
                <c:pt idx="288">
                  <c:v>-3.0504166377354904</c:v>
                </c:pt>
                <c:pt idx="289">
                  <c:v>-3.0556197364270727</c:v>
                </c:pt>
                <c:pt idx="290">
                  <c:v>-3.0608138434649099</c:v>
                </c:pt>
                <c:pt idx="291">
                  <c:v>-3.0659990053048665</c:v>
                </c:pt>
                <c:pt idx="292">
                  <c:v>-3.0711752680041493</c:v>
                </c:pt>
                <c:pt idx="293">
                  <c:v>-3.076342677226084</c:v>
                </c:pt>
                <c:pt idx="294">
                  <c:v>-3.0815012782448141</c:v>
                </c:pt>
                <c:pt idx="295">
                  <c:v>-3.0866511159499277</c:v>
                </c:pt>
                <c:pt idx="296">
                  <c:v>-3.0917922348510163</c:v>
                </c:pt>
                <c:pt idx="297">
                  <c:v>-3.0969246790821625</c:v>
                </c:pt>
                <c:pt idx="298">
                  <c:v>-3.1020484924063609</c:v>
                </c:pt>
                <c:pt idx="299">
                  <c:v>-3.1071637182198697</c:v>
                </c:pt>
                <c:pt idx="300">
                  <c:v>-3.1122703995565022</c:v>
                </c:pt>
                <c:pt idx="301">
                  <c:v>-3.1173685790918473</c:v>
                </c:pt>
                <c:pt idx="302">
                  <c:v>-3.122458299147433</c:v>
                </c:pt>
                <c:pt idx="303">
                  <c:v>-3.1275396016948238</c:v>
                </c:pt>
                <c:pt idx="304">
                  <c:v>-3.13261252835966</c:v>
                </c:pt>
                <c:pt idx="305">
                  <c:v>-3.137677120425634</c:v>
                </c:pt>
                <c:pt idx="306">
                  <c:v>-3.1427334188384122</c:v>
                </c:pt>
                <c:pt idx="307">
                  <c:v>-3.1477814642094968</c:v>
                </c:pt>
                <c:pt idx="308">
                  <c:v>-3.1528212968200298</c:v>
                </c:pt>
                <c:pt idx="309">
                  <c:v>-3.1578529566245459</c:v>
                </c:pt>
                <c:pt idx="310">
                  <c:v>-3.1628764832546654</c:v>
                </c:pt>
                <c:pt idx="311">
                  <c:v>-3.1678919160227363</c:v>
                </c:pt>
                <c:pt idx="312">
                  <c:v>-3.1728992939254268</c:v>
                </c:pt>
                <c:pt idx="313">
                  <c:v>-3.177898655647259</c:v>
                </c:pt>
                <c:pt idx="314">
                  <c:v>-3.1828900395640969</c:v>
                </c:pt>
                <c:pt idx="315">
                  <c:v>-3.1878734837465843</c:v>
                </c:pt>
                <c:pt idx="316">
                  <c:v>-3.1928490259635329</c:v>
                </c:pt>
                <c:pt idx="317">
                  <c:v>-3.1978167036852585</c:v>
                </c:pt>
                <c:pt idx="318">
                  <c:v>-3.2027765540868773</c:v>
                </c:pt>
                <c:pt idx="319">
                  <c:v>-3.2077286140515504</c:v>
                </c:pt>
                <c:pt idx="320">
                  <c:v>-3.2126729201736821</c:v>
                </c:pt>
                <c:pt idx="321">
                  <c:v>-3.2176095087620764</c:v>
                </c:pt>
                <c:pt idx="322">
                  <c:v>-3.2225384158430495</c:v>
                </c:pt>
                <c:pt idx="323">
                  <c:v>-3.2274596771634916</c:v>
                </c:pt>
                <c:pt idx="324">
                  <c:v>-3.2323733281939</c:v>
                </c:pt>
                <c:pt idx="325">
                  <c:v>-3.2372794041313537</c:v>
                </c:pt>
                <c:pt idx="326">
                  <c:v>-3.2421779399024611</c:v>
                </c:pt>
                <c:pt idx="327">
                  <c:v>-3.247068970166255</c:v>
                </c:pt>
                <c:pt idx="328">
                  <c:v>-3.2519525293170597</c:v>
                </c:pt>
                <c:pt idx="329">
                  <c:v>-3.2568286514873104</c:v>
                </c:pt>
                <c:pt idx="330">
                  <c:v>-3.261697370550332</c:v>
                </c:pt>
                <c:pt idx="331">
                  <c:v>-3.2665587201230943</c:v>
                </c:pt>
                <c:pt idx="332">
                  <c:v>-3.2714127335689098</c:v>
                </c:pt>
                <c:pt idx="333">
                  <c:v>-3.2762594440001123</c:v>
                </c:pt>
                <c:pt idx="334">
                  <c:v>-3.2810988842806892</c:v>
                </c:pt>
                <c:pt idx="335">
                  <c:v>-3.2859310870288807</c:v>
                </c:pt>
                <c:pt idx="336">
                  <c:v>-3.2907560846197477</c:v>
                </c:pt>
                <c:pt idx="337">
                  <c:v>-3.2955739091876977</c:v>
                </c:pt>
                <c:pt idx="338">
                  <c:v>-3.3003845926289883</c:v>
                </c:pt>
                <c:pt idx="339">
                  <c:v>-3.3051881666041845</c:v>
                </c:pt>
                <c:pt idx="340">
                  <c:v>-3.3099846625405944</c:v>
                </c:pt>
                <c:pt idx="341">
                  <c:v>-3.3147741116346641</c:v>
                </c:pt>
                <c:pt idx="342">
                  <c:v>-3.3195565448543491</c:v>
                </c:pt>
                <c:pt idx="343">
                  <c:v>-3.3243319929414477</c:v>
                </c:pt>
                <c:pt idx="344">
                  <c:v>-3.3291004864139051</c:v>
                </c:pt>
                <c:pt idx="345">
                  <c:v>-3.3338620555680936</c:v>
                </c:pt>
                <c:pt idx="346">
                  <c:v>-3.3386167304810552</c:v>
                </c:pt>
                <c:pt idx="347">
                  <c:v>-3.3433645410127171</c:v>
                </c:pt>
                <c:pt idx="348">
                  <c:v>-3.348105516808082</c:v>
                </c:pt>
                <c:pt idx="349">
                  <c:v>-3.3528396872993858</c:v>
                </c:pt>
                <c:pt idx="350">
                  <c:v>-3.3575670817082313</c:v>
                </c:pt>
                <c:pt idx="351">
                  <c:v>-3.36228772904769</c:v>
                </c:pt>
                <c:pt idx="352">
                  <c:v>-3.3670016581243827</c:v>
                </c:pt>
                <c:pt idx="353">
                  <c:v>-3.3717088975405267</c:v>
                </c:pt>
                <c:pt idx="354">
                  <c:v>-3.3764094756959651</c:v>
                </c:pt>
                <c:pt idx="355">
                  <c:v>-3.3811034207901596</c:v>
                </c:pt>
                <c:pt idx="356">
                  <c:v>-3.3857907608241704</c:v>
                </c:pt>
                <c:pt idx="357">
                  <c:v>-3.3904715236026033</c:v>
                </c:pt>
                <c:pt idx="358">
                  <c:v>-3.3951457367355311</c:v>
                </c:pt>
                <c:pt idx="359">
                  <c:v>-3.399813427640396</c:v>
                </c:pt>
                <c:pt idx="360">
                  <c:v>-3.4044746235438863</c:v>
                </c:pt>
                <c:pt idx="361">
                  <c:v>-3.4091293514837888</c:v>
                </c:pt>
                <c:pt idx="362">
                  <c:v>-3.4137776383108172</c:v>
                </c:pt>
                <c:pt idx="363">
                  <c:v>-3.4184195106904207</c:v>
                </c:pt>
                <c:pt idx="364">
                  <c:v>-3.4230549951045708</c:v>
                </c:pt>
                <c:pt idx="365">
                  <c:v>-3.4276841178535173</c:v>
                </c:pt>
                <c:pt idx="366">
                  <c:v>-3.4323069050575366</c:v>
                </c:pt>
                <c:pt idx="367">
                  <c:v>-3.4369233826586472</c:v>
                </c:pt>
                <c:pt idx="368">
                  <c:v>-3.4415335764223087</c:v>
                </c:pt>
                <c:pt idx="369">
                  <c:v>-3.4461375119390985</c:v>
                </c:pt>
                <c:pt idx="370">
                  <c:v>-3.4507352146263743</c:v>
                </c:pt>
                <c:pt idx="371">
                  <c:v>-3.4553267097299036</c:v>
                </c:pt>
                <c:pt idx="372">
                  <c:v>-3.4599120223254869</c:v>
                </c:pt>
                <c:pt idx="373">
                  <c:v>-3.4644911773205522</c:v>
                </c:pt>
                <c:pt idx="374">
                  <c:v>-3.4690641994557354</c:v>
                </c:pt>
                <c:pt idx="375">
                  <c:v>-3.473631113306439</c:v>
                </c:pt>
                <c:pt idx="376">
                  <c:v>-3.4781919432843735</c:v>
                </c:pt>
                <c:pt idx="377">
                  <c:v>-3.4827467136390773</c:v>
                </c:pt>
                <c:pt idx="378">
                  <c:v>-3.4872954484594256</c:v>
                </c:pt>
                <c:pt idx="379">
                  <c:v>-3.4918381716751137</c:v>
                </c:pt>
                <c:pt idx="380">
                  <c:v>-3.4963749070581231</c:v>
                </c:pt>
                <c:pt idx="381">
                  <c:v>-3.5009056782241794</c:v>
                </c:pt>
                <c:pt idx="382">
                  <c:v>-3.5054305086341824</c:v>
                </c:pt>
                <c:pt idx="383">
                  <c:v>-3.5099494215956226</c:v>
                </c:pt>
                <c:pt idx="384">
                  <c:v>-3.5144624402639844</c:v>
                </c:pt>
                <c:pt idx="385">
                  <c:v>-3.5189695876441296</c:v>
                </c:pt>
                <c:pt idx="386">
                  <c:v>-3.5234708865916642</c:v>
                </c:pt>
                <c:pt idx="387">
                  <c:v>-3.5279663598142927</c:v>
                </c:pt>
                <c:pt idx="388">
                  <c:v>-3.5324560298731522</c:v>
                </c:pt>
                <c:pt idx="389">
                  <c:v>-3.5369399191841371</c:v>
                </c:pt>
                <c:pt idx="390">
                  <c:v>-3.541418050019201</c:v>
                </c:pt>
                <c:pt idx="391">
                  <c:v>-3.5458904445076476</c:v>
                </c:pt>
                <c:pt idx="392">
                  <c:v>-3.5503571246374097</c:v>
                </c:pt>
                <c:pt idx="393">
                  <c:v>-3.5548181122563087</c:v>
                </c:pt>
                <c:pt idx="394">
                  <c:v>-3.5592734290733001</c:v>
                </c:pt>
                <c:pt idx="395">
                  <c:v>-3.5637230966597064</c:v>
                </c:pt>
                <c:pt idx="396">
                  <c:v>-3.5681671364504375</c:v>
                </c:pt>
                <c:pt idx="397">
                  <c:v>-3.5726055697451957</c:v>
                </c:pt>
                <c:pt idx="398">
                  <c:v>-3.5770384177096615</c:v>
                </c:pt>
                <c:pt idx="399">
                  <c:v>-3.5814657013766777</c:v>
                </c:pt>
              </c:numCache>
            </c:numRef>
          </c:yVal>
          <c:smooth val="1"/>
        </c:ser>
        <c:dLbls/>
        <c:axId val="107654528"/>
        <c:axId val="107656320"/>
      </c:scatterChart>
      <c:valAx>
        <c:axId val="107654528"/>
        <c:scaling>
          <c:orientation val="minMax"/>
        </c:scaling>
        <c:axPos val="b"/>
        <c:numFmt formatCode="General" sourceLinked="1"/>
        <c:tickLblPos val="nextTo"/>
        <c:crossAx val="107656320"/>
        <c:crosses val="autoZero"/>
        <c:crossBetween val="midCat"/>
      </c:valAx>
      <c:valAx>
        <c:axId val="107656320"/>
        <c:scaling>
          <c:orientation val="minMax"/>
        </c:scaling>
        <c:axPos val="l"/>
        <c:majorGridlines/>
        <c:numFmt formatCode="General" sourceLinked="1"/>
        <c:tickLblPos val="nextTo"/>
        <c:crossAx val="10765452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dLbls/>
        <c:marker val="1"/>
        <c:axId val="108189952"/>
        <c:axId val="108474368"/>
      </c:lineChart>
      <c:catAx>
        <c:axId val="108189952"/>
        <c:scaling>
          <c:orientation val="minMax"/>
        </c:scaling>
        <c:axPos val="b"/>
        <c:numFmt formatCode="General" sourceLinked="1"/>
        <c:tickLblPos val="nextTo"/>
        <c:crossAx val="108474368"/>
        <c:crosses val="autoZero"/>
        <c:auto val="1"/>
        <c:lblAlgn val="ctr"/>
        <c:lblOffset val="100"/>
      </c:catAx>
      <c:valAx>
        <c:axId val="108474368"/>
        <c:scaling>
          <c:orientation val="minMax"/>
        </c:scaling>
        <c:axPos val="l"/>
        <c:majorGridlines/>
        <c:numFmt formatCode="General" sourceLinked="1"/>
        <c:tickLblPos val="nextTo"/>
        <c:crossAx val="10818995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dLbls/>
        <c:marker val="1"/>
        <c:axId val="108516096"/>
        <c:axId val="108517632"/>
      </c:lineChart>
      <c:catAx>
        <c:axId val="108516096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108517632"/>
        <c:crosses val="autoZero"/>
        <c:auto val="1"/>
        <c:lblAlgn val="ctr"/>
        <c:lblOffset val="100"/>
      </c:catAx>
      <c:valAx>
        <c:axId val="108517632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108516096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xVal>
            <c:numRef>
              <c:f>Лист8!$J$5:$J$14</c:f>
              <c:numCache>
                <c:formatCode>General</c:formatCode>
                <c:ptCount val="10"/>
                <c:pt idx="0">
                  <c:v>0.83333333333333126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xVal>
          <c:yVal>
            <c:numRef>
              <c:f>Лист8!$I$5:$I$14</c:f>
              <c:numCache>
                <c:formatCode>General</c:formatCode>
                <c:ptCount val="10"/>
                <c:pt idx="0">
                  <c:v>0.84261904761904804</c:v>
                </c:pt>
                <c:pt idx="1">
                  <c:v>0.76464285714285696</c:v>
                </c:pt>
                <c:pt idx="2">
                  <c:v>0.67</c:v>
                </c:pt>
                <c:pt idx="3">
                  <c:v>0.6</c:v>
                </c:pt>
                <c:pt idx="4">
                  <c:v>0.53</c:v>
                </c:pt>
                <c:pt idx="5">
                  <c:v>0.46</c:v>
                </c:pt>
                <c:pt idx="6">
                  <c:v>0.4</c:v>
                </c:pt>
                <c:pt idx="7">
                  <c:v>0.33</c:v>
                </c:pt>
                <c:pt idx="8">
                  <c:v>0.22</c:v>
                </c:pt>
                <c:pt idx="9">
                  <c:v>0.1</c:v>
                </c:pt>
              </c:numCache>
            </c:numRef>
          </c:yVal>
          <c:smooth val="1"/>
        </c:ser>
        <c:dLbls/>
        <c:axId val="108652800"/>
        <c:axId val="110821376"/>
      </c:scatterChart>
      <c:valAx>
        <c:axId val="108652800"/>
        <c:scaling>
          <c:orientation val="minMax"/>
        </c:scaling>
        <c:axPos val="b"/>
        <c:majorGridlines/>
        <c:numFmt formatCode="General" sourceLinked="1"/>
        <c:majorTickMark val="cross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110821376"/>
        <c:crosses val="autoZero"/>
        <c:crossBetween val="midCat"/>
      </c:valAx>
      <c:valAx>
        <c:axId val="110821376"/>
        <c:scaling>
          <c:orientation val="minMax"/>
        </c:scaling>
        <c:axPos val="l"/>
        <c:majorGridlines/>
        <c:numFmt formatCode="General" sourceLinked="1"/>
        <c:tickLblPos val="nextTo"/>
        <c:crossAx val="108652800"/>
        <c:crosses val="autoZero"/>
        <c:crossBetween val="midCat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8.6890326209223892E-2"/>
          <c:y val="0.10794049215463787"/>
          <c:w val="0.88197300337457862"/>
          <c:h val="0.75905832731607281"/>
        </c:manualLayout>
      </c:layout>
      <c:scatterChart>
        <c:scatterStyle val="smoothMarker"/>
        <c:ser>
          <c:idx val="0"/>
          <c:order val="0"/>
          <c:tx>
            <c:strRef>
              <c:f>Лист9!$B$7</c:f>
              <c:strCache>
                <c:ptCount val="1"/>
                <c:pt idx="0">
                  <c:v>max A</c:v>
                </c:pt>
              </c:strCache>
            </c:strRef>
          </c:tx>
          <c:xVal>
            <c:numRef>
              <c:f>Лист9!$A$8:$A$17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Лист9!$B$8:$B$17</c:f>
              <c:numCache>
                <c:formatCode>General</c:formatCode>
                <c:ptCount val="10"/>
                <c:pt idx="0">
                  <c:v>17.380265459725582</c:v>
                </c:pt>
                <c:pt idx="1">
                  <c:v>15.771891077679758</c:v>
                </c:pt>
                <c:pt idx="2">
                  <c:v>13.819742018555457</c:v>
                </c:pt>
                <c:pt idx="3">
                  <c:v>12.375888374825783</c:v>
                </c:pt>
                <c:pt idx="4">
                  <c:v>10.932034731096108</c:v>
                </c:pt>
                <c:pt idx="5">
                  <c:v>9.4881810873664332</c:v>
                </c:pt>
                <c:pt idx="6">
                  <c:v>8.2505922498838551</c:v>
                </c:pt>
                <c:pt idx="7">
                  <c:v>6.8067386061541812</c:v>
                </c:pt>
                <c:pt idx="8">
                  <c:v>4.5378257374361199</c:v>
                </c:pt>
                <c:pt idx="9">
                  <c:v>2.0626480624709638</c:v>
                </c:pt>
              </c:numCache>
            </c:numRef>
          </c:yVal>
          <c:smooth val="1"/>
        </c:ser>
        <c:dLbls/>
        <c:axId val="110876928"/>
        <c:axId val="110961024"/>
      </c:scatterChart>
      <c:valAx>
        <c:axId val="11087692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812710911136085"/>
              <c:y val="0.92953409208128468"/>
            </c:manualLayout>
          </c:layout>
        </c:title>
        <c:numFmt formatCode="General" sourceLinked="1"/>
        <c:tickLblPos val="nextTo"/>
        <c:crossAx val="110961024"/>
        <c:crosses val="autoZero"/>
        <c:crossBetween val="midCat"/>
      </c:valAx>
      <c:valAx>
        <c:axId val="1109610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A</a:t>
                </a:r>
              </a:p>
            </c:rich>
          </c:tx>
          <c:layout>
            <c:manualLayout>
              <c:xMode val="edge"/>
              <c:yMode val="edge"/>
              <c:x val="6.9444444444444475E-3"/>
              <c:y val="4.4667560659721051E-2"/>
            </c:manualLayout>
          </c:layout>
        </c:title>
        <c:numFmt formatCode="General" sourceLinked="1"/>
        <c:tickLblPos val="nextTo"/>
        <c:crossAx val="110876928"/>
        <c:crosses val="autoZero"/>
        <c:crossBetween val="midCat"/>
      </c:valAx>
    </c:plotArea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104775</xdr:rowOff>
    </xdr:from>
    <xdr:to>
      <xdr:col>21</xdr:col>
      <xdr:colOff>428625</xdr:colOff>
      <xdr:row>20</xdr:row>
      <xdr:rowOff>152400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9525</xdr:rowOff>
    </xdr:from>
    <xdr:to>
      <xdr:col>21</xdr:col>
      <xdr:colOff>409575</xdr:colOff>
      <xdr:row>41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142875</xdr:colOff>
      <xdr:row>3</xdr:row>
      <xdr:rowOff>28574</xdr:rowOff>
    </xdr:from>
    <xdr:to>
      <xdr:col>16</xdr:col>
      <xdr:colOff>133350</xdr:colOff>
      <xdr:row>16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</xdr:colOff>
      <xdr:row>4</xdr:row>
      <xdr:rowOff>171450</xdr:rowOff>
    </xdr:from>
    <xdr:to>
      <xdr:col>16</xdr:col>
      <xdr:colOff>514350</xdr:colOff>
      <xdr:row>27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10"/>
  <sheetViews>
    <sheetView workbookViewId="0">
      <selection activeCell="E11" sqref="E11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62" t="s">
        <v>5</v>
      </c>
      <c r="D2" s="62"/>
      <c r="E2" s="62"/>
      <c r="F2" s="62"/>
      <c r="G2" s="62"/>
      <c r="H2" s="62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C9">
        <v>32768</v>
      </c>
      <c r="D9" s="3">
        <f>1/C9</f>
        <v>3.0517578125E-5</v>
      </c>
    </row>
    <row r="10" spans="3:8">
      <c r="C10">
        <f>1/D10</f>
        <v>13.333333333333334</v>
      </c>
      <c r="D10">
        <v>7.4999999999999997E-2</v>
      </c>
      <c r="E10">
        <f>D10/D9</f>
        <v>2457.6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A8" sqref="A8:A17"/>
    </sheetView>
  </sheetViews>
  <sheetFormatPr defaultRowHeight="15"/>
  <cols>
    <col min="1" max="1" width="10.85546875" customWidth="1"/>
    <col min="2" max="2" width="11.7109375" customWidth="1"/>
    <col min="3" max="3" width="20" style="1" customWidth="1"/>
  </cols>
  <sheetData>
    <row r="1" spans="1:11" ht="18.75" thickBot="1">
      <c r="D1" t="s">
        <v>127</v>
      </c>
      <c r="E1" s="4"/>
    </row>
    <row r="2" spans="1:11" ht="18.75" thickBot="1">
      <c r="D2" t="s">
        <v>126</v>
      </c>
      <c r="E2" s="4"/>
      <c r="K2">
        <f>LINEST(C8:C17,A8:A17,1)</f>
        <v>-24.007348514801858</v>
      </c>
    </row>
    <row r="3" spans="1:11" ht="15.75" thickBot="1">
      <c r="C3" s="1">
        <f>PI()</f>
        <v>3.1415926535897931</v>
      </c>
      <c r="D3" t="s">
        <v>128</v>
      </c>
      <c r="E3" s="4"/>
    </row>
    <row r="4" spans="1:11">
      <c r="D4" t="s">
        <v>107</v>
      </c>
      <c r="E4">
        <v>2</v>
      </c>
    </row>
    <row r="5" spans="1:11" ht="15.75" thickBot="1">
      <c r="D5" t="s">
        <v>106</v>
      </c>
      <c r="E5">
        <v>500</v>
      </c>
    </row>
    <row r="6" spans="1:11" ht="15.75" thickBot="1">
      <c r="A6" s="65" t="s">
        <v>131</v>
      </c>
      <c r="B6" s="66"/>
    </row>
    <row r="7" spans="1:11" ht="15.75" thickBot="1">
      <c r="A7" s="55" t="s">
        <v>129</v>
      </c>
      <c r="B7" s="55" t="s">
        <v>130</v>
      </c>
      <c r="C7" s="1" t="s">
        <v>132</v>
      </c>
      <c r="D7" t="s">
        <v>124</v>
      </c>
      <c r="E7" t="s">
        <v>40</v>
      </c>
      <c r="F7" t="s">
        <v>22</v>
      </c>
      <c r="G7" t="s">
        <v>41</v>
      </c>
    </row>
    <row r="8" spans="1:11">
      <c r="A8" s="56">
        <v>4.1666666666666562E-3</v>
      </c>
      <c r="B8" s="57">
        <f>360*C8/($E$5*$E$4*$E$4*PI())</f>
        <v>17.380265459725582</v>
      </c>
      <c r="C8" s="59">
        <v>303.34285714285727</v>
      </c>
    </row>
    <row r="9" spans="1:11">
      <c r="A9" s="57">
        <v>0.5</v>
      </c>
      <c r="B9" s="57">
        <f t="shared" ref="B9:B17" si="0">360*C9/($E$5*$E$4*$E$4*PI())</f>
        <v>15.771891077679758</v>
      </c>
      <c r="C9" s="60">
        <v>275.27142857142849</v>
      </c>
    </row>
    <row r="10" spans="1:11">
      <c r="A10" s="57">
        <v>1.25</v>
      </c>
      <c r="B10" s="57">
        <f t="shared" si="0"/>
        <v>13.819742018555457</v>
      </c>
      <c r="C10" s="60">
        <v>241.20000000000002</v>
      </c>
    </row>
    <row r="11" spans="1:11">
      <c r="A11" s="57">
        <v>2.5</v>
      </c>
      <c r="B11" s="57">
        <f t="shared" si="0"/>
        <v>12.375888374825783</v>
      </c>
      <c r="C11" s="60">
        <v>216</v>
      </c>
    </row>
    <row r="12" spans="1:11">
      <c r="A12" s="57">
        <v>3.75</v>
      </c>
      <c r="B12" s="57">
        <f t="shared" si="0"/>
        <v>10.932034731096108</v>
      </c>
      <c r="C12" s="60">
        <v>190.8</v>
      </c>
    </row>
    <row r="13" spans="1:11">
      <c r="A13" s="57">
        <v>5</v>
      </c>
      <c r="B13" s="57">
        <f t="shared" si="0"/>
        <v>9.4881810873664332</v>
      </c>
      <c r="C13" s="60">
        <v>165.6</v>
      </c>
    </row>
    <row r="14" spans="1:11">
      <c r="A14" s="57">
        <v>6.25</v>
      </c>
      <c r="B14" s="57">
        <f t="shared" si="0"/>
        <v>8.2505922498838551</v>
      </c>
      <c r="C14" s="60">
        <v>144</v>
      </c>
    </row>
    <row r="15" spans="1:11">
      <c r="A15" s="57">
        <v>7.5</v>
      </c>
      <c r="B15" s="57">
        <f t="shared" si="0"/>
        <v>6.8067386061541812</v>
      </c>
      <c r="C15" s="60">
        <v>118.80000000000001</v>
      </c>
    </row>
    <row r="16" spans="1:11">
      <c r="A16" s="57">
        <v>8.75</v>
      </c>
      <c r="B16" s="57">
        <f t="shared" si="0"/>
        <v>4.5378257374361199</v>
      </c>
      <c r="C16" s="60">
        <v>79.2</v>
      </c>
    </row>
    <row r="17" spans="1:3" ht="15.75" thickBot="1">
      <c r="A17" s="58">
        <v>10</v>
      </c>
      <c r="B17" s="58">
        <f t="shared" si="0"/>
        <v>2.0626480624709638</v>
      </c>
      <c r="C17" s="61">
        <v>36</v>
      </c>
    </row>
  </sheetData>
  <mergeCells count="1">
    <mergeCell ref="A6:B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M46"/>
  <sheetViews>
    <sheetView tabSelected="1" topLeftCell="C1" workbookViewId="0">
      <selection activeCell="F11" sqref="F11"/>
    </sheetView>
  </sheetViews>
  <sheetFormatPr defaultRowHeight="1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17.85546875" bestFit="1" customWidth="1"/>
    <col min="10" max="10" width="14" customWidth="1"/>
    <col min="11" max="11" width="10.28515625" customWidth="1"/>
    <col min="13" max="13" width="12" customWidth="1"/>
  </cols>
  <sheetData>
    <row r="1" spans="2:13">
      <c r="B1" s="5"/>
      <c r="C1" s="5"/>
      <c r="D1" s="5"/>
      <c r="E1" s="5"/>
    </row>
    <row r="2" spans="2:13">
      <c r="B2" s="5"/>
      <c r="C2" s="5"/>
      <c r="D2" s="5"/>
      <c r="E2" s="5"/>
    </row>
    <row r="3" spans="2:13">
      <c r="B3" s="5"/>
      <c r="C3" s="5"/>
      <c r="D3" s="5"/>
      <c r="E3" s="5"/>
    </row>
    <row r="4" spans="2:13">
      <c r="B4" s="5"/>
      <c r="C4" s="5"/>
      <c r="D4" s="63" t="s">
        <v>12</v>
      </c>
      <c r="E4" s="63"/>
      <c r="F4" s="63"/>
      <c r="G4" s="63"/>
    </row>
    <row r="5" spans="2:13">
      <c r="B5" s="5"/>
      <c r="C5" s="5"/>
      <c r="D5" s="5"/>
      <c r="E5" s="5"/>
    </row>
    <row r="6" spans="2:13" ht="18">
      <c r="D6" s="6"/>
      <c r="E6" s="6"/>
      <c r="F6" s="24"/>
      <c r="G6" t="s">
        <v>10</v>
      </c>
      <c r="H6" t="s">
        <v>11</v>
      </c>
    </row>
    <row r="7" spans="2:13">
      <c r="D7" t="s">
        <v>7</v>
      </c>
      <c r="E7" t="s">
        <v>6</v>
      </c>
      <c r="F7" s="3" t="s">
        <v>8</v>
      </c>
      <c r="G7" t="s">
        <v>9</v>
      </c>
      <c r="I7">
        <f>1/I8</f>
        <v>1.9999999999999999E-7</v>
      </c>
      <c r="J7">
        <f>1/J8</f>
        <v>1.5999999999999999E-6</v>
      </c>
    </row>
    <row r="8" spans="2:13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5">
        <f>E8*F9</f>
        <v>160000000</v>
      </c>
      <c r="G8" s="8">
        <f>F8/G9</f>
        <v>80000000</v>
      </c>
      <c r="H8" s="9">
        <f>G8/2</f>
        <v>40000000</v>
      </c>
      <c r="I8" s="10">
        <f>H8/I9</f>
        <v>5000000</v>
      </c>
      <c r="J8" s="10">
        <f>$H$8/J9</f>
        <v>625000</v>
      </c>
    </row>
    <row r="9" spans="2:13" ht="15.75" thickBot="1">
      <c r="D9" s="4">
        <v>4</v>
      </c>
      <c r="E9" s="4">
        <v>5</v>
      </c>
      <c r="F9" s="26">
        <v>128</v>
      </c>
      <c r="G9" s="4">
        <v>2</v>
      </c>
      <c r="H9" s="12">
        <v>2</v>
      </c>
      <c r="I9" s="12">
        <v>8</v>
      </c>
      <c r="J9" s="12">
        <v>64</v>
      </c>
    </row>
    <row r="10" spans="2:13">
      <c r="D10" t="s">
        <v>77</v>
      </c>
      <c r="E10" t="str">
        <f>DEC2HEX(E9-2)</f>
        <v>3</v>
      </c>
      <c r="G10">
        <v>0</v>
      </c>
    </row>
    <row r="11" spans="2:13">
      <c r="D11" t="s">
        <v>78</v>
      </c>
      <c r="F11" s="3" t="str">
        <f>DEC2HEX(F9-2)</f>
        <v>7E</v>
      </c>
    </row>
    <row r="12" spans="2:13">
      <c r="H12">
        <f>0.000001/I7</f>
        <v>5</v>
      </c>
    </row>
    <row r="13" spans="2:13" ht="15.75" thickBot="1">
      <c r="D13" s="7">
        <f>(D9*E9*G9)</f>
        <v>40</v>
      </c>
      <c r="E13" s="11">
        <f>C8*F9</f>
        <v>3200000000</v>
      </c>
      <c r="F13" s="7">
        <f>C8*F9/(D9*E9*G9)</f>
        <v>80000000</v>
      </c>
    </row>
    <row r="14" spans="2:13" ht="15.75" thickBot="1">
      <c r="E14" t="s">
        <v>20</v>
      </c>
      <c r="J14" s="13"/>
    </row>
    <row r="15" spans="2:13" ht="15.75" thickBot="1">
      <c r="C15" s="22" t="s">
        <v>19</v>
      </c>
      <c r="D15" s="21"/>
      <c r="I15" s="22" t="s">
        <v>19</v>
      </c>
      <c r="J15" s="21"/>
      <c r="L15" s="3"/>
    </row>
    <row r="16" spans="2:13">
      <c r="C16" s="19" t="s">
        <v>14</v>
      </c>
      <c r="D16" s="20">
        <f>200*16</f>
        <v>3200</v>
      </c>
      <c r="E16" t="s">
        <v>21</v>
      </c>
      <c r="F16" s="3">
        <f t="shared" ref="F16:F25" si="0">IF(D16&lt;0.000001,D16*1000000000,IF(D16&lt;0.001,D16*1000000,IF(D16&lt;1,D16*1000,IF(D16&gt;1000000,D16/1000000,IF(D16&gt;1000,D16/1000,D16)))))</f>
        <v>3.2</v>
      </c>
      <c r="G16" t="str">
        <f t="shared" ref="G16:G25" si="1">CONCATENATE(IF(D16&lt;0.000001,"n",IF(D16&lt;0.001,"u",IF(D16&lt;1,"m",IF(D16&gt;1000000,"M",IF(D16&gt;1000,"K",""))))),E16)</f>
        <v>Kstep</v>
      </c>
      <c r="I16" s="19" t="s">
        <v>14</v>
      </c>
      <c r="J16" s="20">
        <f>200*16</f>
        <v>3200</v>
      </c>
      <c r="K16" t="s">
        <v>21</v>
      </c>
      <c r="L16" s="3">
        <f t="shared" ref="L16:L25" si="2">IF(J16&lt;0.000001,J16*1000000000,IF(J16&lt;0.001,J16*1000000,IF(J16&lt;1,J16*1000,IF(J16&gt;1000000,J16/1000000,IF(J16&gt;1000,J16/1000,J16)))))</f>
        <v>3.2</v>
      </c>
      <c r="M16" t="str">
        <f t="shared" ref="M16:M25" si="3">CONCATENATE(IF(J16&lt;0.000001,"n",IF(J16&lt;0.001,"u",IF(J16&lt;1,"m",IF(J16&gt;1000000,"M",IF(J16&gt;1000,"K",""))))),K16)</f>
        <v>Kstep</v>
      </c>
    </row>
    <row r="17" spans="3:13">
      <c r="C17" s="14" t="s">
        <v>15</v>
      </c>
      <c r="D17" s="15">
        <v>1</v>
      </c>
      <c r="E17" s="23" t="s">
        <v>30</v>
      </c>
      <c r="F17" s="3">
        <f t="shared" si="0"/>
        <v>1</v>
      </c>
      <c r="G17" t="str">
        <f t="shared" si="1"/>
        <v>˚</v>
      </c>
      <c r="I17" s="14" t="s">
        <v>15</v>
      </c>
      <c r="J17" s="15">
        <v>1</v>
      </c>
      <c r="K17" s="23" t="s">
        <v>30</v>
      </c>
      <c r="L17" s="3">
        <f t="shared" si="2"/>
        <v>1</v>
      </c>
      <c r="M17" t="str">
        <f t="shared" si="3"/>
        <v>˚</v>
      </c>
    </row>
    <row r="18" spans="3:13">
      <c r="C18" s="14" t="s">
        <v>16</v>
      </c>
      <c r="D18" s="16">
        <f>60*60/15</f>
        <v>240</v>
      </c>
      <c r="E18" t="s">
        <v>13</v>
      </c>
      <c r="F18" s="3">
        <f t="shared" si="0"/>
        <v>240</v>
      </c>
      <c r="G18" t="str">
        <f t="shared" si="1"/>
        <v>s</v>
      </c>
      <c r="I18" s="14" t="s">
        <v>16</v>
      </c>
      <c r="J18" s="16">
        <f>60*60/15</f>
        <v>240</v>
      </c>
      <c r="K18" t="s">
        <v>13</v>
      </c>
      <c r="L18" s="3">
        <f t="shared" si="2"/>
        <v>240</v>
      </c>
      <c r="M18" t="str">
        <f t="shared" si="3"/>
        <v>s</v>
      </c>
    </row>
    <row r="19" spans="3:13">
      <c r="C19" s="14" t="s">
        <v>17</v>
      </c>
      <c r="D19" s="15">
        <f>D16/D18</f>
        <v>13.333333333333334</v>
      </c>
      <c r="E19" t="s">
        <v>23</v>
      </c>
      <c r="F19" s="3">
        <f t="shared" si="0"/>
        <v>13.333333333333334</v>
      </c>
      <c r="G19" t="str">
        <f t="shared" si="1"/>
        <v>Hz</v>
      </c>
      <c r="I19" s="14" t="s">
        <v>17</v>
      </c>
      <c r="J19" s="15">
        <f>J16/J18</f>
        <v>13.333333333333334</v>
      </c>
      <c r="K19" t="s">
        <v>23</v>
      </c>
      <c r="L19" s="3">
        <f t="shared" si="2"/>
        <v>13.333333333333334</v>
      </c>
      <c r="M19" t="str">
        <f t="shared" si="3"/>
        <v>Hz</v>
      </c>
    </row>
    <row r="20" spans="3:13" ht="15.75" thickBot="1">
      <c r="C20" s="17" t="s">
        <v>18</v>
      </c>
      <c r="D20" s="18">
        <f>1/D19</f>
        <v>7.4999999999999997E-2</v>
      </c>
      <c r="E20" t="s">
        <v>13</v>
      </c>
      <c r="F20" s="3">
        <f t="shared" si="0"/>
        <v>75</v>
      </c>
      <c r="G20" t="str">
        <f t="shared" si="1"/>
        <v>ms</v>
      </c>
      <c r="I20" s="17" t="s">
        <v>18</v>
      </c>
      <c r="J20" s="18">
        <f>1/J19</f>
        <v>7.4999999999999997E-2</v>
      </c>
      <c r="K20" t="s">
        <v>13</v>
      </c>
      <c r="L20" s="3">
        <f t="shared" si="2"/>
        <v>75</v>
      </c>
      <c r="M20" t="str">
        <f t="shared" si="3"/>
        <v>ms</v>
      </c>
    </row>
    <row r="21" spans="3:13">
      <c r="C21" s="27" t="s">
        <v>24</v>
      </c>
      <c r="D21">
        <f>D20/$I$7</f>
        <v>375000</v>
      </c>
      <c r="E21" t="s">
        <v>25</v>
      </c>
      <c r="F21" s="3">
        <f t="shared" si="0"/>
        <v>375</v>
      </c>
      <c r="G21" t="str">
        <f t="shared" si="1"/>
        <v>Ktact</v>
      </c>
      <c r="I21" s="27" t="s">
        <v>24</v>
      </c>
      <c r="J21">
        <f>J20/J24</f>
        <v>46875</v>
      </c>
      <c r="K21" t="s">
        <v>25</v>
      </c>
      <c r="L21" s="3">
        <f t="shared" si="2"/>
        <v>46.875</v>
      </c>
      <c r="M21" t="str">
        <f t="shared" si="3"/>
        <v>Ktact</v>
      </c>
    </row>
    <row r="22" spans="3:13">
      <c r="C22" s="27" t="s">
        <v>99</v>
      </c>
      <c r="D22">
        <f>D21/65536</f>
        <v>5.7220458984375</v>
      </c>
      <c r="E22" t="s">
        <v>25</v>
      </c>
      <c r="F22" s="3">
        <f t="shared" ref="F22" si="4">IF(D22&lt;0.000001,D22*1000000000,IF(D22&lt;0.001,D22*1000000,IF(D22&lt;1,D22*1000,IF(D22&gt;1000000,D22/1000000,IF(D22&gt;1000,D22/1000,D22)))))</f>
        <v>5.7220458984375</v>
      </c>
      <c r="G22" t="str">
        <f t="shared" ref="G22" si="5">CONCATENATE(IF(D22&lt;0.000001,"n",IF(D22&lt;0.001,"u",IF(D22&lt;1,"m",IF(D22&gt;1000000,"M",IF(D22&gt;1000,"K",""))))),E22)</f>
        <v>tact</v>
      </c>
      <c r="I22" s="27" t="s">
        <v>99</v>
      </c>
      <c r="J22">
        <f>J21/65536</f>
        <v>0.7152557373046875</v>
      </c>
      <c r="K22" t="s">
        <v>25</v>
      </c>
      <c r="L22" s="3">
        <f t="shared" si="2"/>
        <v>715.2557373046875</v>
      </c>
      <c r="M22" t="str">
        <f t="shared" si="3"/>
        <v>mtact</v>
      </c>
    </row>
    <row r="23" spans="3:13">
      <c r="C23" s="27" t="s">
        <v>26</v>
      </c>
      <c r="D23">
        <f>$H$8*D20</f>
        <v>3000000</v>
      </c>
      <c r="E23" t="s">
        <v>27</v>
      </c>
      <c r="F23" s="3">
        <f t="shared" si="0"/>
        <v>3</v>
      </c>
      <c r="G23" t="str">
        <f t="shared" si="1"/>
        <v>Mcomands</v>
      </c>
      <c r="I23" s="27" t="s">
        <v>26</v>
      </c>
      <c r="J23">
        <f>$H$8*J20</f>
        <v>3000000</v>
      </c>
      <c r="K23" t="s">
        <v>27</v>
      </c>
      <c r="L23" s="3">
        <f t="shared" si="2"/>
        <v>3</v>
      </c>
      <c r="M23" t="str">
        <f t="shared" si="3"/>
        <v>Mcomands</v>
      </c>
    </row>
    <row r="24" spans="3:13">
      <c r="C24" s="27" t="s">
        <v>29</v>
      </c>
      <c r="D24">
        <f>$I$7</f>
        <v>1.9999999999999999E-7</v>
      </c>
      <c r="E24" t="s">
        <v>13</v>
      </c>
      <c r="F24" s="3">
        <f t="shared" si="0"/>
        <v>200</v>
      </c>
      <c r="G24" t="str">
        <f t="shared" si="1"/>
        <v>ns</v>
      </c>
      <c r="I24" s="27" t="s">
        <v>29</v>
      </c>
      <c r="J24">
        <f>$J$7</f>
        <v>1.5999999999999999E-6</v>
      </c>
      <c r="K24" t="s">
        <v>13</v>
      </c>
      <c r="L24" s="3">
        <f t="shared" si="2"/>
        <v>1.5999999999999999</v>
      </c>
      <c r="M24" t="str">
        <f t="shared" si="3"/>
        <v>us</v>
      </c>
    </row>
    <row r="25" spans="3:13" ht="15.75" thickBot="1">
      <c r="C25" s="27" t="s">
        <v>31</v>
      </c>
      <c r="D25">
        <f>65536/D21</f>
        <v>0.17476266666666668</v>
      </c>
      <c r="F25" s="3">
        <f t="shared" si="0"/>
        <v>174.76266666666669</v>
      </c>
      <c r="G25" t="str">
        <f t="shared" si="1"/>
        <v>m</v>
      </c>
      <c r="I25" s="27" t="s">
        <v>31</v>
      </c>
      <c r="J25">
        <f>65536/J21</f>
        <v>1.3981013333333334</v>
      </c>
      <c r="L25" s="3">
        <f t="shared" si="2"/>
        <v>1.3981013333333334</v>
      </c>
      <c r="M25" t="str">
        <f t="shared" si="3"/>
        <v/>
      </c>
    </row>
    <row r="26" spans="3:13" ht="15.75" thickBot="1">
      <c r="C26" s="28" t="s">
        <v>28</v>
      </c>
      <c r="D26" s="21">
        <v>5</v>
      </c>
      <c r="I26" s="28" t="s">
        <v>28</v>
      </c>
      <c r="J26" s="21">
        <v>5</v>
      </c>
      <c r="L26" s="3"/>
    </row>
    <row r="27" spans="3:13">
      <c r="C27" s="19" t="s">
        <v>14</v>
      </c>
      <c r="D27" s="20">
        <f>200*16</f>
        <v>3200</v>
      </c>
      <c r="E27" t="s">
        <v>21</v>
      </c>
      <c r="F27" s="3">
        <f t="shared" ref="F27:F35" si="6">IF(D27&lt;0.000001,D27*1000000000,IF(D27&lt;0.001,D27*1000000,IF(D27&lt;1,D27*1000,IF(D27&gt;1000000,D27/1000000,IF(D27&gt;1000,D27/1000,D27)))))</f>
        <v>3.2</v>
      </c>
      <c r="G27" t="str">
        <f t="shared" ref="G27:G35" si="7">CONCATENATE(IF(D27&lt;0.000001,"n",IF(D27&lt;0.001,"u",IF(D27&lt;1,"m",IF(D27&gt;1000000,"M",IF(D27&gt;1000,"K",""))))),E27)</f>
        <v>Kstep</v>
      </c>
      <c r="I27" s="19" t="s">
        <v>14</v>
      </c>
      <c r="J27" s="20">
        <f>200*16</f>
        <v>3200</v>
      </c>
      <c r="K27" t="s">
        <v>21</v>
      </c>
      <c r="L27" s="3">
        <f t="shared" ref="L27:L35" si="8">IF(J27&lt;0.000001,J27*1000000000,IF(J27&lt;0.001,J27*1000000,IF(J27&lt;1,J27*1000,IF(J27&gt;1000000,J27/1000000,IF(J27&gt;1000,J27/1000,J27)))))</f>
        <v>3.2</v>
      </c>
      <c r="M27" t="str">
        <f t="shared" ref="M27:M35" si="9">CONCATENATE(IF(J27&lt;0.000001,"n",IF(J27&lt;0.001,"u",IF(J27&lt;1,"m",IF(J27&gt;1000000,"M",IF(J27&gt;1000,"K",""))))),K27)</f>
        <v>Kstep</v>
      </c>
    </row>
    <row r="28" spans="3:13">
      <c r="C28" s="14" t="s">
        <v>15</v>
      </c>
      <c r="D28" s="15">
        <v>1</v>
      </c>
      <c r="E28" s="23" t="s">
        <v>30</v>
      </c>
      <c r="F28" s="3">
        <f t="shared" si="6"/>
        <v>1</v>
      </c>
      <c r="G28" t="str">
        <f t="shared" si="7"/>
        <v>˚</v>
      </c>
      <c r="I28" s="14" t="s">
        <v>15</v>
      </c>
      <c r="J28" s="15">
        <v>1</v>
      </c>
      <c r="K28" s="23" t="s">
        <v>30</v>
      </c>
      <c r="L28" s="3">
        <f t="shared" si="8"/>
        <v>1</v>
      </c>
      <c r="M28" t="str">
        <f t="shared" si="9"/>
        <v>˚</v>
      </c>
    </row>
    <row r="29" spans="3:13">
      <c r="C29" s="14" t="s">
        <v>16</v>
      </c>
      <c r="D29" s="16">
        <f>1/D26</f>
        <v>0.2</v>
      </c>
      <c r="E29" t="s">
        <v>13</v>
      </c>
      <c r="F29" s="3">
        <f t="shared" si="6"/>
        <v>200</v>
      </c>
      <c r="G29" t="str">
        <f t="shared" si="7"/>
        <v>ms</v>
      </c>
      <c r="I29" s="14" t="s">
        <v>16</v>
      </c>
      <c r="J29" s="16">
        <f>1/J26</f>
        <v>0.2</v>
      </c>
      <c r="K29" t="s">
        <v>13</v>
      </c>
      <c r="L29" s="3">
        <f t="shared" si="8"/>
        <v>200</v>
      </c>
      <c r="M29" t="str">
        <f t="shared" si="9"/>
        <v>ms</v>
      </c>
    </row>
    <row r="30" spans="3:13">
      <c r="C30" s="14" t="s">
        <v>17</v>
      </c>
      <c r="D30" s="15">
        <f>D27/D29</f>
        <v>16000</v>
      </c>
      <c r="E30" t="s">
        <v>23</v>
      </c>
      <c r="F30" s="3">
        <f t="shared" si="6"/>
        <v>16</v>
      </c>
      <c r="G30" t="str">
        <f t="shared" si="7"/>
        <v>KHz</v>
      </c>
      <c r="I30" s="14" t="s">
        <v>17</v>
      </c>
      <c r="J30" s="15">
        <f>J27/J29</f>
        <v>16000</v>
      </c>
      <c r="K30" t="s">
        <v>23</v>
      </c>
      <c r="L30" s="3">
        <f t="shared" si="8"/>
        <v>16</v>
      </c>
      <c r="M30" t="str">
        <f t="shared" si="9"/>
        <v>KHz</v>
      </c>
    </row>
    <row r="31" spans="3:13" ht="15.75" thickBot="1">
      <c r="C31" s="17" t="s">
        <v>18</v>
      </c>
      <c r="D31" s="18">
        <f>1/D30</f>
        <v>6.2500000000000001E-5</v>
      </c>
      <c r="E31" t="s">
        <v>13</v>
      </c>
      <c r="F31" s="3">
        <f t="shared" si="6"/>
        <v>62.5</v>
      </c>
      <c r="G31" t="str">
        <f t="shared" si="7"/>
        <v>us</v>
      </c>
      <c r="I31" s="17" t="s">
        <v>18</v>
      </c>
      <c r="J31" s="18">
        <f>1/J30</f>
        <v>6.2500000000000001E-5</v>
      </c>
      <c r="K31" t="s">
        <v>13</v>
      </c>
      <c r="L31" s="3">
        <f t="shared" si="8"/>
        <v>62.5</v>
      </c>
      <c r="M31" t="str">
        <f t="shared" si="9"/>
        <v>us</v>
      </c>
    </row>
    <row r="32" spans="3:13">
      <c r="C32" s="27" t="s">
        <v>24</v>
      </c>
      <c r="D32">
        <f>D31/$I$7</f>
        <v>312.5</v>
      </c>
      <c r="E32" t="s">
        <v>25</v>
      </c>
      <c r="F32" s="3">
        <f t="shared" si="6"/>
        <v>312.5</v>
      </c>
      <c r="G32" t="str">
        <f t="shared" si="7"/>
        <v>tact</v>
      </c>
      <c r="I32" s="27" t="s">
        <v>24</v>
      </c>
      <c r="J32">
        <f>J31/$J$7</f>
        <v>39.0625</v>
      </c>
      <c r="K32" t="s">
        <v>25</v>
      </c>
      <c r="L32" s="3">
        <f t="shared" si="8"/>
        <v>39.0625</v>
      </c>
      <c r="M32" t="str">
        <f t="shared" si="9"/>
        <v>tact</v>
      </c>
    </row>
    <row r="33" spans="3:13">
      <c r="C33" s="27" t="s">
        <v>99</v>
      </c>
      <c r="D33">
        <f>D32/65536</f>
        <v>4.76837158203125E-3</v>
      </c>
      <c r="E33" t="s">
        <v>25</v>
      </c>
      <c r="F33" s="3">
        <f t="shared" si="6"/>
        <v>4.76837158203125</v>
      </c>
      <c r="G33" t="str">
        <f t="shared" si="7"/>
        <v>mtact</v>
      </c>
      <c r="I33" s="27" t="s">
        <v>99</v>
      </c>
      <c r="J33">
        <f>J32/65536</f>
        <v>5.9604644775390625E-4</v>
      </c>
      <c r="K33" t="s">
        <v>25</v>
      </c>
      <c r="L33" s="3">
        <f t="shared" si="8"/>
        <v>596.04644775390625</v>
      </c>
      <c r="M33" t="str">
        <f t="shared" si="9"/>
        <v>utact</v>
      </c>
    </row>
    <row r="34" spans="3:13">
      <c r="C34" s="27" t="s">
        <v>26</v>
      </c>
      <c r="D34">
        <f>$H$8*D31</f>
        <v>2500</v>
      </c>
      <c r="E34" t="s">
        <v>27</v>
      </c>
      <c r="F34" s="3">
        <f t="shared" si="6"/>
        <v>2.5</v>
      </c>
      <c r="G34" t="str">
        <f t="shared" si="7"/>
        <v>Kcomands</v>
      </c>
      <c r="I34" s="27" t="s">
        <v>26</v>
      </c>
      <c r="J34">
        <f>$H$8*J31</f>
        <v>2500</v>
      </c>
      <c r="K34" t="s">
        <v>27</v>
      </c>
      <c r="L34" s="3">
        <f t="shared" si="8"/>
        <v>2.5</v>
      </c>
      <c r="M34" t="str">
        <f t="shared" si="9"/>
        <v>Kcomands</v>
      </c>
    </row>
    <row r="35" spans="3:13">
      <c r="C35" s="27" t="s">
        <v>31</v>
      </c>
      <c r="D35">
        <f>65536/D32</f>
        <v>209.71520000000001</v>
      </c>
      <c r="F35" s="3">
        <f t="shared" si="6"/>
        <v>209.71520000000001</v>
      </c>
      <c r="G35" t="str">
        <f t="shared" si="7"/>
        <v/>
      </c>
      <c r="I35" s="27" t="s">
        <v>31</v>
      </c>
      <c r="J35">
        <f>65536/J32</f>
        <v>1677.7216000000001</v>
      </c>
      <c r="L35" s="3">
        <f t="shared" si="8"/>
        <v>1.6777216000000001</v>
      </c>
      <c r="M35" t="str">
        <f t="shared" si="9"/>
        <v>K</v>
      </c>
    </row>
    <row r="36" spans="3:13" ht="15.75" thickBot="1">
      <c r="L36" s="3"/>
    </row>
    <row r="37" spans="3:13" ht="15.75" thickBot="1">
      <c r="C37" s="28" t="s">
        <v>28</v>
      </c>
      <c r="D37" s="21">
        <v>10</v>
      </c>
      <c r="I37" s="28" t="s">
        <v>28</v>
      </c>
      <c r="J37" s="21">
        <v>10</v>
      </c>
      <c r="L37" s="3"/>
    </row>
    <row r="38" spans="3:13">
      <c r="C38" s="19" t="s">
        <v>14</v>
      </c>
      <c r="D38" s="20">
        <f>200*16</f>
        <v>3200</v>
      </c>
      <c r="E38" t="s">
        <v>21</v>
      </c>
      <c r="F38" s="3">
        <f t="shared" ref="F38:F46" si="10">IF(D38&lt;0.000001,D38*1000000000,IF(D38&lt;0.001,D38*1000000,IF(D38&lt;1,D38*1000,IF(D38&gt;1000000,D38/1000000,IF(D38&gt;1000,D38/1000,D38)))))</f>
        <v>3.2</v>
      </c>
      <c r="G38" t="str">
        <f t="shared" ref="G38:G46" si="11">CONCATENATE(IF(D38&lt;0.000001,"n",IF(D38&lt;0.001,"u",IF(D38&lt;1,"m",IF(D38&gt;1000000,"M",IF(D38&gt;1000,"K",""))))),E38)</f>
        <v>Kstep</v>
      </c>
      <c r="I38" s="19" t="s">
        <v>14</v>
      </c>
      <c r="J38" s="20">
        <f>200*16</f>
        <v>3200</v>
      </c>
      <c r="K38" t="s">
        <v>21</v>
      </c>
      <c r="L38" s="3">
        <f t="shared" ref="L38:L46" si="12">IF(J38&lt;0.000001,J38*1000000000,IF(J38&lt;0.001,J38*1000000,IF(J38&lt;1,J38*1000,IF(J38&gt;1000000,J38/1000000,IF(J38&gt;1000,J38/1000,J38)))))</f>
        <v>3.2</v>
      </c>
      <c r="M38" t="str">
        <f t="shared" ref="M38:M46" si="13">CONCATENATE(IF(J38&lt;0.000001,"n",IF(J38&lt;0.001,"u",IF(J38&lt;1,"m",IF(J38&gt;1000000,"M",IF(J38&gt;1000,"K",""))))),K38)</f>
        <v>Kstep</v>
      </c>
    </row>
    <row r="39" spans="3:13">
      <c r="C39" s="14" t="s">
        <v>15</v>
      </c>
      <c r="D39" s="15">
        <v>1</v>
      </c>
      <c r="E39" s="23" t="s">
        <v>30</v>
      </c>
      <c r="F39" s="3">
        <f t="shared" si="10"/>
        <v>1</v>
      </c>
      <c r="G39" t="str">
        <f t="shared" si="11"/>
        <v>˚</v>
      </c>
      <c r="I39" s="14" t="s">
        <v>15</v>
      </c>
      <c r="J39" s="15">
        <v>1</v>
      </c>
      <c r="K39" s="23" t="s">
        <v>30</v>
      </c>
      <c r="L39" s="3">
        <f t="shared" si="12"/>
        <v>1</v>
      </c>
      <c r="M39" t="str">
        <f t="shared" si="13"/>
        <v>˚</v>
      </c>
    </row>
    <row r="40" spans="3:13">
      <c r="C40" s="14" t="s">
        <v>16</v>
      </c>
      <c r="D40" s="16">
        <f>1/D37</f>
        <v>0.1</v>
      </c>
      <c r="E40" t="s">
        <v>13</v>
      </c>
      <c r="F40" s="3">
        <f t="shared" si="10"/>
        <v>100</v>
      </c>
      <c r="G40" t="str">
        <f t="shared" si="11"/>
        <v>ms</v>
      </c>
      <c r="I40" s="14" t="s">
        <v>16</v>
      </c>
      <c r="J40" s="16">
        <f>1/J37</f>
        <v>0.1</v>
      </c>
      <c r="K40" t="s">
        <v>13</v>
      </c>
      <c r="L40" s="3">
        <f t="shared" si="12"/>
        <v>100</v>
      </c>
      <c r="M40" t="str">
        <f t="shared" si="13"/>
        <v>ms</v>
      </c>
    </row>
    <row r="41" spans="3:13">
      <c r="C41" s="14" t="s">
        <v>17</v>
      </c>
      <c r="D41" s="15">
        <f>D38/D40</f>
        <v>32000</v>
      </c>
      <c r="E41" t="s">
        <v>23</v>
      </c>
      <c r="F41" s="3">
        <f t="shared" si="10"/>
        <v>32</v>
      </c>
      <c r="G41" t="str">
        <f t="shared" si="11"/>
        <v>KHz</v>
      </c>
      <c r="I41" s="14" t="s">
        <v>17</v>
      </c>
      <c r="J41" s="15">
        <f>J38/J40</f>
        <v>32000</v>
      </c>
      <c r="K41" t="s">
        <v>23</v>
      </c>
      <c r="L41" s="3">
        <f t="shared" si="12"/>
        <v>32</v>
      </c>
      <c r="M41" t="str">
        <f t="shared" si="13"/>
        <v>KHz</v>
      </c>
    </row>
    <row r="42" spans="3:13" ht="15.75" thickBot="1">
      <c r="C42" s="17" t="s">
        <v>18</v>
      </c>
      <c r="D42" s="18">
        <f>1/D41</f>
        <v>3.1250000000000001E-5</v>
      </c>
      <c r="E42" t="s">
        <v>13</v>
      </c>
      <c r="F42" s="3">
        <f t="shared" si="10"/>
        <v>31.25</v>
      </c>
      <c r="G42" t="str">
        <f t="shared" si="11"/>
        <v>us</v>
      </c>
      <c r="I42" s="17" t="s">
        <v>18</v>
      </c>
      <c r="J42" s="18">
        <f>1/J41</f>
        <v>3.1250000000000001E-5</v>
      </c>
      <c r="K42" t="s">
        <v>13</v>
      </c>
      <c r="L42" s="3">
        <f t="shared" si="12"/>
        <v>31.25</v>
      </c>
      <c r="M42" t="str">
        <f t="shared" si="13"/>
        <v>us</v>
      </c>
    </row>
    <row r="43" spans="3:13">
      <c r="C43" s="27" t="s">
        <v>24</v>
      </c>
      <c r="D43">
        <f>D42/$I$7</f>
        <v>156.25</v>
      </c>
      <c r="E43" t="s">
        <v>25</v>
      </c>
      <c r="F43" s="3">
        <f t="shared" si="10"/>
        <v>156.25</v>
      </c>
      <c r="G43" t="str">
        <f t="shared" si="11"/>
        <v>tact</v>
      </c>
      <c r="I43" s="27" t="s">
        <v>24</v>
      </c>
      <c r="J43">
        <f>J42/$J$7</f>
        <v>19.53125</v>
      </c>
      <c r="K43" t="s">
        <v>25</v>
      </c>
      <c r="L43" s="3">
        <f t="shared" si="12"/>
        <v>19.53125</v>
      </c>
      <c r="M43" t="str">
        <f t="shared" si="13"/>
        <v>tact</v>
      </c>
    </row>
    <row r="44" spans="3:13">
      <c r="C44" s="27" t="s">
        <v>99</v>
      </c>
      <c r="D44">
        <f>D43/65536</f>
        <v>2.384185791015625E-3</v>
      </c>
      <c r="E44" t="s">
        <v>25</v>
      </c>
      <c r="F44" s="3">
        <f t="shared" si="10"/>
        <v>2.384185791015625</v>
      </c>
      <c r="G44" t="str">
        <f t="shared" si="11"/>
        <v>mtact</v>
      </c>
      <c r="I44" s="27" t="s">
        <v>99</v>
      </c>
      <c r="J44">
        <f>J43/65536</f>
        <v>2.9802322387695313E-4</v>
      </c>
      <c r="K44" t="s">
        <v>25</v>
      </c>
      <c r="L44" s="3">
        <f t="shared" si="12"/>
        <v>298.02322387695312</v>
      </c>
      <c r="M44" t="str">
        <f t="shared" si="13"/>
        <v>utact</v>
      </c>
    </row>
    <row r="45" spans="3:13">
      <c r="C45" s="27" t="s">
        <v>26</v>
      </c>
      <c r="D45">
        <f>$H$8*D42</f>
        <v>1250</v>
      </c>
      <c r="E45" t="s">
        <v>27</v>
      </c>
      <c r="F45" s="3">
        <f t="shared" si="10"/>
        <v>1.25</v>
      </c>
      <c r="G45" t="str">
        <f t="shared" si="11"/>
        <v>Kcomands</v>
      </c>
      <c r="I45" s="27" t="s">
        <v>26</v>
      </c>
      <c r="J45">
        <f>$H$8*J42</f>
        <v>1250</v>
      </c>
      <c r="K45" t="s">
        <v>27</v>
      </c>
      <c r="L45" s="3">
        <f t="shared" si="12"/>
        <v>1.25</v>
      </c>
      <c r="M45" t="str">
        <f t="shared" si="13"/>
        <v>Kcomands</v>
      </c>
    </row>
    <row r="46" spans="3:13">
      <c r="C46" s="27" t="s">
        <v>31</v>
      </c>
      <c r="D46">
        <f>65536/D43</f>
        <v>419.43040000000002</v>
      </c>
      <c r="F46" s="3">
        <f t="shared" si="10"/>
        <v>419.43040000000002</v>
      </c>
      <c r="G46" t="str">
        <f t="shared" si="11"/>
        <v/>
      </c>
      <c r="I46" s="27" t="s">
        <v>31</v>
      </c>
      <c r="J46">
        <f>65536/J43</f>
        <v>3355.4432000000002</v>
      </c>
      <c r="L46" s="3">
        <f t="shared" si="12"/>
        <v>3.3554432000000003</v>
      </c>
      <c r="M46" t="str">
        <f t="shared" si="13"/>
        <v>K</v>
      </c>
    </row>
  </sheetData>
  <mergeCells count="1">
    <mergeCell ref="D4:G4"/>
  </mergeCells>
  <conditionalFormatting sqref="G8">
    <cfRule type="cellIs" dxfId="6" priority="8" operator="between">
      <formula>12500000</formula>
      <formula>80000000</formula>
    </cfRule>
  </conditionalFormatting>
  <conditionalFormatting sqref="H8">
    <cfRule type="cellIs" dxfId="5" priority="7" operator="lessThan">
      <formula>40000001</formula>
    </cfRule>
  </conditionalFormatting>
  <conditionalFormatting sqref="E8">
    <cfRule type="cellIs" dxfId="4" priority="6" operator="between">
      <formula>800000</formula>
      <formula>8000000</formula>
    </cfRule>
  </conditionalFormatting>
  <conditionalFormatting sqref="D8">
    <cfRule type="cellIs" dxfId="3" priority="5" operator="lessThanOrEqual">
      <formula>25000000</formula>
    </cfRule>
  </conditionalFormatting>
  <conditionalFormatting sqref="F8">
    <cfRule type="cellIs" dxfId="2" priority="1" operator="lessThan">
      <formula>100000000</formula>
    </cfRule>
    <cfRule type="cellIs" dxfId="1" priority="2" operator="greaterThan">
      <formula>200000000</formula>
    </cfRule>
    <cfRule type="cellIs" dxfId="0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 H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2:M407"/>
  <sheetViews>
    <sheetView topLeftCell="B1" workbookViewId="0">
      <selection activeCell="L2" sqref="L2"/>
    </sheetView>
  </sheetViews>
  <sheetFormatPr defaultRowHeight="15"/>
  <cols>
    <col min="1" max="1" width="9.140625" style="1"/>
    <col min="2" max="2" width="12.5703125" style="3" bestFit="1" customWidth="1"/>
    <col min="3" max="3" width="12.5703125" style="1" bestFit="1" customWidth="1"/>
    <col min="4" max="4" width="16.28515625" style="3" customWidth="1"/>
    <col min="5" max="5" width="14.140625" style="3" customWidth="1"/>
    <col min="6" max="6" width="15" style="3" customWidth="1"/>
    <col min="7" max="7" width="12.5703125" style="3" bestFit="1" customWidth="1"/>
    <col min="8" max="9" width="12" style="3" bestFit="1" customWidth="1"/>
  </cols>
  <sheetData>
    <row r="2" spans="1:13">
      <c r="C2" s="1" t="s">
        <v>35</v>
      </c>
      <c r="D2" s="3">
        <v>0</v>
      </c>
    </row>
    <row r="3" spans="1:13">
      <c r="C3" s="1" t="s">
        <v>36</v>
      </c>
      <c r="D3" s="3">
        <v>1E-3</v>
      </c>
    </row>
    <row r="4" spans="1:13">
      <c r="C4" s="1" t="s">
        <v>32</v>
      </c>
      <c r="D4" s="3">
        <v>0.01</v>
      </c>
    </row>
    <row r="5" spans="1:13">
      <c r="A5" s="1" t="s">
        <v>39</v>
      </c>
    </row>
    <row r="6" spans="1:13" ht="18.75">
      <c r="A6" s="1" t="s">
        <v>38</v>
      </c>
      <c r="D6" s="3" t="s">
        <v>121</v>
      </c>
      <c r="E6" s="3">
        <f>1/(200*16)</f>
        <v>3.1250000000000001E-4</v>
      </c>
    </row>
    <row r="7" spans="1:13">
      <c r="B7" s="3" t="s">
        <v>22</v>
      </c>
      <c r="C7" s="1" t="s">
        <v>33</v>
      </c>
      <c r="D7" s="3" t="s">
        <v>34</v>
      </c>
      <c r="E7" s="3" t="s">
        <v>40</v>
      </c>
      <c r="F7" s="3" t="s">
        <v>122</v>
      </c>
      <c r="G7" s="3" t="s">
        <v>125</v>
      </c>
      <c r="H7" s="3" t="s">
        <v>123</v>
      </c>
      <c r="I7" s="3" t="s">
        <v>124</v>
      </c>
      <c r="J7" s="3" t="s">
        <v>22</v>
      </c>
      <c r="K7" s="3" t="s">
        <v>34</v>
      </c>
      <c r="L7" s="3" t="s">
        <v>33</v>
      </c>
      <c r="M7" s="3" t="s">
        <v>124</v>
      </c>
    </row>
    <row r="8" spans="1:13">
      <c r="B8" s="3">
        <v>0.1</v>
      </c>
      <c r="D8" s="3">
        <f>$D$2+$D$3*F8+$D$4*F8*F8/2</f>
        <v>0</v>
      </c>
      <c r="E8" s="3">
        <f>$D$2</f>
        <v>0</v>
      </c>
      <c r="F8" s="3">
        <f>(-$D$3+SQRT($D$3*$D$3-4*($D$2-E8)*$D$4))/(4*$D$4)</f>
        <v>0</v>
      </c>
      <c r="G8" s="3">
        <f>(-$D$3-SQRT($D$3*$D$3-4*($D$2-E8)*$D$4))/(2*$D$4)</f>
        <v>-0.1</v>
      </c>
      <c r="H8" s="3">
        <v>0</v>
      </c>
      <c r="I8" s="3">
        <v>0</v>
      </c>
      <c r="J8">
        <v>0</v>
      </c>
      <c r="K8">
        <f>$D$2+$D$3*J8+$D$4*J8*J8/2</f>
        <v>0</v>
      </c>
      <c r="L8">
        <f>0</f>
        <v>0</v>
      </c>
    </row>
    <row r="9" spans="1:13">
      <c r="B9" s="3">
        <v>0.2</v>
      </c>
      <c r="D9" s="3">
        <f t="shared" ref="D9:D72" si="0">$D$2+$D$3*F9+$D$4*F9*F9/2</f>
        <v>2.2310586535436916E-4</v>
      </c>
      <c r="E9" s="3">
        <f>E8+$E$6</f>
        <v>3.1250000000000001E-4</v>
      </c>
      <c r="F9" s="3">
        <f>(-$D$3+SQRT($D$3*$D$3-4*($D$2-E9)*$D$4))/(2*$D$4)</f>
        <v>0.13371173070873835</v>
      </c>
      <c r="G9" s="3">
        <f t="shared" ref="G9:G72" si="1">(-$D$3-SQRT($D$3*$D$3-4*($D$2-E9)*$D$4))/(2*$D$4)</f>
        <v>-0.23371173070873838</v>
      </c>
      <c r="H9" s="3">
        <f>(E9-E8)/(F9-F8)</f>
        <v>2.3371173070873838E-3</v>
      </c>
      <c r="I9" s="3">
        <f>(H9-H8)/(F9-F8)</f>
        <v>1.747877538267963E-2</v>
      </c>
      <c r="J9">
        <v>0.1</v>
      </c>
      <c r="K9">
        <f t="shared" ref="K9:K72" si="2">$D$2+$D$3*J9+$D$4*J9*J9/2</f>
        <v>1.5000000000000001E-4</v>
      </c>
      <c r="L9">
        <f>(K9-K8)/(J9-J8)</f>
        <v>1.5E-3</v>
      </c>
      <c r="M9">
        <f>(L9-L8)/(J9-J8)</f>
        <v>1.4999999999999999E-2</v>
      </c>
    </row>
    <row r="10" spans="1:13">
      <c r="B10" s="3">
        <v>0.3</v>
      </c>
      <c r="D10" s="3">
        <f t="shared" si="0"/>
        <v>4.1497548783981969E-4</v>
      </c>
      <c r="E10" s="3">
        <f t="shared" ref="E10:E73" si="3">E9+$E$6</f>
        <v>6.2500000000000001E-4</v>
      </c>
      <c r="F10" s="3">
        <f t="shared" ref="F10:F72" si="4">(-$D$3+SQRT($D$3*$D$3-4*($D$2-E10)*$D$4))/(2*$D$4)</f>
        <v>0.20495097567963927</v>
      </c>
      <c r="G10" s="3">
        <f t="shared" si="1"/>
        <v>-0.30495097567963925</v>
      </c>
      <c r="H10" s="3">
        <f t="shared" ref="H10:H73" si="5">(E10-E9)/(F10-F9)</f>
        <v>4.3866270638837739E-3</v>
      </c>
      <c r="I10" s="3">
        <f t="shared" ref="I10:I73" si="6">(H10-H9)/(F10-F9)</f>
        <v>2.8769391893942065E-2</v>
      </c>
      <c r="J10">
        <v>0.2</v>
      </c>
      <c r="K10">
        <f t="shared" si="2"/>
        <v>4.0000000000000002E-4</v>
      </c>
      <c r="L10">
        <f t="shared" ref="L10:L73" si="7">(K10-K9)/(J10-J9)</f>
        <v>2.5000000000000001E-3</v>
      </c>
      <c r="M10">
        <f t="shared" ref="M10:M73" si="8">(L10-L9)/(J10-J9)</f>
        <v>0.01</v>
      </c>
    </row>
    <row r="11" spans="1:13">
      <c r="B11" s="3">
        <v>0.4</v>
      </c>
      <c r="D11" s="3">
        <f t="shared" si="0"/>
        <v>5.9887092057488568E-4</v>
      </c>
      <c r="E11" s="3">
        <f t="shared" si="3"/>
        <v>9.3749999999999997E-4</v>
      </c>
      <c r="F11" s="3">
        <f t="shared" si="4"/>
        <v>0.26024184114977139</v>
      </c>
      <c r="G11" s="3">
        <f t="shared" si="1"/>
        <v>-0.36024184114977137</v>
      </c>
      <c r="H11" s="3">
        <f t="shared" si="5"/>
        <v>5.6519281682941109E-3</v>
      </c>
      <c r="I11" s="3">
        <f t="shared" si="6"/>
        <v>2.2884451050849387E-2</v>
      </c>
      <c r="J11">
        <v>0.3</v>
      </c>
      <c r="K11">
        <f t="shared" si="2"/>
        <v>7.5000000000000002E-4</v>
      </c>
      <c r="L11">
        <f t="shared" si="7"/>
        <v>3.5000000000000009E-3</v>
      </c>
      <c r="M11">
        <f t="shared" si="8"/>
        <v>1.0000000000000011E-2</v>
      </c>
    </row>
    <row r="12" spans="1:13">
      <c r="B12" s="3">
        <v>0.5</v>
      </c>
      <c r="D12" s="3">
        <f t="shared" si="0"/>
        <v>7.7853571071357123E-4</v>
      </c>
      <c r="E12" s="3">
        <f t="shared" si="3"/>
        <v>1.25E-3</v>
      </c>
      <c r="F12" s="3">
        <f t="shared" si="4"/>
        <v>0.3070714214271425</v>
      </c>
      <c r="G12" s="3">
        <f t="shared" si="1"/>
        <v>-0.40707142142714248</v>
      </c>
      <c r="H12" s="3">
        <f t="shared" si="5"/>
        <v>6.6731326257691371E-3</v>
      </c>
      <c r="I12" s="3">
        <f t="shared" si="6"/>
        <v>2.1806824904823895E-2</v>
      </c>
      <c r="J12">
        <v>0.4</v>
      </c>
      <c r="K12">
        <f t="shared" si="2"/>
        <v>1.2000000000000001E-3</v>
      </c>
      <c r="L12">
        <f t="shared" si="7"/>
        <v>4.4999999999999997E-3</v>
      </c>
      <c r="M12">
        <f t="shared" si="8"/>
        <v>9.9999999999999846E-3</v>
      </c>
    </row>
    <row r="13" spans="1:13">
      <c r="B13" s="3">
        <v>0.6</v>
      </c>
      <c r="D13" s="3">
        <f t="shared" si="0"/>
        <v>9.5546721813136518E-4</v>
      </c>
      <c r="E13" s="3">
        <f t="shared" si="3"/>
        <v>1.5625000000000001E-3</v>
      </c>
      <c r="F13" s="3">
        <f t="shared" si="4"/>
        <v>0.34843443626273063</v>
      </c>
      <c r="G13" s="3">
        <f t="shared" si="1"/>
        <v>-0.44843443626273061</v>
      </c>
      <c r="H13" s="3">
        <f t="shared" si="5"/>
        <v>7.5550585768987431E-3</v>
      </c>
      <c r="I13" s="3">
        <f t="shared" si="6"/>
        <v>2.1321607108068193E-2</v>
      </c>
      <c r="J13">
        <v>0.5</v>
      </c>
      <c r="K13">
        <f t="shared" si="2"/>
        <v>1.75E-3</v>
      </c>
      <c r="L13">
        <f t="shared" si="7"/>
        <v>5.5000000000000005E-3</v>
      </c>
      <c r="M13">
        <f t="shared" si="8"/>
        <v>1.0000000000000011E-2</v>
      </c>
    </row>
    <row r="14" spans="1:13">
      <c r="B14" s="3">
        <v>0.7</v>
      </c>
      <c r="D14" s="3">
        <f t="shared" si="0"/>
        <v>1.1304449471770336E-3</v>
      </c>
      <c r="E14" s="3">
        <f t="shared" si="3"/>
        <v>1.8750000000000001E-3</v>
      </c>
      <c r="F14" s="3">
        <f t="shared" si="4"/>
        <v>0.38588989435406734</v>
      </c>
      <c r="G14" s="3">
        <f t="shared" si="1"/>
        <v>-0.48588989435406732</v>
      </c>
      <c r="H14" s="3">
        <f t="shared" si="5"/>
        <v>8.3432433061679731E-3</v>
      </c>
      <c r="I14" s="3">
        <f t="shared" si="6"/>
        <v>2.1043254292797818E-2</v>
      </c>
      <c r="J14">
        <v>0.6</v>
      </c>
      <c r="K14">
        <f t="shared" si="2"/>
        <v>2.3999999999999998E-3</v>
      </c>
      <c r="L14">
        <f t="shared" si="7"/>
        <v>6.4999999999999988E-3</v>
      </c>
      <c r="M14">
        <f t="shared" si="8"/>
        <v>9.9999999999999846E-3</v>
      </c>
    </row>
    <row r="15" spans="1:13">
      <c r="B15" s="3">
        <v>0.8</v>
      </c>
      <c r="D15" s="3">
        <f t="shared" si="0"/>
        <v>1.3039360965278347E-3</v>
      </c>
      <c r="E15" s="3">
        <f t="shared" si="3"/>
        <v>2.1875000000000002E-3</v>
      </c>
      <c r="F15" s="3">
        <f t="shared" si="4"/>
        <v>0.42037219305566947</v>
      </c>
      <c r="G15" s="3">
        <f t="shared" si="1"/>
        <v>-0.52037219305566951</v>
      </c>
      <c r="H15" s="3">
        <f t="shared" si="5"/>
        <v>9.0626208740973678E-3</v>
      </c>
      <c r="I15" s="3">
        <f t="shared" si="6"/>
        <v>2.0862227723117851E-2</v>
      </c>
      <c r="J15">
        <v>0.7</v>
      </c>
      <c r="K15">
        <f t="shared" si="2"/>
        <v>3.1499999999999996E-3</v>
      </c>
      <c r="L15">
        <f t="shared" si="7"/>
        <v>7.4999999999999997E-3</v>
      </c>
      <c r="M15">
        <f t="shared" si="8"/>
        <v>1.0000000000000011E-2</v>
      </c>
    </row>
    <row r="16" spans="1:13">
      <c r="B16" s="3">
        <v>0.9</v>
      </c>
      <c r="D16" s="3">
        <f t="shared" si="0"/>
        <v>1.4762468905280221E-3</v>
      </c>
      <c r="E16" s="3">
        <f t="shared" si="3"/>
        <v>2.5000000000000001E-3</v>
      </c>
      <c r="F16" s="3">
        <f t="shared" si="4"/>
        <v>0.45249378105604449</v>
      </c>
      <c r="G16" s="3">
        <f t="shared" si="1"/>
        <v>-0.55249378105604452</v>
      </c>
      <c r="H16" s="3">
        <f t="shared" si="5"/>
        <v>9.7286597411171422E-3</v>
      </c>
      <c r="I16" s="3">
        <f t="shared" si="6"/>
        <v>2.0734929637102578E-2</v>
      </c>
      <c r="J16">
        <v>0.8</v>
      </c>
      <c r="K16">
        <f t="shared" si="2"/>
        <v>4.0000000000000001E-3</v>
      </c>
      <c r="L16">
        <f t="shared" si="7"/>
        <v>8.4999999999999971E-3</v>
      </c>
      <c r="M16">
        <f t="shared" si="8"/>
        <v>9.9999999999999655E-3</v>
      </c>
    </row>
    <row r="17" spans="2:13">
      <c r="B17" s="3">
        <v>1</v>
      </c>
      <c r="D17" s="3">
        <f t="shared" si="0"/>
        <v>1.6475909469082812E-3</v>
      </c>
      <c r="E17" s="3">
        <f t="shared" si="3"/>
        <v>2.8124999999999999E-3</v>
      </c>
      <c r="F17" s="3">
        <f t="shared" si="4"/>
        <v>0.48268189381656285</v>
      </c>
      <c r="G17" s="3">
        <f t="shared" si="1"/>
        <v>-0.58268189381656299</v>
      </c>
      <c r="H17" s="3">
        <f t="shared" si="5"/>
        <v>1.0351756748726081E-2</v>
      </c>
      <c r="I17" s="3">
        <f t="shared" si="6"/>
        <v>2.0640475691605965E-2</v>
      </c>
      <c r="J17">
        <v>0.9</v>
      </c>
      <c r="K17">
        <f t="shared" si="2"/>
        <v>4.9500000000000004E-3</v>
      </c>
      <c r="L17">
        <f t="shared" si="7"/>
        <v>9.500000000000005E-3</v>
      </c>
      <c r="M17">
        <f t="shared" si="8"/>
        <v>1.000000000000008E-2</v>
      </c>
    </row>
    <row r="18" spans="2:13">
      <c r="B18" s="3">
        <v>1.1000000000000001</v>
      </c>
      <c r="D18" s="3">
        <f t="shared" si="0"/>
        <v>1.8181243040080455E-3</v>
      </c>
      <c r="E18" s="3">
        <f t="shared" si="3"/>
        <v>3.1249999999999997E-3</v>
      </c>
      <c r="F18" s="3">
        <f t="shared" si="4"/>
        <v>0.51124860801609118</v>
      </c>
      <c r="G18" s="3">
        <f t="shared" si="1"/>
        <v>-0.61124860801609127</v>
      </c>
      <c r="H18" s="3">
        <f t="shared" si="5"/>
        <v>1.0939305018326524E-2</v>
      </c>
      <c r="I18" s="3">
        <f t="shared" si="6"/>
        <v>2.0567583149277421E-2</v>
      </c>
      <c r="J18">
        <v>1</v>
      </c>
      <c r="K18">
        <f t="shared" si="2"/>
        <v>6.0000000000000001E-3</v>
      </c>
      <c r="L18">
        <f t="shared" si="7"/>
        <v>1.0499999999999999E-2</v>
      </c>
      <c r="M18">
        <f t="shared" si="8"/>
        <v>9.9999999999999412E-3</v>
      </c>
    </row>
    <row r="19" spans="2:13">
      <c r="B19" s="3">
        <v>1.2</v>
      </c>
      <c r="D19" s="3">
        <f t="shared" si="0"/>
        <v>1.9879650573984956E-3</v>
      </c>
      <c r="E19" s="3">
        <f t="shared" si="3"/>
        <v>3.4374999999999996E-3</v>
      </c>
      <c r="F19" s="3">
        <f t="shared" si="4"/>
        <v>0.53843011479699099</v>
      </c>
      <c r="G19" s="3">
        <f t="shared" si="1"/>
        <v>-0.63843011479699086</v>
      </c>
      <c r="H19" s="3">
        <f t="shared" si="5"/>
        <v>1.1496787228130806E-2</v>
      </c>
      <c r="I19" s="3">
        <f t="shared" si="6"/>
        <v>2.0509613918681609E-2</v>
      </c>
      <c r="J19">
        <v>1.1000000000000001</v>
      </c>
      <c r="K19">
        <f t="shared" si="2"/>
        <v>7.150000000000001E-3</v>
      </c>
      <c r="L19">
        <f t="shared" si="7"/>
        <v>1.1499999999999998E-2</v>
      </c>
      <c r="M19">
        <f t="shared" si="8"/>
        <v>9.9999999999999829E-3</v>
      </c>
    </row>
    <row r="20" spans="2:13">
      <c r="B20" s="3">
        <v>1.3</v>
      </c>
      <c r="D20" s="3">
        <f t="shared" si="0"/>
        <v>2.1572051431861124E-3</v>
      </c>
      <c r="E20" s="3">
        <f t="shared" si="3"/>
        <v>3.7499999999999994E-3</v>
      </c>
      <c r="F20" s="3">
        <f t="shared" si="4"/>
        <v>0.56441028637222534</v>
      </c>
      <c r="G20" s="3">
        <f t="shared" si="1"/>
        <v>-0.66441028637222543</v>
      </c>
      <c r="H20" s="3">
        <f t="shared" si="5"/>
        <v>1.2028404011692171E-2</v>
      </c>
      <c r="I20" s="3">
        <f t="shared" si="6"/>
        <v>2.0462404646631745E-2</v>
      </c>
      <c r="J20">
        <v>1.2</v>
      </c>
      <c r="K20">
        <f t="shared" si="2"/>
        <v>8.3999999999999995E-3</v>
      </c>
      <c r="L20">
        <f t="shared" si="7"/>
        <v>1.2500000000000002E-2</v>
      </c>
      <c r="M20">
        <f t="shared" si="8"/>
        <v>1.0000000000000057E-2</v>
      </c>
    </row>
    <row r="21" spans="2:13">
      <c r="B21" s="3">
        <v>1.4</v>
      </c>
      <c r="D21" s="3">
        <f t="shared" si="0"/>
        <v>2.3259177963136095E-3</v>
      </c>
      <c r="E21" s="3">
        <f t="shared" si="3"/>
        <v>4.0624999999999993E-3</v>
      </c>
      <c r="F21" s="3">
        <f t="shared" si="4"/>
        <v>0.58933559262722091</v>
      </c>
      <c r="G21" s="3">
        <f t="shared" si="1"/>
        <v>-0.68933559262722099</v>
      </c>
      <c r="H21" s="3">
        <f t="shared" si="5"/>
        <v>1.2537458789994535E-2</v>
      </c>
      <c r="I21" s="3">
        <f t="shared" si="6"/>
        <v>2.0423210575410213E-2</v>
      </c>
      <c r="J21">
        <v>1.3</v>
      </c>
      <c r="K21">
        <f t="shared" si="2"/>
        <v>9.7500000000000017E-3</v>
      </c>
      <c r="L21">
        <f t="shared" si="7"/>
        <v>1.350000000000001E-2</v>
      </c>
      <c r="M21">
        <f t="shared" si="8"/>
        <v>1.000000000000007E-2</v>
      </c>
    </row>
    <row r="22" spans="2:13">
      <c r="B22" s="3">
        <v>1.5</v>
      </c>
      <c r="D22" s="3">
        <f t="shared" si="0"/>
        <v>2.4941624790355398E-3</v>
      </c>
      <c r="E22" s="3">
        <f t="shared" si="3"/>
        <v>4.3749999999999995E-3</v>
      </c>
      <c r="F22" s="3">
        <f t="shared" si="4"/>
        <v>0.6133249580710799</v>
      </c>
      <c r="G22" s="3">
        <f t="shared" si="1"/>
        <v>-0.71332495807107998</v>
      </c>
      <c r="H22" s="3">
        <f t="shared" si="5"/>
        <v>1.3026605506982961E-2</v>
      </c>
      <c r="I22" s="3">
        <f t="shared" si="6"/>
        <v>2.0390148215181005E-2</v>
      </c>
      <c r="J22">
        <v>1.4</v>
      </c>
      <c r="K22">
        <f t="shared" si="2"/>
        <v>1.1199999999999998E-2</v>
      </c>
      <c r="L22">
        <f t="shared" si="7"/>
        <v>1.4499999999999983E-2</v>
      </c>
      <c r="M22">
        <f t="shared" si="8"/>
        <v>9.9999999999997452E-3</v>
      </c>
    </row>
    <row r="23" spans="2:13">
      <c r="B23" s="3">
        <v>1.6</v>
      </c>
      <c r="D23" s="3">
        <f t="shared" si="0"/>
        <v>2.661988255443649E-3</v>
      </c>
      <c r="E23" s="3">
        <f t="shared" si="3"/>
        <v>4.6874999999999998E-3</v>
      </c>
      <c r="F23" s="3">
        <f t="shared" si="4"/>
        <v>0.63647651088729895</v>
      </c>
      <c r="G23" s="3">
        <f t="shared" si="1"/>
        <v>-0.73647651088729904</v>
      </c>
      <c r="H23" s="3">
        <f t="shared" si="5"/>
        <v>1.3498014689583811E-2</v>
      </c>
      <c r="I23" s="3">
        <f t="shared" si="6"/>
        <v>2.0361881828963094E-2</v>
      </c>
      <c r="J23">
        <v>1.5</v>
      </c>
      <c r="K23">
        <f t="shared" si="2"/>
        <v>1.2749999999999999E-2</v>
      </c>
      <c r="L23">
        <f t="shared" si="7"/>
        <v>1.5499999999999996E-2</v>
      </c>
      <c r="M23">
        <f t="shared" si="8"/>
        <v>1.0000000000000122E-2</v>
      </c>
    </row>
    <row r="24" spans="2:13">
      <c r="B24" s="3">
        <v>1.7</v>
      </c>
      <c r="D24" s="3">
        <f t="shared" si="0"/>
        <v>2.8294361719689459E-3</v>
      </c>
      <c r="E24" s="3">
        <f t="shared" si="3"/>
        <v>5.0000000000000001E-3</v>
      </c>
      <c r="F24" s="3">
        <f t="shared" si="4"/>
        <v>0.65887234393789129</v>
      </c>
      <c r="G24" s="3">
        <f t="shared" si="1"/>
        <v>-0.75887234393789116</v>
      </c>
      <c r="H24" s="3">
        <f t="shared" si="5"/>
        <v>1.395348854825184E-2</v>
      </c>
      <c r="I24" s="3">
        <f t="shared" si="6"/>
        <v>2.0337437667047712E-2</v>
      </c>
      <c r="J24">
        <v>1.6</v>
      </c>
      <c r="K24">
        <f t="shared" si="2"/>
        <v>1.4400000000000001E-2</v>
      </c>
      <c r="L24">
        <f t="shared" si="7"/>
        <v>1.6500000000000008E-2</v>
      </c>
      <c r="M24">
        <f t="shared" si="8"/>
        <v>1.0000000000000104E-2</v>
      </c>
    </row>
    <row r="25" spans="2:13">
      <c r="B25" s="3">
        <v>1.8</v>
      </c>
      <c r="D25" s="3">
        <f t="shared" si="0"/>
        <v>2.9965409799050618E-3</v>
      </c>
      <c r="E25" s="3">
        <f t="shared" si="3"/>
        <v>5.3125000000000004E-3</v>
      </c>
      <c r="F25" s="3">
        <f t="shared" si="4"/>
        <v>0.68058195981012293</v>
      </c>
      <c r="G25" s="3">
        <f t="shared" si="1"/>
        <v>-0.78058195981012279</v>
      </c>
      <c r="H25" s="3">
        <f t="shared" si="5"/>
        <v>1.4394543037480141E-2</v>
      </c>
      <c r="I25" s="3">
        <f t="shared" si="6"/>
        <v>2.0316089046625938E-2</v>
      </c>
      <c r="J25">
        <v>1.7</v>
      </c>
      <c r="K25">
        <f t="shared" si="2"/>
        <v>1.6150000000000001E-2</v>
      </c>
      <c r="L25">
        <f t="shared" si="7"/>
        <v>1.7500000000000022E-2</v>
      </c>
      <c r="M25">
        <f t="shared" si="8"/>
        <v>1.0000000000000162E-2</v>
      </c>
    </row>
    <row r="26" spans="2:13">
      <c r="B26" s="3">
        <v>1.9</v>
      </c>
      <c r="D26" s="3">
        <f t="shared" si="0"/>
        <v>3.1633324094593233E-3</v>
      </c>
      <c r="E26" s="3">
        <f t="shared" si="3"/>
        <v>5.6250000000000007E-3</v>
      </c>
      <c r="F26" s="3">
        <f t="shared" si="4"/>
        <v>0.70166481891864552</v>
      </c>
      <c r="G26" s="3">
        <f t="shared" si="1"/>
        <v>-0.80166481891864538</v>
      </c>
      <c r="H26" s="3">
        <f t="shared" si="5"/>
        <v>1.4822467787287659E-2</v>
      </c>
      <c r="I26" s="3">
        <f t="shared" si="6"/>
        <v>2.0297282622096187E-2</v>
      </c>
      <c r="J26">
        <v>1.8</v>
      </c>
      <c r="K26">
        <f t="shared" si="2"/>
        <v>1.8000000000000002E-2</v>
      </c>
      <c r="L26">
        <f t="shared" si="7"/>
        <v>1.8499999999999992E-2</v>
      </c>
      <c r="M26">
        <f t="shared" si="8"/>
        <v>9.999999999999688E-3</v>
      </c>
    </row>
    <row r="27" spans="2:13">
      <c r="B27" s="3">
        <v>2</v>
      </c>
      <c r="D27" s="3">
        <f t="shared" si="0"/>
        <v>3.3298361302870126E-3</v>
      </c>
      <c r="E27" s="3">
        <f t="shared" si="3"/>
        <v>5.9375000000000009E-3</v>
      </c>
      <c r="F27" s="3">
        <f t="shared" si="4"/>
        <v>0.72217226057402506</v>
      </c>
      <c r="G27" s="3">
        <f t="shared" si="1"/>
        <v>-0.82217226057402504</v>
      </c>
      <c r="H27" s="3">
        <f t="shared" si="5"/>
        <v>1.5238370794926768E-2</v>
      </c>
      <c r="I27" s="3">
        <f t="shared" si="6"/>
        <v>2.0280589584415969E-2</v>
      </c>
      <c r="J27">
        <v>1.9</v>
      </c>
      <c r="K27">
        <f t="shared" si="2"/>
        <v>1.9949999999999999E-2</v>
      </c>
      <c r="L27">
        <f t="shared" si="7"/>
        <v>1.9499999999999993E-2</v>
      </c>
      <c r="M27">
        <f t="shared" si="8"/>
        <v>1.0000000000000023E-2</v>
      </c>
    </row>
    <row r="28" spans="2:13">
      <c r="D28" s="3">
        <f t="shared" si="0"/>
        <v>3.4960744879438729E-3</v>
      </c>
      <c r="E28" s="3">
        <f t="shared" si="3"/>
        <v>6.2500000000000012E-3</v>
      </c>
      <c r="F28" s="3">
        <f t="shared" si="4"/>
        <v>0.74214897588774309</v>
      </c>
      <c r="G28" s="3">
        <f t="shared" si="1"/>
        <v>-0.84214897588774318</v>
      </c>
      <c r="H28" s="3">
        <f t="shared" si="5"/>
        <v>1.5643212364617631E-2</v>
      </c>
      <c r="I28" s="3">
        <f t="shared" si="6"/>
        <v>2.0265672475837826E-2</v>
      </c>
      <c r="J28">
        <v>2</v>
      </c>
      <c r="K28">
        <f t="shared" si="2"/>
        <v>2.1999999999999999E-2</v>
      </c>
      <c r="L28">
        <f t="shared" si="7"/>
        <v>2.049999999999998E-2</v>
      </c>
      <c r="M28">
        <f t="shared" si="8"/>
        <v>9.9999999999998614E-3</v>
      </c>
    </row>
    <row r="29" spans="2:13">
      <c r="D29" s="3">
        <f t="shared" si="0"/>
        <v>3.6620670770186989E-3</v>
      </c>
      <c r="E29" s="3">
        <f t="shared" si="3"/>
        <v>6.5625000000000015E-3</v>
      </c>
      <c r="F29" s="3">
        <f t="shared" si="4"/>
        <v>0.76163415403739643</v>
      </c>
      <c r="G29" s="3">
        <f t="shared" si="1"/>
        <v>-0.86163415403739652</v>
      </c>
      <c r="H29" s="3">
        <f t="shared" si="5"/>
        <v>1.6037831299251425E-2</v>
      </c>
      <c r="I29" s="3">
        <f t="shared" si="6"/>
        <v>2.0252262083670713E-2</v>
      </c>
      <c r="J29">
        <v>2.1</v>
      </c>
      <c r="K29">
        <f t="shared" si="2"/>
        <v>2.4150000000000005E-2</v>
      </c>
      <c r="L29">
        <f t="shared" si="7"/>
        <v>2.150000000000004E-2</v>
      </c>
      <c r="M29">
        <f t="shared" si="8"/>
        <v>1.000000000000059E-2</v>
      </c>
    </row>
    <row r="30" spans="2:13">
      <c r="D30" s="3">
        <f t="shared" si="0"/>
        <v>3.8278311931459054E-3</v>
      </c>
      <c r="E30" s="3">
        <f t="shared" si="3"/>
        <v>6.8750000000000018E-3</v>
      </c>
      <c r="F30" s="3">
        <f t="shared" si="4"/>
        <v>0.78066238629180762</v>
      </c>
      <c r="G30" s="3">
        <f t="shared" si="1"/>
        <v>-0.88066238629180771</v>
      </c>
      <c r="H30" s="3">
        <f t="shared" si="5"/>
        <v>1.6422965403292016E-2</v>
      </c>
      <c r="I30" s="3">
        <f t="shared" si="6"/>
        <v>2.0240141012116759E-2</v>
      </c>
      <c r="J30">
        <v>2.2000000000000002</v>
      </c>
      <c r="K30">
        <f t="shared" si="2"/>
        <v>2.6400000000000003E-2</v>
      </c>
      <c r="L30">
        <f t="shared" si="7"/>
        <v>2.2499999999999964E-2</v>
      </c>
      <c r="M30">
        <f t="shared" si="8"/>
        <v>9.9999999999992369E-3</v>
      </c>
    </row>
    <row r="31" spans="2:13">
      <c r="D31" s="3">
        <f t="shared" si="0"/>
        <v>3.9933821937865772E-3</v>
      </c>
      <c r="E31" s="3">
        <f t="shared" si="3"/>
        <v>7.187500000000002E-3</v>
      </c>
      <c r="F31" s="3">
        <f t="shared" si="4"/>
        <v>0.79926438757315155</v>
      </c>
      <c r="G31" s="3">
        <f t="shared" si="1"/>
        <v>-0.89926438757315164</v>
      </c>
      <c r="H31" s="3">
        <f t="shared" si="5"/>
        <v>1.6799267738649638E-2</v>
      </c>
      <c r="I31" s="3">
        <f t="shared" si="6"/>
        <v>2.0229131783525801E-2</v>
      </c>
      <c r="J31">
        <v>2.2999999999999998</v>
      </c>
      <c r="K31">
        <f t="shared" si="2"/>
        <v>2.8749999999999998E-2</v>
      </c>
      <c r="L31">
        <f t="shared" si="7"/>
        <v>2.3500000000000028E-2</v>
      </c>
      <c r="M31">
        <f t="shared" si="8"/>
        <v>1.0000000000000668E-2</v>
      </c>
    </row>
    <row r="32" spans="2:13">
      <c r="D32" s="3">
        <f t="shared" si="0"/>
        <v>4.1587337893224377E-3</v>
      </c>
      <c r="E32" s="3">
        <f t="shared" si="3"/>
        <v>7.5000000000000023E-3</v>
      </c>
      <c r="F32" s="3">
        <f t="shared" si="4"/>
        <v>0.81746757864487374</v>
      </c>
      <c r="G32" s="3">
        <f t="shared" si="1"/>
        <v>-0.91746757864487383</v>
      </c>
      <c r="H32" s="3">
        <f t="shared" si="5"/>
        <v>1.7167319662180245E-2</v>
      </c>
      <c r="I32" s="3">
        <f t="shared" si="6"/>
        <v>2.02190880752968E-2</v>
      </c>
      <c r="J32">
        <v>2.4</v>
      </c>
      <c r="K32">
        <f t="shared" si="2"/>
        <v>3.1199999999999999E-2</v>
      </c>
      <c r="L32">
        <f t="shared" si="7"/>
        <v>2.4499999999999987E-2</v>
      </c>
      <c r="M32">
        <f t="shared" si="8"/>
        <v>9.9999999999995839E-3</v>
      </c>
    </row>
    <row r="33" spans="4:13">
      <c r="D33" s="3">
        <f t="shared" si="0"/>
        <v>4.3238982802406454E-3</v>
      </c>
      <c r="E33" s="3">
        <f t="shared" si="3"/>
        <v>7.8125000000000017E-3</v>
      </c>
      <c r="F33" s="3">
        <f t="shared" si="4"/>
        <v>0.83529656048128875</v>
      </c>
      <c r="G33" s="3">
        <f t="shared" si="1"/>
        <v>-0.93529656048128884</v>
      </c>
      <c r="H33" s="3">
        <f t="shared" si="5"/>
        <v>1.752764139126162E-2</v>
      </c>
      <c r="I33" s="3">
        <f t="shared" si="6"/>
        <v>2.0209888169016584E-2</v>
      </c>
      <c r="J33">
        <v>2.5</v>
      </c>
      <c r="K33">
        <f t="shared" si="2"/>
        <v>3.3750000000000002E-2</v>
      </c>
      <c r="L33">
        <f t="shared" si="7"/>
        <v>2.5500000000000012E-2</v>
      </c>
      <c r="M33">
        <f t="shared" si="8"/>
        <v>1.0000000000000243E-2</v>
      </c>
    </row>
    <row r="34" spans="4:13">
      <c r="D34" s="3">
        <f t="shared" si="0"/>
        <v>4.4888867521316964E-3</v>
      </c>
      <c r="E34" s="3">
        <f t="shared" si="3"/>
        <v>8.125000000000002E-3</v>
      </c>
      <c r="F34" s="3">
        <f t="shared" si="4"/>
        <v>0.8527735042633896</v>
      </c>
      <c r="G34" s="3">
        <f t="shared" si="1"/>
        <v>-0.95277350426338969</v>
      </c>
      <c r="H34" s="3">
        <f t="shared" si="5"/>
        <v>1.78807006474467E-2</v>
      </c>
      <c r="I34" s="3">
        <f t="shared" si="6"/>
        <v>2.0201429986097901E-2</v>
      </c>
      <c r="J34">
        <v>2.6</v>
      </c>
      <c r="K34">
        <f t="shared" si="2"/>
        <v>3.6400000000000002E-2</v>
      </c>
      <c r="L34">
        <f t="shared" si="7"/>
        <v>2.6499999999999971E-2</v>
      </c>
      <c r="M34">
        <f t="shared" si="8"/>
        <v>9.9999999999995839E-3</v>
      </c>
    </row>
    <row r="35" spans="4:13">
      <c r="D35" s="3">
        <f t="shared" si="0"/>
        <v>4.6537092373243527E-3</v>
      </c>
      <c r="E35" s="3">
        <f t="shared" si="3"/>
        <v>8.4375000000000023E-3</v>
      </c>
      <c r="F35" s="3">
        <f t="shared" si="4"/>
        <v>0.86991847464870498</v>
      </c>
      <c r="G35" s="3">
        <f t="shared" si="1"/>
        <v>-0.96991847464870506</v>
      </c>
      <c r="H35" s="3">
        <f t="shared" si="5"/>
        <v>1.8226919789121117E-2</v>
      </c>
      <c r="I35" s="3">
        <f t="shared" si="6"/>
        <v>2.0193627279225454E-2</v>
      </c>
      <c r="J35">
        <v>2.7</v>
      </c>
      <c r="K35">
        <f t="shared" si="2"/>
        <v>3.9150000000000004E-2</v>
      </c>
      <c r="L35">
        <f t="shared" si="7"/>
        <v>2.75E-2</v>
      </c>
      <c r="M35">
        <f t="shared" si="8"/>
        <v>1.0000000000000278E-2</v>
      </c>
    </row>
    <row r="36" spans="4:13">
      <c r="D36" s="3">
        <f t="shared" si="0"/>
        <v>4.8183748498798811E-3</v>
      </c>
      <c r="E36" s="3">
        <f t="shared" si="3"/>
        <v>8.7500000000000026E-3</v>
      </c>
      <c r="F36" s="3">
        <f t="shared" si="4"/>
        <v>0.88674969975975992</v>
      </c>
      <c r="G36" s="3">
        <f t="shared" si="1"/>
        <v>-0.98674969975976001</v>
      </c>
      <c r="H36" s="3">
        <f t="shared" si="5"/>
        <v>1.8566681744084487E-2</v>
      </c>
      <c r="I36" s="3">
        <f t="shared" si="6"/>
        <v>2.0186406676969106E-2</v>
      </c>
      <c r="J36">
        <v>2.8</v>
      </c>
      <c r="K36">
        <f t="shared" si="2"/>
        <v>4.1999999999999989E-2</v>
      </c>
      <c r="L36">
        <f t="shared" si="7"/>
        <v>2.8499999999999946E-2</v>
      </c>
      <c r="M36">
        <f t="shared" si="8"/>
        <v>9.9999999999994885E-3</v>
      </c>
    </row>
    <row r="37" spans="4:13">
      <c r="D37" s="3">
        <f t="shared" si="0"/>
        <v>4.9828918991234421E-3</v>
      </c>
      <c r="E37" s="3">
        <f t="shared" si="3"/>
        <v>9.0625000000000028E-3</v>
      </c>
      <c r="F37" s="3">
        <f t="shared" si="4"/>
        <v>0.9032837982468811</v>
      </c>
      <c r="G37" s="3">
        <f t="shared" si="1"/>
        <v>-1.0032837982468812</v>
      </c>
      <c r="H37" s="3">
        <f t="shared" si="5"/>
        <v>1.890033498006646E-2</v>
      </c>
      <c r="I37" s="3">
        <f t="shared" si="6"/>
        <v>2.0179705367175851E-2</v>
      </c>
      <c r="J37">
        <v>2.9</v>
      </c>
      <c r="K37">
        <f t="shared" si="2"/>
        <v>4.4949999999999997E-2</v>
      </c>
      <c r="L37">
        <f t="shared" si="7"/>
        <v>2.9500000000000054E-2</v>
      </c>
      <c r="M37">
        <f t="shared" si="8"/>
        <v>1.0000000000001076E-2</v>
      </c>
    </row>
    <row r="38" spans="4:13">
      <c r="D38" s="3">
        <f t="shared" si="0"/>
        <v>5.1472679857416355E-3</v>
      </c>
      <c r="E38" s="3">
        <f t="shared" si="3"/>
        <v>9.3750000000000031E-3</v>
      </c>
      <c r="F38" s="3">
        <f t="shared" si="4"/>
        <v>0.91953597148326605</v>
      </c>
      <c r="G38" s="3">
        <f t="shared" si="1"/>
        <v>-1.0195359714832661</v>
      </c>
      <c r="H38" s="3">
        <f t="shared" si="5"/>
        <v>1.9228197697301386E-2</v>
      </c>
      <c r="I38" s="3">
        <f t="shared" si="6"/>
        <v>2.017346926261623E-2</v>
      </c>
      <c r="J38">
        <v>3</v>
      </c>
      <c r="K38">
        <f t="shared" si="2"/>
        <v>4.8000000000000001E-2</v>
      </c>
      <c r="L38">
        <f t="shared" si="7"/>
        <v>3.0500000000000013E-2</v>
      </c>
      <c r="M38">
        <f t="shared" si="8"/>
        <v>9.9999999999995839E-3</v>
      </c>
    </row>
    <row r="39" spans="4:13">
      <c r="D39" s="3">
        <f t="shared" si="0"/>
        <v>5.3115100836106759E-3</v>
      </c>
      <c r="E39" s="3">
        <f t="shared" si="3"/>
        <v>9.6875000000000034E-3</v>
      </c>
      <c r="F39" s="3">
        <f t="shared" si="4"/>
        <v>0.93552016722135123</v>
      </c>
      <c r="G39" s="3">
        <f t="shared" si="1"/>
        <v>-1.0355201672213514</v>
      </c>
      <c r="H39" s="3">
        <f t="shared" si="5"/>
        <v>1.9550561387046431E-2</v>
      </c>
      <c r="I39" s="3">
        <f t="shared" si="6"/>
        <v>2.0167651537008911E-2</v>
      </c>
      <c r="J39">
        <v>3.1</v>
      </c>
      <c r="K39">
        <f t="shared" si="2"/>
        <v>5.1150000000000008E-2</v>
      </c>
      <c r="L39">
        <f t="shared" si="7"/>
        <v>3.1500000000000042E-2</v>
      </c>
      <c r="M39">
        <f t="shared" si="8"/>
        <v>1.0000000000000278E-2</v>
      </c>
    </row>
    <row r="40" spans="4:13">
      <c r="D40" s="3">
        <f t="shared" si="0"/>
        <v>5.4756246098625226E-3</v>
      </c>
      <c r="E40" s="3">
        <f t="shared" si="3"/>
        <v>1.0000000000000004E-2</v>
      </c>
      <c r="F40" s="3">
        <f t="shared" si="4"/>
        <v>0.95124921972503951</v>
      </c>
      <c r="G40" s="3">
        <f t="shared" si="1"/>
        <v>-1.0512492197250396</v>
      </c>
      <c r="H40" s="3">
        <f t="shared" si="5"/>
        <v>1.9867693869463701E-2</v>
      </c>
      <c r="I40" s="3">
        <f t="shared" si="6"/>
        <v>2.0162211445534095E-2</v>
      </c>
      <c r="J40">
        <v>3.2</v>
      </c>
      <c r="K40">
        <f t="shared" si="2"/>
        <v>5.4400000000000004E-2</v>
      </c>
      <c r="L40">
        <f t="shared" si="7"/>
        <v>3.2499999999999932E-2</v>
      </c>
      <c r="M40">
        <f t="shared" si="8"/>
        <v>9.99999999999889E-3</v>
      </c>
    </row>
    <row r="41" spans="4:13">
      <c r="D41" s="3">
        <f t="shared" si="0"/>
        <v>5.6396174851915705E-3</v>
      </c>
      <c r="E41" s="3">
        <f t="shared" si="3"/>
        <v>1.0312500000000004E-2</v>
      </c>
      <c r="F41" s="3">
        <f t="shared" si="4"/>
        <v>0.96673497038313794</v>
      </c>
      <c r="G41" s="3">
        <f t="shared" si="1"/>
        <v>-1.0667349703831379</v>
      </c>
      <c r="H41" s="3">
        <f t="shared" si="5"/>
        <v>2.0179841901081835E-2</v>
      </c>
      <c r="I41" s="3">
        <f t="shared" si="6"/>
        <v>2.0157113368921023E-2</v>
      </c>
      <c r="J41">
        <v>3.3</v>
      </c>
      <c r="K41">
        <f t="shared" si="2"/>
        <v>5.7749999999999996E-2</v>
      </c>
      <c r="L41">
        <f t="shared" si="7"/>
        <v>3.3500000000000037E-2</v>
      </c>
      <c r="M41">
        <f t="shared" si="8"/>
        <v>1.0000000000001084E-2</v>
      </c>
    </row>
    <row r="42" spans="4:13">
      <c r="D42" s="3">
        <f t="shared" si="0"/>
        <v>5.8034941860137593E-3</v>
      </c>
      <c r="E42" s="3">
        <f t="shared" si="3"/>
        <v>1.0625000000000004E-2</v>
      </c>
      <c r="F42" s="3">
        <f t="shared" si="4"/>
        <v>0.98198837202751477</v>
      </c>
      <c r="G42" s="3">
        <f t="shared" si="1"/>
        <v>-1.081988372027515</v>
      </c>
      <c r="H42" s="3">
        <f t="shared" si="5"/>
        <v>2.0487233424106646E-2</v>
      </c>
      <c r="I42" s="3">
        <f t="shared" si="6"/>
        <v>2.0152326031363077E-2</v>
      </c>
      <c r="J42">
        <v>3.4</v>
      </c>
      <c r="K42">
        <f t="shared" si="2"/>
        <v>6.1200000000000004E-2</v>
      </c>
      <c r="L42">
        <f t="shared" si="7"/>
        <v>3.4500000000000058E-2</v>
      </c>
      <c r="M42">
        <f t="shared" si="8"/>
        <v>1.0000000000000208E-2</v>
      </c>
    </row>
    <row r="43" spans="4:13">
      <c r="D43" s="3">
        <f t="shared" si="0"/>
        <v>5.9672597897843004E-3</v>
      </c>
      <c r="E43" s="3">
        <f t="shared" si="3"/>
        <v>1.0937500000000005E-2</v>
      </c>
      <c r="F43" s="3">
        <f t="shared" si="4"/>
        <v>0.99701957956859644</v>
      </c>
      <c r="G43" s="3">
        <f t="shared" si="1"/>
        <v>-1.0970195795685964</v>
      </c>
      <c r="H43" s="3">
        <f t="shared" si="5"/>
        <v>2.0790079515960982E-2</v>
      </c>
      <c r="I43" s="3">
        <f t="shared" si="6"/>
        <v>2.0147821858398897E-2</v>
      </c>
      <c r="J43">
        <v>3.5</v>
      </c>
      <c r="K43">
        <f t="shared" si="2"/>
        <v>6.4750000000000002E-2</v>
      </c>
      <c r="L43">
        <f t="shared" si="7"/>
        <v>3.5499999999999941E-2</v>
      </c>
      <c r="M43">
        <f t="shared" si="8"/>
        <v>9.9999999999988206E-3</v>
      </c>
    </row>
    <row r="44" spans="4:13">
      <c r="D44" s="3">
        <f t="shared" si="0"/>
        <v>6.1309190145398852E-3</v>
      </c>
      <c r="E44" s="3">
        <f t="shared" si="3"/>
        <v>1.1250000000000005E-2</v>
      </c>
      <c r="F44" s="3">
        <f t="shared" si="4"/>
        <v>1.0118380290797653</v>
      </c>
      <c r="G44" s="3">
        <f t="shared" si="1"/>
        <v>-1.1118380290797654</v>
      </c>
      <c r="H44" s="3">
        <f t="shared" si="5"/>
        <v>2.1088576086483631E-2</v>
      </c>
      <c r="I44" s="3">
        <f t="shared" si="6"/>
        <v>2.014357644486816E-2</v>
      </c>
      <c r="J44">
        <v>3.6</v>
      </c>
      <c r="K44">
        <f t="shared" si="2"/>
        <v>6.8400000000000016E-2</v>
      </c>
      <c r="L44">
        <f t="shared" si="7"/>
        <v>3.6500000000000109E-2</v>
      </c>
      <c r="M44">
        <f t="shared" si="8"/>
        <v>1.0000000000001666E-2</v>
      </c>
    </row>
    <row r="45" spans="4:13">
      <c r="D45" s="3">
        <f t="shared" si="0"/>
        <v>6.2944762535402767E-3</v>
      </c>
      <c r="E45" s="3">
        <f t="shared" si="3"/>
        <v>1.1562500000000005E-2</v>
      </c>
      <c r="F45" s="3">
        <f t="shared" si="4"/>
        <v>1.0264525070805495</v>
      </c>
      <c r="G45" s="3">
        <f t="shared" si="1"/>
        <v>-1.1264525070805496</v>
      </c>
      <c r="H45" s="3">
        <f t="shared" si="5"/>
        <v>2.1382905361603196E-2</v>
      </c>
      <c r="I45" s="3">
        <f t="shared" si="6"/>
        <v>2.0139568112098986E-2</v>
      </c>
      <c r="J45">
        <v>3.7</v>
      </c>
      <c r="K45">
        <f t="shared" si="2"/>
        <v>7.2150000000000006E-2</v>
      </c>
      <c r="L45">
        <f t="shared" si="7"/>
        <v>3.749999999999986E-2</v>
      </c>
      <c r="M45">
        <f t="shared" si="8"/>
        <v>9.9999999999975022E-3</v>
      </c>
    </row>
    <row r="46" spans="4:13">
      <c r="D46" s="3">
        <f t="shared" si="0"/>
        <v>6.4579356057317882E-3</v>
      </c>
      <c r="E46" s="3">
        <f t="shared" si="3"/>
        <v>1.1875000000000005E-2</v>
      </c>
      <c r="F46" s="3">
        <f t="shared" si="4"/>
        <v>1.0408712114635716</v>
      </c>
      <c r="G46" s="3">
        <f t="shared" si="1"/>
        <v>-1.1408712114635717</v>
      </c>
      <c r="H46" s="3">
        <f t="shared" si="5"/>
        <v>2.1673237185441206E-2</v>
      </c>
      <c r="I46" s="3">
        <f t="shared" si="6"/>
        <v>2.0135777537673306E-2</v>
      </c>
      <c r="J46">
        <v>3.8</v>
      </c>
      <c r="K46">
        <f t="shared" si="2"/>
        <v>7.5999999999999998E-2</v>
      </c>
      <c r="L46">
        <f t="shared" si="7"/>
        <v>3.8500000000000062E-2</v>
      </c>
      <c r="M46">
        <f t="shared" si="8"/>
        <v>1.0000000000002056E-2</v>
      </c>
    </row>
    <row r="47" spans="4:13">
      <c r="D47" s="3">
        <f t="shared" si="0"/>
        <v>6.6213009026325114E-3</v>
      </c>
      <c r="E47" s="3">
        <f t="shared" si="3"/>
        <v>1.2187500000000006E-2</v>
      </c>
      <c r="F47" s="3">
        <f t="shared" si="4"/>
        <v>1.0551018052650174</v>
      </c>
      <c r="G47" s="3">
        <f t="shared" si="1"/>
        <v>-1.1551018052650175</v>
      </c>
      <c r="H47" s="3">
        <f t="shared" si="5"/>
        <v>2.1959730167285911E-2</v>
      </c>
      <c r="I47" s="3">
        <f t="shared" si="6"/>
        <v>2.0132187443618783E-2</v>
      </c>
      <c r="J47">
        <v>3.9</v>
      </c>
      <c r="K47">
        <f t="shared" si="2"/>
        <v>7.9949999999999993E-2</v>
      </c>
      <c r="L47">
        <f t="shared" si="7"/>
        <v>3.9499999999999917E-2</v>
      </c>
      <c r="M47">
        <f t="shared" si="8"/>
        <v>9.999999999998543E-3</v>
      </c>
    </row>
    <row r="48" spans="4:13">
      <c r="D48" s="3">
        <f t="shared" si="0"/>
        <v>6.7845757321399868E-3</v>
      </c>
      <c r="E48" s="3">
        <f t="shared" si="3"/>
        <v>1.2500000000000006E-2</v>
      </c>
      <c r="F48" s="3">
        <f t="shared" si="4"/>
        <v>1.0691514642799698</v>
      </c>
      <c r="G48" s="3">
        <f t="shared" si="1"/>
        <v>-1.1691514642799699</v>
      </c>
      <c r="H48" s="3">
        <f t="shared" si="5"/>
        <v>2.2242532695449891E-2</v>
      </c>
      <c r="I48" s="3">
        <f t="shared" si="6"/>
        <v>2.0128782332938265E-2</v>
      </c>
      <c r="J48">
        <v>4</v>
      </c>
      <c r="K48">
        <f t="shared" si="2"/>
        <v>8.4000000000000005E-2</v>
      </c>
      <c r="L48">
        <f t="shared" si="7"/>
        <v>4.0500000000000085E-2</v>
      </c>
      <c r="M48">
        <f t="shared" si="8"/>
        <v>1.0000000000001666E-2</v>
      </c>
    </row>
    <row r="49" spans="4:13">
      <c r="D49" s="3">
        <f t="shared" si="0"/>
        <v>6.9477634596812349E-3</v>
      </c>
      <c r="E49" s="3">
        <f t="shared" si="3"/>
        <v>1.2812500000000006E-2</v>
      </c>
      <c r="F49" s="3">
        <f t="shared" si="4"/>
        <v>1.0830269193624662</v>
      </c>
      <c r="G49" s="3">
        <f t="shared" si="1"/>
        <v>-1.1830269193624663</v>
      </c>
      <c r="H49" s="3">
        <f t="shared" si="5"/>
        <v>2.2521783836424347E-2</v>
      </c>
      <c r="I49" s="3">
        <f t="shared" si="6"/>
        <v>2.0125548265924938E-2</v>
      </c>
      <c r="J49">
        <v>4.0999999999999996</v>
      </c>
      <c r="K49">
        <f t="shared" si="2"/>
        <v>8.8149999999999978E-2</v>
      </c>
      <c r="L49">
        <f t="shared" si="7"/>
        <v>4.1499999999999877E-2</v>
      </c>
      <c r="M49">
        <f t="shared" si="8"/>
        <v>9.9999999999979619E-3</v>
      </c>
    </row>
    <row r="50" spans="4:13">
      <c r="D50" s="3">
        <f t="shared" si="0"/>
        <v>7.1108672470589886E-3</v>
      </c>
      <c r="E50" s="3">
        <f t="shared" si="3"/>
        <v>1.3125000000000006E-2</v>
      </c>
      <c r="F50" s="3">
        <f t="shared" si="4"/>
        <v>1.0967344941179717</v>
      </c>
      <c r="G50" s="3">
        <f t="shared" si="1"/>
        <v>-1.1967344941179718</v>
      </c>
      <c r="H50" s="3">
        <f t="shared" si="5"/>
        <v>2.2797614134804332E-2</v>
      </c>
      <c r="I50" s="3">
        <f t="shared" si="6"/>
        <v>2.0122472669295486E-2</v>
      </c>
      <c r="J50">
        <v>4.2</v>
      </c>
      <c r="K50">
        <f t="shared" si="2"/>
        <v>9.240000000000001E-2</v>
      </c>
      <c r="L50">
        <f t="shared" si="7"/>
        <v>4.2500000000000086E-2</v>
      </c>
      <c r="M50">
        <f t="shared" si="8"/>
        <v>1.0000000000002037E-2</v>
      </c>
    </row>
    <row r="51" spans="4:13">
      <c r="D51" s="3">
        <f t="shared" si="0"/>
        <v>7.2738900692936193E-3</v>
      </c>
      <c r="E51" s="3">
        <f t="shared" si="3"/>
        <v>1.3437500000000007E-2</v>
      </c>
      <c r="F51" s="3">
        <f t="shared" si="4"/>
        <v>1.1102801385872296</v>
      </c>
      <c r="G51" s="3">
        <f t="shared" si="1"/>
        <v>-1.2102801385872297</v>
      </c>
      <c r="H51" s="3">
        <f t="shared" si="5"/>
        <v>2.3070146327051882E-2</v>
      </c>
      <c r="I51" s="3">
        <f t="shared" si="6"/>
        <v>2.0119544172746275E-2</v>
      </c>
      <c r="J51">
        <v>4.3</v>
      </c>
      <c r="K51">
        <f t="shared" si="2"/>
        <v>9.6749999999999989E-2</v>
      </c>
      <c r="L51">
        <f t="shared" si="7"/>
        <v>4.3499999999999941E-2</v>
      </c>
      <c r="M51">
        <f t="shared" si="8"/>
        <v>9.9999999999985864E-3</v>
      </c>
    </row>
    <row r="52" spans="4:13">
      <c r="D52" s="3">
        <f t="shared" si="0"/>
        <v>7.4368347297152759E-3</v>
      </c>
      <c r="E52" s="3">
        <f t="shared" si="3"/>
        <v>1.3750000000000007E-2</v>
      </c>
      <c r="F52" s="3">
        <f t="shared" si="4"/>
        <v>1.1236694594305503</v>
      </c>
      <c r="G52" s="3">
        <f t="shared" si="1"/>
        <v>-1.2236694594305504</v>
      </c>
      <c r="H52" s="3">
        <f t="shared" si="5"/>
        <v>2.3339495980178291E-2</v>
      </c>
      <c r="I52" s="3">
        <f t="shared" si="6"/>
        <v>2.0116752468499966E-2</v>
      </c>
      <c r="J52">
        <v>4.4000000000000004</v>
      </c>
      <c r="K52">
        <f t="shared" si="2"/>
        <v>0.10120000000000001</v>
      </c>
      <c r="L52">
        <f t="shared" si="7"/>
        <v>4.4499999999999998E-2</v>
      </c>
      <c r="M52">
        <f t="shared" si="8"/>
        <v>1.000000000000051E-2</v>
      </c>
    </row>
    <row r="53" spans="4:13">
      <c r="D53" s="3">
        <f t="shared" si="0"/>
        <v>7.5997038735234647E-3</v>
      </c>
      <c r="E53" s="3">
        <f t="shared" si="3"/>
        <v>1.4062500000000007E-2</v>
      </c>
      <c r="F53" s="3">
        <f t="shared" si="4"/>
        <v>1.1369077470469222</v>
      </c>
      <c r="G53" s="3">
        <f t="shared" si="1"/>
        <v>-1.2369077470469223</v>
      </c>
      <c r="H53" s="3">
        <f t="shared" si="5"/>
        <v>2.3605772064774346E-2</v>
      </c>
      <c r="I53" s="3">
        <f t="shared" si="6"/>
        <v>2.0114088189680142E-2</v>
      </c>
      <c r="J53">
        <v>4.5</v>
      </c>
      <c r="K53">
        <f t="shared" si="2"/>
        <v>0.10575</v>
      </c>
      <c r="L53">
        <f t="shared" si="7"/>
        <v>4.5500000000000006E-2</v>
      </c>
      <c r="M53">
        <f t="shared" si="8"/>
        <v>1.0000000000000113E-2</v>
      </c>
    </row>
    <row r="54" spans="4:13">
      <c r="D54" s="3">
        <f t="shared" si="0"/>
        <v>7.7625000000000038E-3</v>
      </c>
      <c r="E54" s="3">
        <f t="shared" si="3"/>
        <v>1.4375000000000008E-2</v>
      </c>
      <c r="F54" s="3">
        <f t="shared" si="4"/>
        <v>1.1500000000000004</v>
      </c>
      <c r="G54" s="3">
        <f t="shared" si="1"/>
        <v>-1.2500000000000004</v>
      </c>
      <c r="H54" s="3">
        <f t="shared" si="5"/>
        <v>2.3869077470469117E-2</v>
      </c>
      <c r="I54" s="3">
        <f t="shared" si="6"/>
        <v>2.0111542806149733E-2</v>
      </c>
      <c r="J54">
        <v>4.5999999999999996</v>
      </c>
      <c r="K54">
        <f t="shared" si="2"/>
        <v>0.1104</v>
      </c>
      <c r="L54">
        <f t="shared" si="7"/>
        <v>4.650000000000018E-2</v>
      </c>
      <c r="M54">
        <f t="shared" si="8"/>
        <v>1.0000000000001778E-2</v>
      </c>
    </row>
    <row r="55" spans="4:13">
      <c r="D55" s="3">
        <f t="shared" si="0"/>
        <v>7.9252254735354133E-3</v>
      </c>
      <c r="E55" s="3">
        <f t="shared" si="3"/>
        <v>1.4687500000000008E-2</v>
      </c>
      <c r="F55" s="3">
        <f t="shared" si="4"/>
        <v>1.1629509470708206</v>
      </c>
      <c r="G55" s="3">
        <f t="shared" si="1"/>
        <v>-1.2629509470708207</v>
      </c>
      <c r="H55" s="3">
        <f t="shared" si="5"/>
        <v>2.4129509470708427E-2</v>
      </c>
      <c r="I55" s="3">
        <f t="shared" si="6"/>
        <v>2.0109108531999886E-2</v>
      </c>
      <c r="J55">
        <v>4.7</v>
      </c>
      <c r="K55">
        <f t="shared" si="2"/>
        <v>0.11515</v>
      </c>
      <c r="L55">
        <f t="shared" si="7"/>
        <v>4.7499999999999792E-2</v>
      </c>
      <c r="M55">
        <f t="shared" si="8"/>
        <v>9.9999999999960693E-3</v>
      </c>
    </row>
    <row r="56" spans="4:13">
      <c r="D56" s="3">
        <f t="shared" si="0"/>
        <v>8.0878825336065663E-3</v>
      </c>
      <c r="E56" s="3">
        <f t="shared" si="3"/>
        <v>1.5000000000000008E-2</v>
      </c>
      <c r="F56" s="3">
        <f t="shared" si="4"/>
        <v>1.1757650672131266</v>
      </c>
      <c r="G56" s="3">
        <f t="shared" si="1"/>
        <v>-1.2757650672131267</v>
      </c>
      <c r="H56" s="3">
        <f t="shared" si="5"/>
        <v>2.4387160142839419E-2</v>
      </c>
      <c r="I56" s="3">
        <f t="shared" si="6"/>
        <v>2.0106778246939822E-2</v>
      </c>
      <c r="J56">
        <v>4.8</v>
      </c>
      <c r="K56">
        <f t="shared" si="2"/>
        <v>0.12</v>
      </c>
      <c r="L56">
        <f t="shared" si="7"/>
        <v>4.8500000000000106E-2</v>
      </c>
      <c r="M56">
        <f t="shared" si="8"/>
        <v>1.0000000000003166E-2</v>
      </c>
    </row>
    <row r="57" spans="4:13">
      <c r="D57" s="3">
        <f t="shared" si="0"/>
        <v>8.2504733038250462E-3</v>
      </c>
      <c r="E57" s="3">
        <f t="shared" si="3"/>
        <v>1.5312500000000008E-2</v>
      </c>
      <c r="F57" s="3">
        <f t="shared" si="4"/>
        <v>1.1884466076500839</v>
      </c>
      <c r="G57" s="3">
        <f t="shared" si="1"/>
        <v>-1.288446607650084</v>
      </c>
      <c r="H57" s="3">
        <f t="shared" si="5"/>
        <v>2.4642116748631968E-2</v>
      </c>
      <c r="I57" s="3">
        <f t="shared" si="6"/>
        <v>2.0104545426479735E-2</v>
      </c>
      <c r="J57">
        <v>4.9000000000000004</v>
      </c>
      <c r="K57">
        <f t="shared" si="2"/>
        <v>0.12495000000000002</v>
      </c>
      <c r="L57">
        <f t="shared" si="7"/>
        <v>4.9499999999999975E-2</v>
      </c>
      <c r="M57">
        <f t="shared" si="8"/>
        <v>9.9999999999986367E-3</v>
      </c>
    </row>
    <row r="58" spans="4:13">
      <c r="D58" s="3">
        <f t="shared" si="0"/>
        <v>8.4129998001598455E-3</v>
      </c>
      <c r="E58" s="3">
        <f t="shared" si="3"/>
        <v>1.5625000000000007E-2</v>
      </c>
      <c r="F58" s="3">
        <f t="shared" si="4"/>
        <v>1.2009996003196808</v>
      </c>
      <c r="G58" s="3">
        <f t="shared" si="1"/>
        <v>-1.3009996003196809</v>
      </c>
      <c r="H58" s="3">
        <f t="shared" si="5"/>
        <v>2.4894462079697401E-2</v>
      </c>
      <c r="I58" s="3">
        <f t="shared" si="6"/>
        <v>2.0102404080630843E-2</v>
      </c>
      <c r="J58">
        <v>5</v>
      </c>
      <c r="K58">
        <f t="shared" si="2"/>
        <v>0.13</v>
      </c>
      <c r="L58">
        <f t="shared" si="7"/>
        <v>5.0500000000000031E-2</v>
      </c>
      <c r="M58">
        <f t="shared" si="8"/>
        <v>1.0000000000000599E-2</v>
      </c>
    </row>
    <row r="59" spans="4:13">
      <c r="D59" s="3">
        <f t="shared" si="0"/>
        <v>8.5754639384246663E-3</v>
      </c>
      <c r="E59" s="3">
        <f t="shared" si="3"/>
        <v>1.5937500000000007E-2</v>
      </c>
      <c r="F59" s="3">
        <f t="shared" si="4"/>
        <v>1.2134278768493278</v>
      </c>
      <c r="G59" s="3">
        <f t="shared" si="1"/>
        <v>-1.3134278768493279</v>
      </c>
      <c r="H59" s="3">
        <f t="shared" si="5"/>
        <v>2.5144274771690695E-2</v>
      </c>
      <c r="I59" s="3">
        <f t="shared" si="6"/>
        <v>2.0100348700592414E-2</v>
      </c>
      <c r="J59">
        <v>5.0999999999999996</v>
      </c>
      <c r="K59">
        <f t="shared" si="2"/>
        <v>0.13514999999999996</v>
      </c>
      <c r="L59">
        <f t="shared" si="7"/>
        <v>5.1499999999999782E-2</v>
      </c>
      <c r="M59">
        <f t="shared" si="8"/>
        <v>9.9999999999975456E-3</v>
      </c>
    </row>
    <row r="60" spans="4:13">
      <c r="D60" s="3">
        <f t="shared" si="0"/>
        <v>8.7378675411086577E-3</v>
      </c>
      <c r="E60" s="3">
        <f t="shared" si="3"/>
        <v>1.6250000000000007E-2</v>
      </c>
      <c r="F60" s="3">
        <f t="shared" si="4"/>
        <v>1.2257350822173076</v>
      </c>
      <c r="G60" s="3">
        <f t="shared" si="1"/>
        <v>-1.3257350822173077</v>
      </c>
      <c r="H60" s="3">
        <f t="shared" si="5"/>
        <v>2.5391629590666074E-2</v>
      </c>
      <c r="I60" s="3">
        <f t="shared" si="6"/>
        <v>2.0098374210845035E-2</v>
      </c>
      <c r="J60">
        <v>5.2</v>
      </c>
      <c r="K60">
        <f t="shared" si="2"/>
        <v>0.14040000000000002</v>
      </c>
      <c r="L60">
        <f t="shared" si="7"/>
        <v>5.2500000000000324E-2</v>
      </c>
      <c r="M60">
        <f t="shared" si="8"/>
        <v>1.0000000000005367E-2</v>
      </c>
    </row>
    <row r="61" spans="4:13">
      <c r="D61" s="3">
        <f t="shared" si="0"/>
        <v>8.9002123436195662E-3</v>
      </c>
      <c r="E61" s="3">
        <f t="shared" si="3"/>
        <v>1.6562500000000008E-2</v>
      </c>
      <c r="F61" s="3">
        <f t="shared" si="4"/>
        <v>1.2379246872391261</v>
      </c>
      <c r="G61" s="3">
        <f t="shared" si="1"/>
        <v>-1.3379246872391262</v>
      </c>
      <c r="H61" s="3">
        <f t="shared" si="5"/>
        <v>2.5636597694564344E-2</v>
      </c>
      <c r="I61" s="3">
        <f t="shared" si="6"/>
        <v>2.0096475928448591E-2</v>
      </c>
      <c r="J61">
        <v>5.3</v>
      </c>
      <c r="K61">
        <f t="shared" si="2"/>
        <v>0.14574999999999999</v>
      </c>
      <c r="L61">
        <f t="shared" si="7"/>
        <v>5.3499999999999846E-2</v>
      </c>
      <c r="M61">
        <f t="shared" si="8"/>
        <v>9.9999999999952557E-3</v>
      </c>
    </row>
    <row r="62" spans="4:13">
      <c r="D62" s="3">
        <f t="shared" si="0"/>
        <v>9.0625000000000046E-3</v>
      </c>
      <c r="E62" s="3">
        <f t="shared" si="3"/>
        <v>1.6875000000000008E-2</v>
      </c>
      <c r="F62" s="3">
        <f t="shared" si="4"/>
        <v>1.2500000000000002</v>
      </c>
      <c r="G62" s="3">
        <f t="shared" si="1"/>
        <v>-1.3500000000000003</v>
      </c>
      <c r="H62" s="3">
        <f t="shared" si="5"/>
        <v>2.5879246872391407E-2</v>
      </c>
      <c r="I62" s="3">
        <f t="shared" si="6"/>
        <v>2.0094649524381964E-2</v>
      </c>
      <c r="J62">
        <v>5.4</v>
      </c>
      <c r="K62">
        <f t="shared" si="2"/>
        <v>0.1512</v>
      </c>
      <c r="L62">
        <f t="shared" si="7"/>
        <v>5.4499999999999812E-2</v>
      </c>
      <c r="M62">
        <f t="shared" si="8"/>
        <v>9.9999999999996082E-3</v>
      </c>
    </row>
    <row r="63" spans="4:13">
      <c r="D63" s="3">
        <f t="shared" si="0"/>
        <v>9.2247320881701008E-3</v>
      </c>
      <c r="E63" s="3">
        <f t="shared" si="3"/>
        <v>1.7187500000000008E-2</v>
      </c>
      <c r="F63" s="3">
        <f t="shared" si="4"/>
        <v>1.261964176340193</v>
      </c>
      <c r="G63" s="3">
        <f t="shared" si="1"/>
        <v>-1.3619641763401931</v>
      </c>
      <c r="H63" s="3">
        <f t="shared" si="5"/>
        <v>2.6119641763401622E-2</v>
      </c>
      <c r="I63" s="3">
        <f t="shared" si="6"/>
        <v>2.0092890991804113E-2</v>
      </c>
      <c r="J63">
        <v>5.5</v>
      </c>
      <c r="K63">
        <f t="shared" si="2"/>
        <v>0.15675</v>
      </c>
      <c r="L63">
        <f t="shared" si="7"/>
        <v>5.5500000000000188E-2</v>
      </c>
      <c r="M63">
        <f t="shared" si="8"/>
        <v>1.0000000000003791E-2</v>
      </c>
    </row>
    <row r="64" spans="4:13">
      <c r="D64" s="3">
        <f t="shared" si="0"/>
        <v>9.386910114743692E-3</v>
      </c>
      <c r="E64" s="3">
        <f t="shared" si="3"/>
        <v>1.7500000000000009E-2</v>
      </c>
      <c r="F64" s="3">
        <f t="shared" si="4"/>
        <v>1.2738202294873731</v>
      </c>
      <c r="G64" s="3">
        <f t="shared" si="1"/>
        <v>-1.3738202294873731</v>
      </c>
      <c r="H64" s="3">
        <f t="shared" si="5"/>
        <v>2.6357844058275608E-2</v>
      </c>
      <c r="I64" s="3">
        <f t="shared" si="6"/>
        <v>2.0091196616358099E-2</v>
      </c>
      <c r="J64">
        <v>5.6</v>
      </c>
      <c r="K64">
        <f t="shared" si="2"/>
        <v>0.16239999999999996</v>
      </c>
      <c r="L64">
        <f t="shared" si="7"/>
        <v>5.6499999999999807E-2</v>
      </c>
      <c r="M64">
        <f t="shared" si="8"/>
        <v>9.9999999999962272E-3</v>
      </c>
    </row>
    <row r="65" spans="4:13">
      <c r="D65" s="3">
        <f t="shared" si="0"/>
        <v>9.5490355194596567E-3</v>
      </c>
      <c r="E65" s="3">
        <f t="shared" si="3"/>
        <v>1.7812500000000009E-2</v>
      </c>
      <c r="F65" s="3">
        <f t="shared" si="4"/>
        <v>1.2855710389193082</v>
      </c>
      <c r="G65" s="3">
        <f t="shared" si="1"/>
        <v>-1.3855710389193083</v>
      </c>
      <c r="H65" s="3">
        <f t="shared" si="5"/>
        <v>2.6593912684067432E-2</v>
      </c>
      <c r="I65" s="3">
        <f t="shared" si="6"/>
        <v>2.008956294961773E-2</v>
      </c>
      <c r="J65">
        <v>5.7</v>
      </c>
      <c r="K65">
        <f t="shared" si="2"/>
        <v>0.16815000000000002</v>
      </c>
      <c r="L65">
        <f t="shared" si="7"/>
        <v>5.7500000000000301E-2</v>
      </c>
      <c r="M65">
        <f t="shared" si="8"/>
        <v>1.0000000000004882E-2</v>
      </c>
    </row>
    <row r="66" spans="4:13">
      <c r="D66" s="3">
        <f t="shared" si="0"/>
        <v>9.7111096792653791E-3</v>
      </c>
      <c r="E66" s="3">
        <f t="shared" si="3"/>
        <v>1.8125000000000009E-2</v>
      </c>
      <c r="F66" s="3">
        <f t="shared" si="4"/>
        <v>1.2972193585307483</v>
      </c>
      <c r="G66" s="3">
        <f t="shared" si="1"/>
        <v>-1.3972193585307484</v>
      </c>
      <c r="H66" s="3">
        <f t="shared" si="5"/>
        <v>2.682790397450005E-2</v>
      </c>
      <c r="I66" s="3">
        <f t="shared" si="6"/>
        <v>2.0087986785906016E-2</v>
      </c>
      <c r="J66">
        <v>5.8</v>
      </c>
      <c r="K66">
        <f t="shared" si="2"/>
        <v>0.17399999999999999</v>
      </c>
      <c r="L66">
        <f t="shared" si="7"/>
        <v>5.8499999999999872E-2</v>
      </c>
      <c r="M66">
        <f t="shared" si="8"/>
        <v>9.9999999999957415E-3</v>
      </c>
    </row>
    <row r="67" spans="4:13">
      <c r="D67" s="3">
        <f t="shared" si="0"/>
        <v>9.8731339120850647E-3</v>
      </c>
      <c r="E67" s="3">
        <f t="shared" si="3"/>
        <v>1.8437500000000009E-2</v>
      </c>
      <c r="F67" s="3">
        <f t="shared" si="4"/>
        <v>1.3087678241701195</v>
      </c>
      <c r="G67" s="3">
        <f t="shared" si="1"/>
        <v>-1.4087678241701196</v>
      </c>
      <c r="H67" s="3">
        <f t="shared" si="5"/>
        <v>2.7059871827008891E-2</v>
      </c>
      <c r="I67" s="3">
        <f t="shared" si="6"/>
        <v>2.0086465142002342E-2</v>
      </c>
      <c r="J67">
        <v>5.9</v>
      </c>
      <c r="K67">
        <f t="shared" si="2"/>
        <v>0.17995</v>
      </c>
      <c r="L67">
        <f t="shared" si="7"/>
        <v>5.9499999999999789E-2</v>
      </c>
      <c r="M67">
        <f t="shared" si="8"/>
        <v>9.9999999999991224E-3</v>
      </c>
    </row>
    <row r="68" spans="4:13">
      <c r="D68" s="3">
        <f t="shared" si="0"/>
        <v>1.0035109480302241E-2</v>
      </c>
      <c r="E68" s="3">
        <f t="shared" si="3"/>
        <v>1.875000000000001E-2</v>
      </c>
      <c r="F68" s="3">
        <f t="shared" si="4"/>
        <v>1.3202189606044725</v>
      </c>
      <c r="G68" s="3">
        <f t="shared" si="1"/>
        <v>-1.4202189606044726</v>
      </c>
      <c r="H68" s="3">
        <f t="shared" si="5"/>
        <v>2.7289867847745723E-2</v>
      </c>
      <c r="I68" s="3">
        <f t="shared" si="6"/>
        <v>2.0084995236529686E-2</v>
      </c>
      <c r="J68">
        <v>6</v>
      </c>
      <c r="K68">
        <f t="shared" si="2"/>
        <v>0.186</v>
      </c>
      <c r="L68">
        <f t="shared" si="7"/>
        <v>6.0500000000000213E-2</v>
      </c>
      <c r="M68">
        <f t="shared" si="8"/>
        <v>1.0000000000004276E-2</v>
      </c>
    </row>
    <row r="69" spans="4:13">
      <c r="D69" s="3">
        <f t="shared" si="0"/>
        <v>1.0197037593982409E-2</v>
      </c>
      <c r="E69" s="3">
        <f t="shared" si="3"/>
        <v>1.906250000000001E-2</v>
      </c>
      <c r="F69" s="3">
        <f t="shared" si="4"/>
        <v>1.3315751879648103</v>
      </c>
      <c r="G69" s="3">
        <f t="shared" si="1"/>
        <v>-1.4315751879648104</v>
      </c>
      <c r="H69" s="3">
        <f t="shared" si="5"/>
        <v>2.7517941485692868E-2</v>
      </c>
      <c r="I69" s="3">
        <f t="shared" si="6"/>
        <v>2.0083574475067645E-2</v>
      </c>
      <c r="J69">
        <v>6.1</v>
      </c>
      <c r="K69">
        <f t="shared" si="2"/>
        <v>0.19214999999999999</v>
      </c>
      <c r="L69">
        <f t="shared" si="7"/>
        <v>6.1500000000000103E-2</v>
      </c>
      <c r="M69">
        <f t="shared" si="8"/>
        <v>9.9999999999989334E-3</v>
      </c>
    </row>
    <row r="70" spans="4:13">
      <c r="D70" s="3">
        <f t="shared" si="0"/>
        <v>1.035891941385921E-2</v>
      </c>
      <c r="E70" s="3">
        <f t="shared" si="3"/>
        <v>1.937500000000001E-2</v>
      </c>
      <c r="F70" s="3">
        <f t="shared" si="4"/>
        <v>1.3428388277184122</v>
      </c>
      <c r="G70" s="3">
        <f t="shared" si="1"/>
        <v>-1.4428388277184123</v>
      </c>
      <c r="H70" s="3">
        <f t="shared" si="5"/>
        <v>2.7744140156832412E-2</v>
      </c>
      <c r="I70" s="3">
        <f t="shared" si="6"/>
        <v>2.0082200433231154E-2</v>
      </c>
      <c r="J70">
        <v>6.2</v>
      </c>
      <c r="K70">
        <f t="shared" si="2"/>
        <v>0.19840000000000005</v>
      </c>
      <c r="L70">
        <f t="shared" si="7"/>
        <v>6.2500000000000278E-2</v>
      </c>
      <c r="M70">
        <f t="shared" si="8"/>
        <v>1.000000000000169E-2</v>
      </c>
    </row>
    <row r="71" spans="4:13">
      <c r="D71" s="3">
        <f t="shared" si="0"/>
        <v>1.0520756054104954E-2</v>
      </c>
      <c r="E71" s="3">
        <f t="shared" si="3"/>
        <v>1.9687500000000011E-2</v>
      </c>
      <c r="F71" s="3">
        <f t="shared" si="4"/>
        <v>1.3540121082098975</v>
      </c>
      <c r="G71" s="3">
        <f t="shared" si="1"/>
        <v>-1.4540121082098976</v>
      </c>
      <c r="H71" s="3">
        <f t="shared" si="5"/>
        <v>2.7968509359283085E-2</v>
      </c>
      <c r="I71" s="3">
        <f t="shared" si="6"/>
        <v>2.0080870843764861E-2</v>
      </c>
      <c r="J71">
        <v>6.3</v>
      </c>
      <c r="K71">
        <f t="shared" si="2"/>
        <v>0.20474999999999999</v>
      </c>
      <c r="L71">
        <f t="shared" si="7"/>
        <v>6.3499999999999612E-2</v>
      </c>
      <c r="M71">
        <f t="shared" si="8"/>
        <v>9.9999999999933822E-3</v>
      </c>
    </row>
    <row r="72" spans="4:13">
      <c r="D72" s="3">
        <f t="shared" si="0"/>
        <v>1.068254858490425E-2</v>
      </c>
      <c r="E72" s="3">
        <f t="shared" si="3"/>
        <v>2.0000000000000011E-2</v>
      </c>
      <c r="F72" s="3">
        <f t="shared" si="4"/>
        <v>1.3650971698084908</v>
      </c>
      <c r="G72" s="3">
        <f t="shared" si="1"/>
        <v>-1.4650971698084909</v>
      </c>
      <c r="H72" s="3">
        <f t="shared" si="5"/>
        <v>2.8191092780184036E-2</v>
      </c>
      <c r="I72" s="3">
        <f t="shared" si="6"/>
        <v>2.0079583583838306E-2</v>
      </c>
      <c r="J72">
        <v>6.4</v>
      </c>
      <c r="K72">
        <f t="shared" si="2"/>
        <v>0.2112</v>
      </c>
      <c r="L72">
        <f t="shared" si="7"/>
        <v>6.4499999999999766E-2</v>
      </c>
      <c r="M72">
        <f t="shared" si="8"/>
        <v>1.0000000000001482E-2</v>
      </c>
    </row>
    <row r="73" spans="4:13">
      <c r="D73" s="3">
        <f t="shared" ref="D73:D136" si="9">$D$2+$D$3*F73+$D$4*F73*F73/2</f>
        <v>1.0844298034847591E-2</v>
      </c>
      <c r="E73" s="3">
        <f t="shared" si="3"/>
        <v>2.0312500000000011E-2</v>
      </c>
      <c r="F73" s="3">
        <f t="shared" ref="F73:F136" si="10">(-$D$3+SQRT($D$3*$D$3-4*($D$2-E73)*$D$4))/(2*$D$4)</f>
        <v>1.3760960696951665</v>
      </c>
      <c r="G73" s="3">
        <f t="shared" ref="G73:G136" si="11">(-$D$3-SQRT($D$3*$D$3-4*($D$2-E73)*$D$4))/(2*$D$4)</f>
        <v>-1.4760960696951666</v>
      </c>
      <c r="H73" s="3">
        <f t="shared" si="5"/>
        <v>2.8411932395036147E-2</v>
      </c>
      <c r="I73" s="3">
        <f t="shared" si="6"/>
        <v>2.0078336663436745E-2</v>
      </c>
      <c r="J73">
        <v>6.5</v>
      </c>
      <c r="K73">
        <f t="shared" ref="K73:K108" si="12">$D$2+$D$3*J73+$D$4*J73*J73/2</f>
        <v>0.21775</v>
      </c>
      <c r="L73">
        <f t="shared" si="7"/>
        <v>6.5500000000000239E-2</v>
      </c>
      <c r="M73">
        <f t="shared" si="8"/>
        <v>1.0000000000004762E-2</v>
      </c>
    </row>
    <row r="74" spans="4:13">
      <c r="D74" s="3">
        <f t="shared" si="9"/>
        <v>1.1006005393159999E-2</v>
      </c>
      <c r="E74" s="3">
        <f t="shared" ref="E74:E137" si="13">E73+$E$6</f>
        <v>2.0625000000000011E-2</v>
      </c>
      <c r="F74" s="3">
        <f t="shared" si="10"/>
        <v>1.3870107863199916</v>
      </c>
      <c r="G74" s="3">
        <f t="shared" si="11"/>
        <v>-1.4870107863199917</v>
      </c>
      <c r="H74" s="3">
        <f t="shared" ref="H74:H137" si="14">(E74-E73)/(F74-F73)</f>
        <v>2.8631068560152111E-2</v>
      </c>
      <c r="I74" s="3">
        <f t="shared" ref="I74:I137" si="15">(H74-H73)/(F74-F73)</f>
        <v>2.0077128215820743E-2</v>
      </c>
      <c r="J74">
        <v>6.6</v>
      </c>
      <c r="K74">
        <f t="shared" si="12"/>
        <v>0.22439999999999999</v>
      </c>
      <c r="L74">
        <f t="shared" ref="L74:L108" si="16">(K74-K73)/(J74-J73)</f>
        <v>6.6500000000000128E-2</v>
      </c>
      <c r="M74">
        <f t="shared" ref="M74:M108" si="17">(L74-L73)/(J74-J73)</f>
        <v>9.9999999999989334E-3</v>
      </c>
    </row>
    <row r="75" spans="4:13">
      <c r="D75" s="3">
        <f t="shared" si="9"/>
        <v>1.1167671611778517E-2</v>
      </c>
      <c r="E75" s="3">
        <f t="shared" si="13"/>
        <v>2.0937500000000012E-2</v>
      </c>
      <c r="F75" s="3">
        <f t="shared" si="10"/>
        <v>1.3978432235570262</v>
      </c>
      <c r="G75" s="3">
        <f t="shared" si="11"/>
        <v>-1.4978432235570263</v>
      </c>
      <c r="H75" s="3">
        <f t="shared" si="14"/>
        <v>2.8848540098770026E-2</v>
      </c>
      <c r="I75" s="3">
        <f t="shared" si="15"/>
        <v>2.0075956486912367E-2</v>
      </c>
      <c r="J75">
        <v>6.7</v>
      </c>
      <c r="K75">
        <f t="shared" si="12"/>
        <v>0.23115000000000002</v>
      </c>
      <c r="L75">
        <f t="shared" si="16"/>
        <v>6.7499999999999977E-2</v>
      </c>
      <c r="M75">
        <f t="shared" si="17"/>
        <v>9.9999999999984285E-3</v>
      </c>
    </row>
    <row r="76" spans="4:13">
      <c r="D76" s="3">
        <f t="shared" si="9"/>
        <v>1.1329297607290748E-2</v>
      </c>
      <c r="E76" s="3">
        <f t="shared" si="13"/>
        <v>2.1250000000000012E-2</v>
      </c>
      <c r="F76" s="3">
        <f t="shared" si="10"/>
        <v>1.4085952145814826</v>
      </c>
      <c r="G76" s="3">
        <f t="shared" si="11"/>
        <v>-1.5085952145814827</v>
      </c>
      <c r="H76" s="3">
        <f t="shared" si="14"/>
        <v>2.9064384381384669E-2</v>
      </c>
      <c r="I76" s="3">
        <f t="shared" si="15"/>
        <v>2.0074819828595873E-2</v>
      </c>
      <c r="J76">
        <v>6.8</v>
      </c>
      <c r="K76">
        <f t="shared" si="12"/>
        <v>0.23800000000000002</v>
      </c>
      <c r="L76">
        <f t="shared" si="16"/>
        <v>6.85000000000002E-2</v>
      </c>
      <c r="M76">
        <f t="shared" si="17"/>
        <v>1.0000000000002264E-2</v>
      </c>
    </row>
    <row r="77" spans="4:13">
      <c r="D77" s="3">
        <f t="shared" si="9"/>
        <v>1.1490884262745762E-2</v>
      </c>
      <c r="E77" s="3">
        <f t="shared" si="13"/>
        <v>2.1562500000000012E-2</v>
      </c>
      <c r="F77" s="3">
        <f t="shared" si="10"/>
        <v>1.4192685254915118</v>
      </c>
      <c r="G77" s="3">
        <f t="shared" si="11"/>
        <v>-1.5192685254915119</v>
      </c>
      <c r="H77" s="3">
        <f t="shared" si="14"/>
        <v>2.9278637400729952E-2</v>
      </c>
      <c r="I77" s="3">
        <f t="shared" si="15"/>
        <v>2.0073716689350804E-2</v>
      </c>
      <c r="J77">
        <v>6.9</v>
      </c>
      <c r="K77">
        <f t="shared" si="12"/>
        <v>0.24495000000000003</v>
      </c>
      <c r="L77">
        <f t="shared" si="16"/>
        <v>6.9499999999999743E-2</v>
      </c>
      <c r="M77">
        <f t="shared" si="17"/>
        <v>9.9999999999953754E-3</v>
      </c>
    </row>
    <row r="78" spans="4:13">
      <c r="D78" s="3">
        <f t="shared" si="9"/>
        <v>1.1652432429347447E-2</v>
      </c>
      <c r="E78" s="3">
        <f t="shared" si="13"/>
        <v>2.1875000000000012E-2</v>
      </c>
      <c r="F78" s="3">
        <f t="shared" si="10"/>
        <v>1.4298648586948748</v>
      </c>
      <c r="G78" s="3">
        <f t="shared" si="11"/>
        <v>-1.5298648586948749</v>
      </c>
      <c r="H78" s="3">
        <f t="shared" si="14"/>
        <v>2.949133384186356E-2</v>
      </c>
      <c r="I78" s="3">
        <f t="shared" si="15"/>
        <v>2.0072645607831945E-2</v>
      </c>
      <c r="J78">
        <v>7</v>
      </c>
      <c r="K78">
        <f t="shared" si="12"/>
        <v>0.252</v>
      </c>
      <c r="L78">
        <f t="shared" si="16"/>
        <v>7.0499999999999979E-2</v>
      </c>
      <c r="M78">
        <f t="shared" si="17"/>
        <v>1.0000000000002403E-2</v>
      </c>
    </row>
    <row r="79" spans="4:13">
      <c r="D79" s="3">
        <f t="shared" si="9"/>
        <v>1.181394292803945E-2</v>
      </c>
      <c r="E79" s="3">
        <f t="shared" si="13"/>
        <v>2.2187500000000013E-2</v>
      </c>
      <c r="F79" s="3">
        <f t="shared" si="10"/>
        <v>1.4403858560788885</v>
      </c>
      <c r="G79" s="3">
        <f t="shared" si="11"/>
        <v>-1.5403858560788886</v>
      </c>
      <c r="H79" s="3">
        <f t="shared" si="14"/>
        <v>2.9702507147738092E-2</v>
      </c>
      <c r="I79" s="3">
        <f t="shared" si="15"/>
        <v>2.0071605206879298E-2</v>
      </c>
      <c r="J79">
        <v>7.1</v>
      </c>
      <c r="K79">
        <f t="shared" si="12"/>
        <v>0.25914999999999994</v>
      </c>
      <c r="L79">
        <f t="shared" si="16"/>
        <v>7.1499999999999592E-2</v>
      </c>
      <c r="M79">
        <f t="shared" si="17"/>
        <v>9.9999999999961578E-3</v>
      </c>
    </row>
    <row r="80" spans="4:13">
      <c r="D80" s="3">
        <f t="shared" si="9"/>
        <v>1.197541655099019E-2</v>
      </c>
      <c r="E80" s="3">
        <f t="shared" si="13"/>
        <v>2.2500000000000013E-2</v>
      </c>
      <c r="F80" s="3">
        <f t="shared" si="10"/>
        <v>1.450833101980364</v>
      </c>
      <c r="G80" s="3">
        <f t="shared" si="11"/>
        <v>-1.5508331019803641</v>
      </c>
      <c r="H80" s="3">
        <f t="shared" si="14"/>
        <v>2.9912189580592226E-2</v>
      </c>
      <c r="I80" s="3">
        <f t="shared" si="15"/>
        <v>2.0070594186408455E-2</v>
      </c>
      <c r="J80">
        <v>7.2</v>
      </c>
      <c r="K80">
        <f t="shared" si="12"/>
        <v>0.26640000000000003</v>
      </c>
      <c r="L80">
        <f t="shared" si="16"/>
        <v>7.2500000000000508E-2</v>
      </c>
      <c r="M80">
        <f t="shared" si="17"/>
        <v>1.0000000000009114E-2</v>
      </c>
    </row>
    <row r="81" spans="4:13">
      <c r="D81" s="3">
        <f t="shared" si="9"/>
        <v>1.2136854062985376E-2</v>
      </c>
      <c r="E81" s="3">
        <f t="shared" si="13"/>
        <v>2.2812500000000013E-2</v>
      </c>
      <c r="F81" s="3">
        <f t="shared" si="10"/>
        <v>1.4612081259707417</v>
      </c>
      <c r="G81" s="3">
        <f t="shared" si="11"/>
        <v>-1.5612081259707418</v>
      </c>
      <c r="H81" s="3">
        <f t="shared" si="14"/>
        <v>3.0120412279511614E-2</v>
      </c>
      <c r="I81" s="3">
        <f t="shared" si="15"/>
        <v>2.0069611319694709E-2</v>
      </c>
      <c r="J81">
        <v>7.3</v>
      </c>
      <c r="K81">
        <f t="shared" si="12"/>
        <v>0.27374999999999994</v>
      </c>
      <c r="L81">
        <f t="shared" si="16"/>
        <v>7.3499999999999385E-2</v>
      </c>
      <c r="M81">
        <f t="shared" si="17"/>
        <v>9.9999999999888026E-3</v>
      </c>
    </row>
    <row r="82" spans="4:13">
      <c r="D82" s="3">
        <f t="shared" si="9"/>
        <v>1.2298256202735156E-2</v>
      </c>
      <c r="E82" s="3">
        <f t="shared" si="13"/>
        <v>2.3125000000000014E-2</v>
      </c>
      <c r="F82" s="3">
        <f t="shared" si="10"/>
        <v>1.4715124054702944</v>
      </c>
      <c r="G82" s="3">
        <f t="shared" si="11"/>
        <v>-1.5715124054702945</v>
      </c>
      <c r="H82" s="3">
        <f t="shared" si="14"/>
        <v>3.0327205314409949E-2</v>
      </c>
      <c r="I82" s="3">
        <f t="shared" si="15"/>
        <v>2.0068655446245524E-2</v>
      </c>
      <c r="J82">
        <v>7.4</v>
      </c>
      <c r="K82">
        <f t="shared" si="12"/>
        <v>0.28120000000000006</v>
      </c>
      <c r="L82">
        <f t="shared" si="16"/>
        <v>7.4500000000000829E-2</v>
      </c>
      <c r="M82">
        <f t="shared" si="17"/>
        <v>1.0000000000014388E-2</v>
      </c>
    </row>
    <row r="83" spans="4:13">
      <c r="D83" s="3">
        <f t="shared" si="9"/>
        <v>1.2459623684102028E-2</v>
      </c>
      <c r="E83" s="3">
        <f t="shared" si="13"/>
        <v>2.3437500000000014E-2</v>
      </c>
      <c r="F83" s="3">
        <f t="shared" si="10"/>
        <v>1.4817473682040396</v>
      </c>
      <c r="G83" s="3">
        <f t="shared" si="11"/>
        <v>-1.5817473682040395</v>
      </c>
      <c r="H83" s="3">
        <f t="shared" si="14"/>
        <v>3.0532597736743123E-2</v>
      </c>
      <c r="I83" s="3">
        <f t="shared" si="15"/>
        <v>2.0067725469676969E-2</v>
      </c>
      <c r="J83">
        <v>7.5</v>
      </c>
      <c r="K83">
        <f t="shared" si="12"/>
        <v>0.28875000000000001</v>
      </c>
      <c r="L83">
        <f t="shared" si="16"/>
        <v>7.549999999999972E-2</v>
      </c>
      <c r="M83">
        <f t="shared" si="17"/>
        <v>9.9999999999889413E-3</v>
      </c>
    </row>
    <row r="84" spans="4:13">
      <c r="D84" s="3">
        <f t="shared" si="9"/>
        <v>1.2620957197255471E-2</v>
      </c>
      <c r="E84" s="3">
        <f t="shared" si="13"/>
        <v>2.3750000000000014E-2</v>
      </c>
      <c r="F84" s="3">
        <f t="shared" si="10"/>
        <v>1.4919143945109279</v>
      </c>
      <c r="G84" s="3">
        <f t="shared" si="11"/>
        <v>-1.591914394510928</v>
      </c>
      <c r="H84" s="3">
        <f t="shared" si="14"/>
        <v>3.0736617627150079E-2</v>
      </c>
      <c r="I84" s="3">
        <f t="shared" si="15"/>
        <v>2.0066820351269353E-2</v>
      </c>
      <c r="J84">
        <v>7.6</v>
      </c>
      <c r="K84">
        <f t="shared" si="12"/>
        <v>0.2964</v>
      </c>
      <c r="L84">
        <f t="shared" si="16"/>
        <v>7.6500000000000179E-2</v>
      </c>
      <c r="M84">
        <f t="shared" si="17"/>
        <v>1.0000000000004623E-2</v>
      </c>
    </row>
    <row r="85" spans="4:13">
      <c r="D85" s="3">
        <f t="shared" si="9"/>
        <v>1.2782257409758441E-2</v>
      </c>
      <c r="E85" s="3">
        <f t="shared" si="13"/>
        <v>2.4062500000000014E-2</v>
      </c>
      <c r="F85" s="3">
        <f t="shared" si="10"/>
        <v>1.5020148195168759</v>
      </c>
      <c r="G85" s="3">
        <f t="shared" si="11"/>
        <v>-1.602014819516876</v>
      </c>
      <c r="H85" s="3">
        <f t="shared" si="14"/>
        <v>3.0939292140278626E-2</v>
      </c>
      <c r="I85" s="3">
        <f t="shared" si="15"/>
        <v>2.0065939107433057E-2</v>
      </c>
      <c r="J85">
        <v>7.7</v>
      </c>
      <c r="K85">
        <f t="shared" si="12"/>
        <v>0.30414999999999998</v>
      </c>
      <c r="L85">
        <f t="shared" si="16"/>
        <v>7.7499999999999375E-2</v>
      </c>
      <c r="M85">
        <f t="shared" si="17"/>
        <v>9.999999999991906E-3</v>
      </c>
    </row>
    <row r="86" spans="4:13">
      <c r="D86" s="3">
        <f t="shared" si="9"/>
        <v>1.294352496759067E-2</v>
      </c>
      <c r="E86" s="3">
        <f t="shared" si="13"/>
        <v>2.4375000000000015E-2</v>
      </c>
      <c r="F86" s="3">
        <f t="shared" si="10"/>
        <v>1.5120499351813312</v>
      </c>
      <c r="G86" s="3">
        <f t="shared" si="11"/>
        <v>-1.6120499351813313</v>
      </c>
      <c r="H86" s="3">
        <f t="shared" si="14"/>
        <v>3.1140647546981773E-2</v>
      </c>
      <c r="I86" s="3">
        <f t="shared" si="15"/>
        <v>2.0065080805829989E-2</v>
      </c>
      <c r="J86">
        <v>7.8</v>
      </c>
      <c r="K86">
        <f t="shared" si="12"/>
        <v>0.31199999999999994</v>
      </c>
      <c r="L86">
        <f t="shared" si="16"/>
        <v>7.8499999999999959E-2</v>
      </c>
      <c r="M86">
        <f t="shared" si="17"/>
        <v>1.0000000000005872E-2</v>
      </c>
    </row>
    <row r="87" spans="4:13">
      <c r="D87" s="3">
        <f t="shared" si="9"/>
        <v>1.3104760496113128E-2</v>
      </c>
      <c r="E87" s="3">
        <f t="shared" si="13"/>
        <v>2.4687500000000015E-2</v>
      </c>
      <c r="F87" s="3">
        <f t="shared" si="10"/>
        <v>1.5220209922262491</v>
      </c>
      <c r="G87" s="3">
        <f t="shared" si="11"/>
        <v>-1.6220209922262492</v>
      </c>
      <c r="H87" s="3">
        <f t="shared" si="14"/>
        <v>3.1340709274076249E-2</v>
      </c>
      <c r="I87" s="3">
        <f t="shared" si="15"/>
        <v>2.0064244562360188E-2</v>
      </c>
      <c r="J87">
        <v>7.9</v>
      </c>
      <c r="K87">
        <f t="shared" si="12"/>
        <v>0.31995000000000001</v>
      </c>
      <c r="L87">
        <f t="shared" si="16"/>
        <v>7.9500000000000251E-2</v>
      </c>
      <c r="M87">
        <f t="shared" si="17"/>
        <v>1.0000000000002869E-2</v>
      </c>
    </row>
    <row r="88" spans="4:13">
      <c r="D88" s="3">
        <f t="shared" si="9"/>
        <v>1.3265964600977825E-2</v>
      </c>
      <c r="E88" s="3">
        <f t="shared" si="13"/>
        <v>2.5000000000000015E-2</v>
      </c>
      <c r="F88" s="3">
        <f t="shared" si="10"/>
        <v>1.5319292019556379</v>
      </c>
      <c r="G88" s="3">
        <f t="shared" si="11"/>
        <v>-1.631929201955638</v>
      </c>
      <c r="H88" s="3">
        <f t="shared" si="14"/>
        <v>3.1539501941818308E-2</v>
      </c>
      <c r="I88" s="3">
        <f t="shared" si="15"/>
        <v>2.0063429536863728E-2</v>
      </c>
      <c r="J88">
        <v>8</v>
      </c>
      <c r="K88">
        <f t="shared" si="12"/>
        <v>0.32800000000000001</v>
      </c>
      <c r="L88">
        <f t="shared" si="16"/>
        <v>8.0500000000000307E-2</v>
      </c>
      <c r="M88">
        <f t="shared" si="17"/>
        <v>1.0000000000000599E-2</v>
      </c>
    </row>
    <row r="89" spans="4:13">
      <c r="D89" s="3">
        <f t="shared" si="9"/>
        <v>1.3427137868986583E-2</v>
      </c>
      <c r="E89" s="3">
        <f t="shared" si="13"/>
        <v>2.5312500000000016E-2</v>
      </c>
      <c r="F89" s="3">
        <f t="shared" si="10"/>
        <v>1.5417757379731607</v>
      </c>
      <c r="G89" s="3">
        <f t="shared" si="11"/>
        <v>-1.6417757379731608</v>
      </c>
      <c r="H89" s="3">
        <f t="shared" si="14"/>
        <v>3.1737049399288973E-2</v>
      </c>
      <c r="I89" s="3">
        <f t="shared" si="15"/>
        <v>2.0062634932641349E-2</v>
      </c>
      <c r="J89">
        <v>8.1</v>
      </c>
      <c r="K89">
        <f t="shared" si="12"/>
        <v>0.33615</v>
      </c>
      <c r="L89">
        <f t="shared" si="16"/>
        <v>8.1500000000000197E-2</v>
      </c>
      <c r="M89">
        <f t="shared" si="17"/>
        <v>9.9999999999989334E-3</v>
      </c>
    </row>
    <row r="90" spans="4:13">
      <c r="D90" s="3">
        <f t="shared" si="9"/>
        <v>1.3588280868902356E-2</v>
      </c>
      <c r="E90" s="3">
        <f t="shared" si="13"/>
        <v>2.5625000000000016E-2</v>
      </c>
      <c r="F90" s="3">
        <f t="shared" si="10"/>
        <v>1.5515617378046971</v>
      </c>
      <c r="G90" s="3">
        <f t="shared" si="11"/>
        <v>-1.6515617378046972</v>
      </c>
      <c r="H90" s="3">
        <f t="shared" si="14"/>
        <v>3.1933374757777647E-2</v>
      </c>
      <c r="I90" s="3">
        <f t="shared" si="15"/>
        <v>2.0061859990636307E-2</v>
      </c>
      <c r="J90">
        <v>8.1999999999999993</v>
      </c>
      <c r="K90">
        <f t="shared" si="12"/>
        <v>0.34439999999999993</v>
      </c>
      <c r="L90">
        <f t="shared" si="16"/>
        <v>8.2499999999999532E-2</v>
      </c>
      <c r="M90">
        <f t="shared" si="17"/>
        <v>9.9999999999933822E-3</v>
      </c>
    </row>
    <row r="91" spans="4:13">
      <c r="D91" s="3">
        <f t="shared" si="9"/>
        <v>1.3749394152216109E-2</v>
      </c>
      <c r="E91" s="3">
        <f t="shared" si="13"/>
        <v>2.5937500000000016E-2</v>
      </c>
      <c r="F91" s="3">
        <f t="shared" si="10"/>
        <v>1.5612883044322023</v>
      </c>
      <c r="G91" s="3">
        <f t="shared" si="11"/>
        <v>-1.6612883044322024</v>
      </c>
      <c r="H91" s="3">
        <f t="shared" si="14"/>
        <v>3.2128500422368714E-2</v>
      </c>
      <c r="I91" s="3">
        <f t="shared" si="15"/>
        <v>2.006110399113302E-2</v>
      </c>
      <c r="J91">
        <v>8.3000000000000007</v>
      </c>
      <c r="K91">
        <f t="shared" si="12"/>
        <v>0.35275000000000001</v>
      </c>
      <c r="L91">
        <f t="shared" si="16"/>
        <v>8.3499999999999602E-2</v>
      </c>
      <c r="M91">
        <f t="shared" si="17"/>
        <v>1.0000000000000561E-2</v>
      </c>
    </row>
    <row r="92" spans="4:13">
      <c r="D92" s="3">
        <f t="shared" si="9"/>
        <v>1.3910478253872373E-2</v>
      </c>
      <c r="E92" s="3">
        <f t="shared" si="13"/>
        <v>2.6250000000000016E-2</v>
      </c>
      <c r="F92" s="3">
        <f t="shared" si="10"/>
        <v>1.5709565077447332</v>
      </c>
      <c r="G92" s="3">
        <f t="shared" si="11"/>
        <v>-1.6709565077447333</v>
      </c>
      <c r="H92" s="3">
        <f t="shared" si="14"/>
        <v>3.2322448121769785E-2</v>
      </c>
      <c r="I92" s="3">
        <f t="shared" si="15"/>
        <v>2.0060366247128751E-2</v>
      </c>
      <c r="J92">
        <v>8.4</v>
      </c>
      <c r="K92">
        <f t="shared" si="12"/>
        <v>0.36120000000000008</v>
      </c>
      <c r="L92">
        <f t="shared" si="16"/>
        <v>8.4500000000000991E-2</v>
      </c>
      <c r="M92">
        <f t="shared" si="17"/>
        <v>1.0000000000013921E-2</v>
      </c>
    </row>
    <row r="93" spans="4:13">
      <c r="D93" s="3">
        <f t="shared" si="9"/>
        <v>1.4071533692956025E-2</v>
      </c>
      <c r="E93" s="3">
        <f t="shared" si="13"/>
        <v>2.6562500000000017E-2</v>
      </c>
      <c r="F93" s="3">
        <f t="shared" si="10"/>
        <v>1.5805673859120333</v>
      </c>
      <c r="G93" s="3">
        <f t="shared" si="11"/>
        <v>-1.6805673859120334</v>
      </c>
      <c r="H93" s="3">
        <f t="shared" si="14"/>
        <v>3.2515238936567221E-2</v>
      </c>
      <c r="I93" s="3">
        <f t="shared" si="15"/>
        <v>2.0059646105325148E-2</v>
      </c>
      <c r="J93">
        <v>8.5</v>
      </c>
      <c r="K93">
        <f t="shared" si="12"/>
        <v>0.36975000000000002</v>
      </c>
      <c r="L93">
        <f t="shared" si="16"/>
        <v>8.5499999999999771E-2</v>
      </c>
      <c r="M93">
        <f t="shared" si="17"/>
        <v>9.9999999999878311E-3</v>
      </c>
    </row>
    <row r="94" spans="4:13">
      <c r="D94" s="3">
        <f t="shared" si="9"/>
        <v>1.4232560973342842E-2</v>
      </c>
      <c r="E94" s="3">
        <f t="shared" si="13"/>
        <v>2.6875000000000017E-2</v>
      </c>
      <c r="F94" s="3">
        <f t="shared" si="10"/>
        <v>1.5901219466856729</v>
      </c>
      <c r="G94" s="3">
        <f t="shared" si="11"/>
        <v>-1.6901219466856729</v>
      </c>
      <c r="H94" s="3">
        <f t="shared" si="14"/>
        <v>3.2706893325977635E-2</v>
      </c>
      <c r="I94" s="3">
        <f t="shared" si="15"/>
        <v>2.0058942943685605E-2</v>
      </c>
      <c r="J94">
        <v>8.6</v>
      </c>
      <c r="K94">
        <f t="shared" si="12"/>
        <v>0.37839999999999996</v>
      </c>
      <c r="L94">
        <f t="shared" si="16"/>
        <v>8.649999999999966E-2</v>
      </c>
      <c r="M94">
        <f t="shared" si="17"/>
        <v>9.9999999999989334E-3</v>
      </c>
    </row>
    <row r="95" spans="4:13">
      <c r="D95" s="3">
        <f t="shared" si="9"/>
        <v>1.4393560584316189E-2</v>
      </c>
      <c r="E95" s="3">
        <f t="shared" si="13"/>
        <v>2.7187500000000017E-2</v>
      </c>
      <c r="F95" s="3">
        <f t="shared" si="10"/>
        <v>1.5996211686323625</v>
      </c>
      <c r="G95" s="3">
        <f t="shared" si="11"/>
        <v>-1.6996211686323626</v>
      </c>
      <c r="H95" s="3">
        <f t="shared" si="14"/>
        <v>3.2897431153180216E-2</v>
      </c>
      <c r="I95" s="3">
        <f t="shared" si="15"/>
        <v>2.005825616791513E-2</v>
      </c>
      <c r="J95">
        <v>8.6999999999999993</v>
      </c>
      <c r="K95">
        <f t="shared" si="12"/>
        <v>0.38714999999999994</v>
      </c>
      <c r="L95">
        <f t="shared" si="16"/>
        <v>8.7500000000000105E-2</v>
      </c>
      <c r="M95">
        <f t="shared" si="17"/>
        <v>1.0000000000004484E-2</v>
      </c>
    </row>
    <row r="96" spans="4:13">
      <c r="D96" s="3">
        <f t="shared" si="9"/>
        <v>1.455453300115186E-2</v>
      </c>
      <c r="E96" s="3">
        <f t="shared" si="13"/>
        <v>2.7500000000000017E-2</v>
      </c>
      <c r="F96" s="3">
        <f t="shared" si="10"/>
        <v>1.6090660023037062</v>
      </c>
      <c r="G96" s="3">
        <f t="shared" si="11"/>
        <v>-1.7090660023037063</v>
      </c>
      <c r="H96" s="3">
        <f t="shared" si="14"/>
        <v>3.3086871709360657E-2</v>
      </c>
      <c r="I96" s="3">
        <f t="shared" si="15"/>
        <v>2.0057585212454966E-2</v>
      </c>
      <c r="J96">
        <v>8.8000000000000007</v>
      </c>
      <c r="K96">
        <f t="shared" si="12"/>
        <v>0.39600000000000002</v>
      </c>
      <c r="L96">
        <f t="shared" si="16"/>
        <v>8.8499999999999537E-2</v>
      </c>
      <c r="M96">
        <f t="shared" si="17"/>
        <v>9.9999999999941767E-3</v>
      </c>
    </row>
    <row r="97" spans="4:13">
      <c r="D97" s="3">
        <f t="shared" si="9"/>
        <v>1.4715478685673185E-2</v>
      </c>
      <c r="E97" s="3">
        <f t="shared" si="13"/>
        <v>2.7812500000000018E-2</v>
      </c>
      <c r="F97" s="3">
        <f t="shared" si="10"/>
        <v>1.6184573713463588</v>
      </c>
      <c r="G97" s="3">
        <f t="shared" si="11"/>
        <v>-1.7184573713463589</v>
      </c>
      <c r="H97" s="3">
        <f t="shared" si="14"/>
        <v>3.3275233736500556E-2</v>
      </c>
      <c r="I97" s="3">
        <f t="shared" si="15"/>
        <v>2.0056929536515816E-2</v>
      </c>
      <c r="J97">
        <v>8.9</v>
      </c>
      <c r="K97">
        <f t="shared" si="12"/>
        <v>0.40495000000000009</v>
      </c>
      <c r="L97">
        <f t="shared" si="16"/>
        <v>8.9500000000001009E-2</v>
      </c>
      <c r="M97">
        <f t="shared" si="17"/>
        <v>1.0000000000014754E-2</v>
      </c>
    </row>
    <row r="98" spans="4:13">
      <c r="D98" s="3">
        <f t="shared" si="9"/>
        <v>1.4876398086778132E-2</v>
      </c>
      <c r="E98" s="3">
        <f t="shared" si="13"/>
        <v>2.8125000000000018E-2</v>
      </c>
      <c r="F98" s="3">
        <f t="shared" si="10"/>
        <v>1.6277961735562521</v>
      </c>
      <c r="G98" s="3">
        <f t="shared" si="11"/>
        <v>-1.7277961735562521</v>
      </c>
      <c r="H98" s="3">
        <f t="shared" si="14"/>
        <v>3.3462535449026547E-2</v>
      </c>
      <c r="I98" s="3">
        <f t="shared" si="15"/>
        <v>2.0056288624205852E-2</v>
      </c>
      <c r="J98">
        <v>9</v>
      </c>
      <c r="K98">
        <f t="shared" si="12"/>
        <v>0.41399999999999998</v>
      </c>
      <c r="L98">
        <f t="shared" si="16"/>
        <v>9.0499999999999234E-2</v>
      </c>
      <c r="M98">
        <f t="shared" si="17"/>
        <v>9.99999999998228E-3</v>
      </c>
    </row>
    <row r="99" spans="4:13">
      <c r="D99" s="3">
        <f t="shared" si="9"/>
        <v>1.5037291640940156E-2</v>
      </c>
      <c r="E99" s="3">
        <f t="shared" si="13"/>
        <v>2.8437500000000018E-2</v>
      </c>
      <c r="F99" s="3">
        <f t="shared" si="10"/>
        <v>1.6370832818802992</v>
      </c>
      <c r="G99" s="3">
        <f t="shared" si="11"/>
        <v>-1.7370832818802993</v>
      </c>
      <c r="H99" s="3">
        <f t="shared" si="14"/>
        <v>3.3648794554365646E-2</v>
      </c>
      <c r="I99" s="3">
        <f t="shared" si="15"/>
        <v>2.0055661982192989E-2</v>
      </c>
      <c r="J99">
        <v>9.1</v>
      </c>
      <c r="K99">
        <f t="shared" si="12"/>
        <v>0.42314999999999997</v>
      </c>
      <c r="L99">
        <f t="shared" si="16"/>
        <v>9.1500000000000234E-2</v>
      </c>
      <c r="M99">
        <f t="shared" si="17"/>
        <v>1.0000000000010036E-2</v>
      </c>
    </row>
    <row r="100" spans="4:13">
      <c r="D100" s="3">
        <f t="shared" si="9"/>
        <v>1.5198159772684378E-2</v>
      </c>
      <c r="E100" s="3">
        <f t="shared" si="13"/>
        <v>2.8750000000000019E-2</v>
      </c>
      <c r="F100" s="3">
        <f t="shared" si="10"/>
        <v>1.6463195453687378</v>
      </c>
      <c r="G100" s="3">
        <f t="shared" si="11"/>
        <v>-1.7463195453687379</v>
      </c>
      <c r="H100" s="3">
        <f t="shared" si="14"/>
        <v>3.3834028272490005E-2</v>
      </c>
      <c r="I100" s="3">
        <f t="shared" si="15"/>
        <v>2.0055049139321549E-2</v>
      </c>
      <c r="J100">
        <v>9.1999999999999993</v>
      </c>
      <c r="K100">
        <f t="shared" si="12"/>
        <v>0.43239999999999995</v>
      </c>
      <c r="L100">
        <f t="shared" si="16"/>
        <v>9.2500000000000138E-2</v>
      </c>
      <c r="M100">
        <f t="shared" si="17"/>
        <v>9.9999999999990721E-3</v>
      </c>
    </row>
    <row r="101" spans="4:13">
      <c r="D101" s="3">
        <f t="shared" si="9"/>
        <v>1.5359002895040531E-2</v>
      </c>
      <c r="E101" s="3">
        <f t="shared" si="13"/>
        <v>2.9062500000000019E-2</v>
      </c>
      <c r="F101" s="3">
        <f t="shared" si="10"/>
        <v>1.6555057900810541</v>
      </c>
      <c r="G101" s="3">
        <f t="shared" si="11"/>
        <v>-1.7555057900810542</v>
      </c>
      <c r="H101" s="3">
        <f t="shared" si="14"/>
        <v>3.4018253354498637E-2</v>
      </c>
      <c r="I101" s="3">
        <f t="shared" si="15"/>
        <v>2.0054449644873386E-2</v>
      </c>
      <c r="J101">
        <v>9.3000000000000007</v>
      </c>
      <c r="K101">
        <f t="shared" si="12"/>
        <v>0.44175000000000009</v>
      </c>
      <c r="L101">
        <f t="shared" si="16"/>
        <v>9.3500000000000028E-2</v>
      </c>
      <c r="M101">
        <f t="shared" si="17"/>
        <v>9.9999999999987564E-3</v>
      </c>
    </row>
    <row r="102" spans="4:13">
      <c r="D102" s="3">
        <f t="shared" si="9"/>
        <v>1.551982140997412E-2</v>
      </c>
      <c r="E102" s="3">
        <f t="shared" si="13"/>
        <v>2.9375000000000019E-2</v>
      </c>
      <c r="F102" s="3">
        <f t="shared" si="10"/>
        <v>1.664642819948225</v>
      </c>
      <c r="G102" s="3">
        <f t="shared" si="11"/>
        <v>-1.7646428199482251</v>
      </c>
      <c r="H102" s="3">
        <f t="shared" si="14"/>
        <v>3.4201486100292174E-2</v>
      </c>
      <c r="I102" s="3">
        <f t="shared" si="15"/>
        <v>2.0053863066803203E-2</v>
      </c>
      <c r="J102">
        <v>9.4</v>
      </c>
      <c r="K102">
        <f t="shared" si="12"/>
        <v>0.45120000000000005</v>
      </c>
      <c r="L102">
        <f t="shared" si="16"/>
        <v>9.4499999999999917E-2</v>
      </c>
      <c r="M102">
        <f t="shared" si="17"/>
        <v>9.9999999999989334E-3</v>
      </c>
    </row>
    <row r="103" spans="4:13">
      <c r="D103" s="3">
        <f t="shared" si="9"/>
        <v>1.5680615708796919E-2</v>
      </c>
      <c r="E103" s="3">
        <f t="shared" si="13"/>
        <v>2.9687500000000019E-2</v>
      </c>
      <c r="F103" s="3">
        <f t="shared" si="10"/>
        <v>1.6737314175938205</v>
      </c>
      <c r="G103" s="3">
        <f t="shared" si="11"/>
        <v>-1.7737314175938206</v>
      </c>
      <c r="H103" s="3">
        <f t="shared" si="14"/>
        <v>3.438374237541976E-2</v>
      </c>
      <c r="I103" s="3">
        <f t="shared" si="15"/>
        <v>2.0053288992929724E-2</v>
      </c>
      <c r="J103">
        <v>9.5</v>
      </c>
      <c r="K103">
        <f t="shared" si="12"/>
        <v>0.46074999999999999</v>
      </c>
      <c r="L103">
        <f t="shared" si="16"/>
        <v>9.5499999999999807E-2</v>
      </c>
      <c r="M103">
        <f t="shared" si="17"/>
        <v>9.9999999999989334E-3</v>
      </c>
    </row>
    <row r="104" spans="4:13">
      <c r="D104" s="3">
        <f t="shared" si="9"/>
        <v>1.5841386172558179E-2</v>
      </c>
      <c r="E104" s="3">
        <f t="shared" si="13"/>
        <v>3.000000000000002E-2</v>
      </c>
      <c r="F104" s="3">
        <f t="shared" si="10"/>
        <v>1.6827723451163459</v>
      </c>
      <c r="G104" s="3">
        <f t="shared" si="11"/>
        <v>-1.782772345116346</v>
      </c>
      <c r="H104" s="3">
        <f t="shared" si="14"/>
        <v>3.4565037627102904E-2</v>
      </c>
      <c r="I104" s="3">
        <f t="shared" si="15"/>
        <v>2.0052727027337524E-2</v>
      </c>
      <c r="J104">
        <v>9.6</v>
      </c>
      <c r="K104">
        <f t="shared" si="12"/>
        <v>0.47039999999999998</v>
      </c>
      <c r="L104">
        <f t="shared" si="16"/>
        <v>9.6500000000000266E-2</v>
      </c>
      <c r="M104">
        <f t="shared" si="17"/>
        <v>1.0000000000004623E-2</v>
      </c>
    </row>
    <row r="105" spans="4:13">
      <c r="D105" s="3">
        <f t="shared" si="9"/>
        <v>1.6002133172417523E-2</v>
      </c>
      <c r="E105" s="3">
        <f t="shared" si="13"/>
        <v>3.031250000000002E-2</v>
      </c>
      <c r="F105" s="3">
        <f t="shared" si="10"/>
        <v>1.691766344835036</v>
      </c>
      <c r="G105" s="3">
        <f t="shared" si="11"/>
        <v>-1.7917663448350361</v>
      </c>
      <c r="H105" s="3">
        <f t="shared" si="14"/>
        <v>3.4745386899513252E-2</v>
      </c>
      <c r="I105" s="3">
        <f t="shared" si="15"/>
        <v>2.005217679021834E-2</v>
      </c>
      <c r="J105">
        <v>9.6999999999999993</v>
      </c>
      <c r="K105">
        <f t="shared" si="12"/>
        <v>0.48014999999999991</v>
      </c>
      <c r="L105">
        <f t="shared" si="16"/>
        <v>9.7499999999999601E-2</v>
      </c>
      <c r="M105">
        <f t="shared" si="17"/>
        <v>9.9999999999933822E-3</v>
      </c>
    </row>
    <row r="106" spans="4:13">
      <c r="D106" s="3">
        <f t="shared" si="9"/>
        <v>1.6162857070000588E-2</v>
      </c>
      <c r="E106" s="3">
        <f t="shared" si="13"/>
        <v>3.062500000000002E-2</v>
      </c>
      <c r="F106" s="3">
        <f t="shared" si="10"/>
        <v>1.7007141400011601</v>
      </c>
      <c r="G106" s="3">
        <f t="shared" si="11"/>
        <v>-1.8007141400011601</v>
      </c>
      <c r="H106" s="3">
        <f t="shared" si="14"/>
        <v>3.4924804848361933E-2</v>
      </c>
      <c r="I106" s="3">
        <f t="shared" si="15"/>
        <v>2.0051637919467437E-2</v>
      </c>
      <c r="J106">
        <v>9.8000000000000007</v>
      </c>
      <c r="K106">
        <f t="shared" si="12"/>
        <v>0.49000000000000005</v>
      </c>
      <c r="L106">
        <f t="shared" si="16"/>
        <v>9.8499999999999963E-2</v>
      </c>
      <c r="M106">
        <f t="shared" si="17"/>
        <v>1.0000000000003475E-2</v>
      </c>
    </row>
    <row r="107" spans="4:13">
      <c r="D107" s="3">
        <f t="shared" si="9"/>
        <v>1.6323558217738395E-2</v>
      </c>
      <c r="E107" s="3">
        <f t="shared" si="13"/>
        <v>3.0937500000000021E-2</v>
      </c>
      <c r="F107" s="3">
        <f t="shared" si="10"/>
        <v>1.7096164354767778</v>
      </c>
      <c r="G107" s="3">
        <f t="shared" si="11"/>
        <v>-1.8096164354767779</v>
      </c>
      <c r="H107" s="3">
        <f t="shared" si="14"/>
        <v>3.5103305754779657E-2</v>
      </c>
      <c r="I107" s="3">
        <f t="shared" si="15"/>
        <v>2.005111006555731E-2</v>
      </c>
      <c r="J107">
        <v>9.9</v>
      </c>
      <c r="K107">
        <f t="shared" si="12"/>
        <v>0.49995000000000006</v>
      </c>
      <c r="L107">
        <f t="shared" si="16"/>
        <v>9.9500000000000491E-2</v>
      </c>
      <c r="M107">
        <f t="shared" si="17"/>
        <v>1.0000000000005317E-2</v>
      </c>
    </row>
    <row r="108" spans="4:13">
      <c r="D108" s="3">
        <f t="shared" si="9"/>
        <v>1.6484236959191378E-2</v>
      </c>
      <c r="E108" s="3">
        <f t="shared" si="13"/>
        <v>3.1250000000000021E-2</v>
      </c>
      <c r="F108" s="3">
        <f t="shared" si="10"/>
        <v>1.7184739183827398</v>
      </c>
      <c r="G108" s="3">
        <f t="shared" si="11"/>
        <v>-1.8184739183827399</v>
      </c>
      <c r="H108" s="3">
        <f t="shared" si="14"/>
        <v>3.5280903538595094E-2</v>
      </c>
      <c r="I108" s="3">
        <f t="shared" si="15"/>
        <v>2.0050592894274296E-2</v>
      </c>
      <c r="J108">
        <v>10</v>
      </c>
      <c r="K108">
        <f t="shared" si="12"/>
        <v>0.51</v>
      </c>
      <c r="L108">
        <f t="shared" si="16"/>
        <v>0.10049999999999984</v>
      </c>
      <c r="M108">
        <f t="shared" si="17"/>
        <v>9.999999999993521E-3</v>
      </c>
    </row>
    <row r="109" spans="4:13">
      <c r="D109" s="3">
        <f t="shared" si="9"/>
        <v>1.6644893629358816E-2</v>
      </c>
      <c r="E109" s="3">
        <f t="shared" si="13"/>
        <v>3.1562500000000021E-2</v>
      </c>
      <c r="F109" s="3">
        <f t="shared" si="10"/>
        <v>1.7272872587176225</v>
      </c>
      <c r="G109" s="3">
        <f t="shared" si="11"/>
        <v>-1.8272872587176225</v>
      </c>
      <c r="H109" s="3">
        <f t="shared" si="14"/>
        <v>3.5457611771003983E-2</v>
      </c>
      <c r="I109" s="3">
        <f t="shared" si="15"/>
        <v>2.0050086084783047E-2</v>
      </c>
    </row>
    <row r="110" spans="4:13">
      <c r="D110" s="3">
        <f t="shared" si="9"/>
        <v>1.6805528554974598E-2</v>
      </c>
      <c r="E110" s="3">
        <f t="shared" si="13"/>
        <v>3.1875000000000021E-2</v>
      </c>
      <c r="F110" s="3">
        <f t="shared" si="10"/>
        <v>1.7360571099491757</v>
      </c>
      <c r="G110" s="3">
        <f t="shared" si="11"/>
        <v>-1.8360571099491758</v>
      </c>
      <c r="H110" s="3">
        <f t="shared" si="14"/>
        <v>3.5633443686666946E-2</v>
      </c>
      <c r="I110" s="3">
        <f t="shared" si="15"/>
        <v>2.0049589328303915E-2</v>
      </c>
    </row>
    <row r="111" spans="4:13">
      <c r="D111" s="3">
        <f t="shared" si="9"/>
        <v>1.6966142054789891E-2</v>
      </c>
      <c r="E111" s="3">
        <f t="shared" si="13"/>
        <v>3.2187500000000022E-2</v>
      </c>
      <c r="F111" s="3">
        <f t="shared" si="10"/>
        <v>1.7447841095797574</v>
      </c>
      <c r="G111" s="3">
        <f t="shared" si="11"/>
        <v>-1.8447841095797575</v>
      </c>
      <c r="H111" s="3">
        <f t="shared" si="14"/>
        <v>3.5808412195288714E-2</v>
      </c>
      <c r="I111" s="3">
        <f t="shared" si="15"/>
        <v>2.0049102329354127E-2</v>
      </c>
    </row>
    <row r="112" spans="4:13">
      <c r="D112" s="3">
        <f t="shared" si="9"/>
        <v>1.7126734439843576E-2</v>
      </c>
      <c r="E112" s="3">
        <f t="shared" si="13"/>
        <v>3.2500000000000022E-2</v>
      </c>
      <c r="F112" s="3">
        <f t="shared" si="10"/>
        <v>1.7534688796871436</v>
      </c>
      <c r="G112" s="3">
        <f t="shared" si="11"/>
        <v>-1.8534688796871437</v>
      </c>
      <c r="H112" s="3">
        <f t="shared" si="14"/>
        <v>3.5982529892671013E-2</v>
      </c>
      <c r="I112" s="3">
        <f t="shared" si="15"/>
        <v>2.0048624802885179E-2</v>
      </c>
    </row>
    <row r="113" spans="4:9">
      <c r="D113" s="3">
        <f t="shared" si="9"/>
        <v>1.7287306013721013E-2</v>
      </c>
      <c r="E113" s="3">
        <f t="shared" si="13"/>
        <v>3.2812500000000022E-2</v>
      </c>
      <c r="F113" s="3">
        <f t="shared" si="10"/>
        <v>1.7621120274420126</v>
      </c>
      <c r="G113" s="3">
        <f t="shared" si="11"/>
        <v>-1.8621120274420127</v>
      </c>
      <c r="H113" s="3">
        <f t="shared" si="14"/>
        <v>3.6155809071291067E-2</v>
      </c>
      <c r="I113" s="3">
        <f t="shared" si="15"/>
        <v>2.0048156474293862E-2</v>
      </c>
    </row>
    <row r="114" spans="4:9">
      <c r="D114" s="3">
        <f t="shared" si="9"/>
        <v>1.7447857072801668E-2</v>
      </c>
      <c r="E114" s="3">
        <f t="shared" si="13"/>
        <v>3.3125000000000022E-2</v>
      </c>
      <c r="F114" s="3">
        <f t="shared" si="10"/>
        <v>1.7707141456033131</v>
      </c>
      <c r="G114" s="3">
        <f t="shared" si="11"/>
        <v>-1.8707141456033132</v>
      </c>
      <c r="H114" s="3">
        <f t="shared" si="14"/>
        <v>3.6328261730452054E-2</v>
      </c>
      <c r="I114" s="3">
        <f t="shared" si="15"/>
        <v>2.0047697081960775E-2</v>
      </c>
    </row>
    <row r="115" spans="4:9">
      <c r="D115" s="3">
        <f t="shared" si="9"/>
        <v>1.760838790649635E-2</v>
      </c>
      <c r="E115" s="3">
        <f t="shared" si="13"/>
        <v>3.3437500000000023E-2</v>
      </c>
      <c r="F115" s="3">
        <f t="shared" si="10"/>
        <v>1.7792758129926725</v>
      </c>
      <c r="G115" s="3">
        <f t="shared" si="11"/>
        <v>-1.8792758129926725</v>
      </c>
      <c r="H115" s="3">
        <f t="shared" si="14"/>
        <v>3.6499899585959401E-2</v>
      </c>
      <c r="I115" s="3">
        <f t="shared" si="15"/>
        <v>2.004724637173631E-2</v>
      </c>
    </row>
    <row r="116" spans="4:9">
      <c r="D116" s="3">
        <f t="shared" si="9"/>
        <v>1.776889879747446E-2</v>
      </c>
      <c r="E116" s="3">
        <f t="shared" si="13"/>
        <v>3.3750000000000023E-2</v>
      </c>
      <c r="F116" s="3">
        <f t="shared" si="10"/>
        <v>1.7877975949489109</v>
      </c>
      <c r="G116" s="3">
        <f t="shared" si="11"/>
        <v>-1.887797594948911</v>
      </c>
      <c r="H116" s="3">
        <f t="shared" si="14"/>
        <v>3.6670734079417809E-2</v>
      </c>
      <c r="I116" s="3">
        <f t="shared" si="15"/>
        <v>2.0046804099856978E-2</v>
      </c>
    </row>
    <row r="117" spans="4:9">
      <c r="D117" s="3">
        <f t="shared" si="9"/>
        <v>1.7929390021881847E-2</v>
      </c>
      <c r="E117" s="3">
        <f t="shared" si="13"/>
        <v>3.4062500000000023E-2</v>
      </c>
      <c r="F117" s="3">
        <f t="shared" si="10"/>
        <v>1.7962800437636761</v>
      </c>
      <c r="G117" s="3">
        <f t="shared" si="11"/>
        <v>-1.8962800437636762</v>
      </c>
      <c r="H117" s="3">
        <f t="shared" si="14"/>
        <v>3.6840776387125108E-2</v>
      </c>
      <c r="I117" s="3">
        <f t="shared" si="15"/>
        <v>2.0046370030705054E-2</v>
      </c>
    </row>
    <row r="118" spans="4:9">
      <c r="D118" s="3">
        <f t="shared" si="9"/>
        <v>1.8089861849549579E-2</v>
      </c>
      <c r="E118" s="3">
        <f t="shared" si="13"/>
        <v>3.4375000000000024E-2</v>
      </c>
      <c r="F118" s="3">
        <f t="shared" si="10"/>
        <v>1.8047236990991411</v>
      </c>
      <c r="G118" s="3">
        <f t="shared" si="11"/>
        <v>-1.9047236990991412</v>
      </c>
      <c r="H118" s="3">
        <f t="shared" si="14"/>
        <v>3.7010037428628795E-2</v>
      </c>
      <c r="I118" s="3">
        <f t="shared" si="15"/>
        <v>2.0045943940032375E-2</v>
      </c>
    </row>
    <row r="119" spans="4:9">
      <c r="D119" s="3">
        <f t="shared" si="9"/>
        <v>1.8250314544194346E-2</v>
      </c>
      <c r="E119" s="3">
        <f t="shared" si="13"/>
        <v>3.4687500000000024E-2</v>
      </c>
      <c r="F119" s="3">
        <f t="shared" si="10"/>
        <v>1.8131290883886715</v>
      </c>
      <c r="G119" s="3">
        <f t="shared" si="11"/>
        <v>-1.9131290883886716</v>
      </c>
      <c r="H119" s="3">
        <f t="shared" si="14"/>
        <v>3.7178527874877271E-2</v>
      </c>
      <c r="I119" s="3">
        <f t="shared" si="15"/>
        <v>2.0045525607998303E-2</v>
      </c>
    </row>
    <row r="120" spans="4:9">
      <c r="D120" s="3">
        <f t="shared" si="9"/>
        <v>1.841074836361066E-2</v>
      </c>
      <c r="E120" s="3">
        <f t="shared" si="13"/>
        <v>3.5000000000000024E-2</v>
      </c>
      <c r="F120" s="3">
        <f t="shared" si="10"/>
        <v>1.8214967272212907</v>
      </c>
      <c r="G120" s="3">
        <f t="shared" si="11"/>
        <v>-1.9214967272212908</v>
      </c>
      <c r="H120" s="3">
        <f t="shared" si="14"/>
        <v>3.7346258156099293E-2</v>
      </c>
      <c r="I120" s="3">
        <f t="shared" si="15"/>
        <v>2.0045114825960924E-2</v>
      </c>
    </row>
    <row r="121" spans="4:9">
      <c r="D121" s="3">
        <f t="shared" si="9"/>
        <v>1.8571163559855386E-2</v>
      </c>
      <c r="E121" s="3">
        <f t="shared" si="13"/>
        <v>3.5312500000000024E-2</v>
      </c>
      <c r="F121" s="3">
        <f t="shared" si="10"/>
        <v>1.8298271197107467</v>
      </c>
      <c r="G121" s="3">
        <f t="shared" si="11"/>
        <v>-1.9298271197107468</v>
      </c>
      <c r="H121" s="3">
        <f t="shared" si="14"/>
        <v>3.7513238469320628E-2</v>
      </c>
      <c r="I121" s="3">
        <f t="shared" si="15"/>
        <v>2.0044711390572102E-2</v>
      </c>
    </row>
    <row r="122" spans="4:9">
      <c r="D122" s="3">
        <f t="shared" si="9"/>
        <v>1.8731560379424972E-2</v>
      </c>
      <c r="E122" s="3">
        <f t="shared" si="13"/>
        <v>3.5625000000000025E-2</v>
      </c>
      <c r="F122" s="3">
        <f t="shared" si="10"/>
        <v>1.8381207588499211</v>
      </c>
      <c r="G122" s="3">
        <f t="shared" si="11"/>
        <v>-1.9381207588499212</v>
      </c>
      <c r="H122" s="3">
        <f t="shared" si="14"/>
        <v>3.7679478785607019E-2</v>
      </c>
      <c r="I122" s="3">
        <f t="shared" si="15"/>
        <v>2.0044315106642122E-2</v>
      </c>
    </row>
    <row r="123" spans="4:9">
      <c r="D123" s="3">
        <f t="shared" si="9"/>
        <v>1.8891939063425657E-2</v>
      </c>
      <c r="E123" s="3">
        <f t="shared" si="13"/>
        <v>3.5937500000000025E-2</v>
      </c>
      <c r="F123" s="3">
        <f t="shared" si="10"/>
        <v>1.8463781268512887</v>
      </c>
      <c r="G123" s="3">
        <f t="shared" si="11"/>
        <v>-1.9463781268512887</v>
      </c>
      <c r="H123" s="3">
        <f t="shared" si="14"/>
        <v>3.7844988857011701E-2</v>
      </c>
      <c r="I123" s="3">
        <f t="shared" si="15"/>
        <v>2.0043925785706799E-2</v>
      </c>
    </row>
    <row r="124" spans="4:9">
      <c r="D124" s="3">
        <f t="shared" si="9"/>
        <v>1.9052299847737052E-2</v>
      </c>
      <c r="E124" s="3">
        <f t="shared" si="13"/>
        <v>3.6250000000000025E-2</v>
      </c>
      <c r="F124" s="3">
        <f t="shared" si="10"/>
        <v>1.8545996954740913</v>
      </c>
      <c r="G124" s="3">
        <f t="shared" si="11"/>
        <v>-1.9545996954740914</v>
      </c>
      <c r="H124" s="3">
        <f t="shared" si="14"/>
        <v>3.8009778223254916E-2</v>
      </c>
      <c r="I124" s="3">
        <f t="shared" si="15"/>
        <v>2.0043543246257026E-2</v>
      </c>
    </row>
    <row r="125" spans="4:9">
      <c r="D125" s="3">
        <f t="shared" si="9"/>
        <v>1.9212642963169442E-2</v>
      </c>
      <c r="E125" s="3">
        <f t="shared" si="13"/>
        <v>3.6562500000000026E-2</v>
      </c>
      <c r="F125" s="3">
        <f t="shared" si="10"/>
        <v>1.8627859263388578</v>
      </c>
      <c r="G125" s="3">
        <f t="shared" si="11"/>
        <v>-1.9627859263388578</v>
      </c>
      <c r="H125" s="3">
        <f t="shared" si="14"/>
        <v>3.8173856218128549E-2</v>
      </c>
      <c r="I125" s="3">
        <f t="shared" si="15"/>
        <v>2.0043167311567713E-2</v>
      </c>
    </row>
    <row r="126" spans="4:9">
      <c r="D126" s="3">
        <f t="shared" si="9"/>
        <v>1.9372968635614937E-2</v>
      </c>
      <c r="E126" s="3">
        <f t="shared" si="13"/>
        <v>3.6875000000000026E-2</v>
      </c>
      <c r="F126" s="3">
        <f t="shared" si="10"/>
        <v>1.8709372712298551</v>
      </c>
      <c r="G126" s="3">
        <f t="shared" si="11"/>
        <v>-1.9709372712298552</v>
      </c>
      <c r="H126" s="3">
        <f t="shared" si="14"/>
        <v>3.833723197568753E-2</v>
      </c>
      <c r="I126" s="3">
        <f t="shared" si="15"/>
        <v>2.0042797813575489E-2</v>
      </c>
    </row>
    <row r="127" spans="4:9">
      <c r="D127" s="3">
        <f t="shared" si="9"/>
        <v>1.953327708619303E-2</v>
      </c>
      <c r="E127" s="3">
        <f t="shared" si="13"/>
        <v>3.7187500000000026E-2</v>
      </c>
      <c r="F127" s="3">
        <f t="shared" si="10"/>
        <v>1.879054172386043</v>
      </c>
      <c r="G127" s="3">
        <f t="shared" si="11"/>
        <v>-1.9790541723860431</v>
      </c>
      <c r="H127" s="3">
        <f t="shared" si="14"/>
        <v>3.8499914436159723E-2</v>
      </c>
      <c r="I127" s="3">
        <f t="shared" si="15"/>
        <v>2.0042434587018685E-2</v>
      </c>
    </row>
    <row r="128" spans="4:9">
      <c r="D128" s="3">
        <f t="shared" si="9"/>
        <v>1.9693568531390541E-2</v>
      </c>
      <c r="E128" s="3">
        <f t="shared" si="13"/>
        <v>3.7500000000000026E-2</v>
      </c>
      <c r="F128" s="3">
        <f t="shared" si="10"/>
        <v>1.8871370627810524</v>
      </c>
      <c r="G128" s="3">
        <f t="shared" si="11"/>
        <v>-1.9871370627810525</v>
      </c>
      <c r="H128" s="3">
        <f t="shared" si="14"/>
        <v>3.8661912351668846E-2</v>
      </c>
      <c r="I128" s="3">
        <f t="shared" si="15"/>
        <v>2.0042077473813751E-2</v>
      </c>
    </row>
    <row r="129" spans="4:9">
      <c r="D129" s="3">
        <f t="shared" si="9"/>
        <v>1.9853843183196357E-2</v>
      </c>
      <c r="E129" s="3">
        <f t="shared" si="13"/>
        <v>3.7812500000000027E-2</v>
      </c>
      <c r="F129" s="3">
        <f t="shared" si="10"/>
        <v>1.8951863663926916</v>
      </c>
      <c r="G129" s="3">
        <f t="shared" si="11"/>
        <v>-1.9951863663926916</v>
      </c>
      <c r="H129" s="3">
        <f t="shared" si="14"/>
        <v>3.8823234291738153E-2</v>
      </c>
      <c r="I129" s="3">
        <f t="shared" si="15"/>
        <v>2.0041726322266903E-2</v>
      </c>
    </row>
    <row r="130" spans="4:9">
      <c r="D130" s="3">
        <f t="shared" si="9"/>
        <v>2.0014101249231243E-2</v>
      </c>
      <c r="E130" s="3">
        <f t="shared" si="13"/>
        <v>3.8125000000000027E-2</v>
      </c>
      <c r="F130" s="3">
        <f t="shared" si="10"/>
        <v>1.9032024984624616</v>
      </c>
      <c r="G130" s="3">
        <f t="shared" si="11"/>
        <v>-2.0032024984624615</v>
      </c>
      <c r="H130" s="3">
        <f t="shared" si="14"/>
        <v>3.8983888648551832E-2</v>
      </c>
      <c r="I130" s="3">
        <f t="shared" si="15"/>
        <v>2.0041380982173344E-2</v>
      </c>
    </row>
    <row r="131" spans="4:9">
      <c r="D131" s="3">
        <f t="shared" si="9"/>
        <v>2.017434293287277E-2</v>
      </c>
      <c r="E131" s="3">
        <f t="shared" si="13"/>
        <v>3.8437500000000027E-2</v>
      </c>
      <c r="F131" s="3">
        <f t="shared" si="10"/>
        <v>1.9111858657455194</v>
      </c>
      <c r="G131" s="3">
        <f t="shared" si="11"/>
        <v>-2.0111858657455195</v>
      </c>
      <c r="H131" s="3">
        <f t="shared" si="14"/>
        <v>3.9143883642079588E-2</v>
      </c>
      <c r="I131" s="3">
        <f t="shared" si="15"/>
        <v>2.0041041311890492E-2</v>
      </c>
    </row>
    <row r="132" spans="4:9">
      <c r="D132" s="3">
        <f t="shared" si="9"/>
        <v>2.0334568433375774E-2</v>
      </c>
      <c r="E132" s="3">
        <f t="shared" si="13"/>
        <v>3.8750000000000027E-2</v>
      </c>
      <c r="F132" s="3">
        <f t="shared" si="10"/>
        <v>1.9191368667515223</v>
      </c>
      <c r="G132" s="3">
        <f t="shared" si="11"/>
        <v>-2.0191368667515226</v>
      </c>
      <c r="H132" s="3">
        <f t="shared" si="14"/>
        <v>3.9303227324970505E-2</v>
      </c>
      <c r="I132" s="3">
        <f t="shared" si="15"/>
        <v>2.0040707172671063E-2</v>
      </c>
    </row>
    <row r="133" spans="4:9">
      <c r="D133" s="3">
        <f t="shared" si="9"/>
        <v>2.0494777945988391E-2</v>
      </c>
      <c r="E133" s="3">
        <f t="shared" si="13"/>
        <v>3.9062500000000028E-2</v>
      </c>
      <c r="F133" s="3">
        <f t="shared" si="10"/>
        <v>1.9270558919767551</v>
      </c>
      <c r="G133" s="3">
        <f t="shared" si="11"/>
        <v>-2.027055891976755</v>
      </c>
      <c r="H133" s="3">
        <f t="shared" si="14"/>
        <v>3.9461927587282501E-2</v>
      </c>
      <c r="I133" s="3">
        <f t="shared" si="15"/>
        <v>2.0040378430203929E-2</v>
      </c>
    </row>
    <row r="134" spans="4:9">
      <c r="D134" s="3">
        <f t="shared" si="9"/>
        <v>2.0654971662063974E-2</v>
      </c>
      <c r="E134" s="3">
        <f t="shared" si="13"/>
        <v>3.9375000000000028E-2</v>
      </c>
      <c r="F134" s="3">
        <f t="shared" si="10"/>
        <v>1.9349433241279215</v>
      </c>
      <c r="G134" s="3">
        <f t="shared" si="11"/>
        <v>-2.0349433241279216</v>
      </c>
      <c r="H134" s="3">
        <f t="shared" si="14"/>
        <v>3.9619992161046752E-2</v>
      </c>
      <c r="I134" s="3">
        <f t="shared" si="15"/>
        <v>2.0040054955132183E-2</v>
      </c>
    </row>
    <row r="135" spans="4:9">
      <c r="D135" s="3">
        <f t="shared" si="9"/>
        <v>2.0815149769168994E-2</v>
      </c>
      <c r="E135" s="3">
        <f t="shared" si="13"/>
        <v>3.9687500000000028E-2</v>
      </c>
      <c r="F135" s="3">
        <f t="shared" si="10"/>
        <v>1.9427995383379639</v>
      </c>
      <c r="G135" s="3">
        <f t="shared" si="11"/>
        <v>-2.042799538337964</v>
      </c>
      <c r="H135" s="3">
        <f t="shared" si="14"/>
        <v>3.9777428624659598E-2</v>
      </c>
      <c r="I135" s="3">
        <f t="shared" si="15"/>
        <v>2.0039736621692193E-2</v>
      </c>
    </row>
    <row r="136" spans="4:9">
      <c r="D136" s="3">
        <f t="shared" si="9"/>
        <v>2.0975312451187143E-2</v>
      </c>
      <c r="E136" s="3">
        <f t="shared" si="13"/>
        <v>4.0000000000000029E-2</v>
      </c>
      <c r="F136" s="3">
        <f t="shared" si="10"/>
        <v>1.9506249023742563</v>
      </c>
      <c r="G136" s="3">
        <f t="shared" si="11"/>
        <v>-2.0506249023742562</v>
      </c>
      <c r="H136" s="3">
        <f t="shared" si="14"/>
        <v>3.9934244407121525E-2</v>
      </c>
      <c r="I136" s="3">
        <f t="shared" si="15"/>
        <v>2.0039423307931386E-2</v>
      </c>
    </row>
    <row r="137" spans="4:9">
      <c r="D137" s="3">
        <f t="shared" ref="D137:D200" si="18">$D$2+$D$3*F137+$D$4*F137*F137/2</f>
        <v>2.113545988841976E-2</v>
      </c>
      <c r="E137" s="3">
        <f t="shared" si="13"/>
        <v>4.0312500000000029E-2</v>
      </c>
      <c r="F137" s="3">
        <f t="shared" ref="F137:F200" si="19">(-$D$3+SQRT($D$3*$D$3-4*($D$2-E137)*$D$4))/(2*$D$4)</f>
        <v>1.958419776839494</v>
      </c>
      <c r="G137" s="3">
        <f t="shared" ref="G137:G200" si="20">(-$D$3-SQRT($D$3*$D$3-4*($D$2-E137)*$D$4))/(2*$D$4)</f>
        <v>-2.0584197768394938</v>
      </c>
      <c r="H137" s="3">
        <f t="shared" si="14"/>
        <v>4.0090446792137462E-2</v>
      </c>
      <c r="I137" s="3">
        <f t="shared" si="15"/>
        <v>2.0039114896916427E-2</v>
      </c>
    </row>
    <row r="138" spans="4:9">
      <c r="D138" s="3">
        <f t="shared" si="18"/>
        <v>2.1295592257682815E-2</v>
      </c>
      <c r="E138" s="3">
        <f t="shared" ref="E138:E201" si="21">E137+$E$6</f>
        <v>4.0625000000000029E-2</v>
      </c>
      <c r="F138" s="3">
        <f t="shared" si="19"/>
        <v>1.9661845153655959</v>
      </c>
      <c r="G138" s="3">
        <f t="shared" si="20"/>
        <v>-2.0661845153655962</v>
      </c>
      <c r="H138" s="3">
        <f t="shared" ref="H138:H201" si="22">(E138-E137)/(F138-F137)</f>
        <v>4.0246042922050855E-2</v>
      </c>
      <c r="I138" s="3">
        <f t="shared" ref="I138:I201" si="23">(H138-H137)/(F138-F137)</f>
        <v>2.0038811273598169E-2</v>
      </c>
    </row>
    <row r="139" spans="4:9">
      <c r="D139" s="3">
        <f t="shared" si="18"/>
        <v>2.145570973240047E-2</v>
      </c>
      <c r="E139" s="3">
        <f t="shared" si="21"/>
        <v>4.0937500000000029E-2</v>
      </c>
      <c r="F139" s="3">
        <f t="shared" si="19"/>
        <v>1.9739194648009102</v>
      </c>
      <c r="G139" s="3">
        <f t="shared" si="20"/>
        <v>-2.0739194648009103</v>
      </c>
      <c r="H139" s="3">
        <f t="shared" si="22"/>
        <v>4.0401039801665262E-2</v>
      </c>
      <c r="I139" s="3">
        <f t="shared" si="23"/>
        <v>2.0038512327793776E-2</v>
      </c>
    </row>
    <row r="140" spans="4:9">
      <c r="D140" s="3">
        <f t="shared" si="18"/>
        <v>2.1615812482695517E-2</v>
      </c>
      <c r="E140" s="3">
        <f t="shared" si="21"/>
        <v>4.125000000000003E-2</v>
      </c>
      <c r="F140" s="3">
        <f t="shared" si="19"/>
        <v>1.9816249653910052</v>
      </c>
      <c r="G140" s="3">
        <f t="shared" si="20"/>
        <v>-2.0816249653910051</v>
      </c>
      <c r="H140" s="3">
        <f t="shared" si="22"/>
        <v>4.0555444301918785E-2</v>
      </c>
      <c r="I140" s="3">
        <f t="shared" si="23"/>
        <v>2.0038217951991521E-2</v>
      </c>
    </row>
    <row r="141" spans="4:9">
      <c r="D141" s="3">
        <f t="shared" si="18"/>
        <v>2.1775900675476668E-2</v>
      </c>
      <c r="E141" s="3">
        <f t="shared" si="21"/>
        <v>4.156250000000003E-2</v>
      </c>
      <c r="F141" s="3">
        <f t="shared" si="19"/>
        <v>1.9893013509533117</v>
      </c>
      <c r="G141" s="3">
        <f t="shared" si="20"/>
        <v>-2.089301350953312</v>
      </c>
      <c r="H141" s="3">
        <f t="shared" si="22"/>
        <v>4.0709263163444157E-2</v>
      </c>
      <c r="I141" s="3">
        <f t="shared" si="23"/>
        <v>2.0037928042680748E-2</v>
      </c>
    </row>
    <row r="142" spans="4:9">
      <c r="D142" s="3">
        <f t="shared" si="18"/>
        <v>2.1935974474522946E-2</v>
      </c>
      <c r="E142" s="3">
        <f t="shared" si="21"/>
        <v>4.187500000000003E-2</v>
      </c>
      <c r="F142" s="3">
        <f t="shared" si="19"/>
        <v>1.9969489490458725</v>
      </c>
      <c r="G142" s="3">
        <f t="shared" si="20"/>
        <v>-2.0969489490458728</v>
      </c>
      <c r="H142" s="3">
        <f t="shared" si="22"/>
        <v>4.0862502999992355E-2</v>
      </c>
      <c r="I142" s="3">
        <f t="shared" si="23"/>
        <v>2.0037642498141064E-2</v>
      </c>
    </row>
    <row r="143" spans="4:9">
      <c r="D143" s="3">
        <f t="shared" si="18"/>
        <v>2.2096034040565236E-2</v>
      </c>
      <c r="E143" s="3">
        <f t="shared" si="21"/>
        <v>4.2187500000000031E-2</v>
      </c>
      <c r="F143" s="3">
        <f t="shared" si="19"/>
        <v>2.0045680811304365</v>
      </c>
      <c r="G143" s="3">
        <f t="shared" si="20"/>
        <v>-2.1045680811304366</v>
      </c>
      <c r="H143" s="3">
        <f t="shared" si="22"/>
        <v>4.1015170301760571E-2</v>
      </c>
      <c r="I143" s="3">
        <f t="shared" si="23"/>
        <v>2.0037361220907764E-2</v>
      </c>
    </row>
    <row r="144" spans="4:9">
      <c r="D144" s="3">
        <f t="shared" si="18"/>
        <v>2.2256079531365078E-2</v>
      </c>
      <c r="E144" s="3">
        <f t="shared" si="21"/>
        <v>4.2500000000000031E-2</v>
      </c>
      <c r="F144" s="3">
        <f t="shared" si="19"/>
        <v>2.0121590627301287</v>
      </c>
      <c r="G144" s="3">
        <f t="shared" si="20"/>
        <v>-2.1121590627301288</v>
      </c>
      <c r="H144" s="3">
        <f t="shared" si="22"/>
        <v>4.1167271438607142E-2</v>
      </c>
      <c r="I144" s="3">
        <f t="shared" si="23"/>
        <v>2.0037084117387177E-2</v>
      </c>
    </row>
    <row r="145" spans="4:9">
      <c r="D145" s="3">
        <f t="shared" si="18"/>
        <v>2.2416111101790974E-2</v>
      </c>
      <c r="E145" s="3">
        <f t="shared" si="21"/>
        <v>4.2812500000000031E-2</v>
      </c>
      <c r="F145" s="3">
        <f t="shared" si="19"/>
        <v>2.0197222035819209</v>
      </c>
      <c r="G145" s="3">
        <f t="shared" si="20"/>
        <v>-2.119722203581921</v>
      </c>
      <c r="H145" s="3">
        <f t="shared" si="22"/>
        <v>4.1318812663121041E-2</v>
      </c>
      <c r="I145" s="3">
        <f t="shared" si="23"/>
        <v>2.0036811092575161E-2</v>
      </c>
    </row>
    <row r="146" spans="4:9">
      <c r="D146" s="3">
        <f t="shared" si="18"/>
        <v>2.2576128903892059E-2</v>
      </c>
      <c r="E146" s="3">
        <f t="shared" si="21"/>
        <v>4.3125000000000031E-2</v>
      </c>
      <c r="F146" s="3">
        <f t="shared" si="19"/>
        <v>2.0272578077840993</v>
      </c>
      <c r="G146" s="3">
        <f t="shared" si="20"/>
        <v>-2.1272578077840993</v>
      </c>
      <c r="H146" s="3">
        <f t="shared" si="22"/>
        <v>4.1469800113660985E-2</v>
      </c>
      <c r="I146" s="3">
        <f t="shared" si="23"/>
        <v>2.0036542059400773E-2</v>
      </c>
    </row>
    <row r="147" spans="4:9">
      <c r="D147" s="3">
        <f t="shared" si="18"/>
        <v>2.2736133086969486E-2</v>
      </c>
      <c r="E147" s="3">
        <f t="shared" si="21"/>
        <v>4.3437500000000032E-2</v>
      </c>
      <c r="F147" s="3">
        <f t="shared" si="19"/>
        <v>2.0347661739389391</v>
      </c>
      <c r="G147" s="3">
        <f t="shared" si="20"/>
        <v>-2.1347661739389392</v>
      </c>
      <c r="H147" s="3">
        <f t="shared" si="22"/>
        <v>4.162023981722901E-2</v>
      </c>
      <c r="I147" s="3">
        <f t="shared" si="23"/>
        <v>2.0036276929708986E-2</v>
      </c>
    </row>
    <row r="148" spans="4:9">
      <c r="D148" s="3">
        <f t="shared" si="18"/>
        <v>2.2896123797645402E-2</v>
      </c>
      <c r="E148" s="3">
        <f t="shared" si="21"/>
        <v>4.3750000000000032E-2</v>
      </c>
      <c r="F148" s="3">
        <f t="shared" si="19"/>
        <v>2.0422475952907684</v>
      </c>
      <c r="G148" s="3">
        <f t="shared" si="20"/>
        <v>-2.1422475952907685</v>
      </c>
      <c r="H148" s="3">
        <f t="shared" si="22"/>
        <v>4.1770137692297087E-2</v>
      </c>
      <c r="I148" s="3">
        <f t="shared" si="23"/>
        <v>2.0036015620404156E-2</v>
      </c>
    </row>
    <row r="149" spans="4:9">
      <c r="D149" s="3">
        <f t="shared" si="18"/>
        <v>2.3056101179929813E-2</v>
      </c>
      <c r="E149" s="3">
        <f t="shared" si="21"/>
        <v>4.4062500000000032E-2</v>
      </c>
      <c r="F149" s="3">
        <f t="shared" si="19"/>
        <v>2.0497023598596069</v>
      </c>
      <c r="G149" s="3">
        <f t="shared" si="20"/>
        <v>-2.149702359859607</v>
      </c>
      <c r="H149" s="3">
        <f t="shared" si="22"/>
        <v>4.191949955150473E-2</v>
      </c>
      <c r="I149" s="3">
        <f t="shared" si="23"/>
        <v>2.0035758048213455E-2</v>
      </c>
    </row>
    <row r="150" spans="4:9">
      <c r="D150" s="3">
        <f t="shared" si="18"/>
        <v>2.3216065375285286E-2</v>
      </c>
      <c r="E150" s="3">
        <f t="shared" si="21"/>
        <v>4.4375000000000032E-2</v>
      </c>
      <c r="F150" s="3">
        <f t="shared" si="19"/>
        <v>2.0571307505705483</v>
      </c>
      <c r="G150" s="3">
        <f t="shared" si="20"/>
        <v>-2.1571307505705484</v>
      </c>
      <c r="H150" s="3">
        <f t="shared" si="22"/>
        <v>4.2068331104301658E-2</v>
      </c>
      <c r="I150" s="3">
        <f t="shared" si="23"/>
        <v>2.0035504133851294E-2</v>
      </c>
    </row>
    <row r="151" spans="4:9">
      <c r="D151" s="3">
        <f t="shared" si="18"/>
        <v>2.337601652268954E-2</v>
      </c>
      <c r="E151" s="3">
        <f t="shared" si="21"/>
        <v>4.4687500000000033E-2</v>
      </c>
      <c r="F151" s="3">
        <f t="shared" si="19"/>
        <v>2.0645330453790507</v>
      </c>
      <c r="G151" s="3">
        <f t="shared" si="20"/>
        <v>-2.1645330453790508</v>
      </c>
      <c r="H151" s="3">
        <f t="shared" si="22"/>
        <v>4.2216637959495644E-2</v>
      </c>
      <c r="I151" s="3">
        <f t="shared" si="23"/>
        <v>2.0035253800434697E-2</v>
      </c>
    </row>
    <row r="152" spans="4:9">
      <c r="D152" s="3">
        <f t="shared" si="18"/>
        <v>2.3535954758696159E-2</v>
      </c>
      <c r="E152" s="3">
        <f t="shared" si="21"/>
        <v>4.5000000000000033E-2</v>
      </c>
      <c r="F152" s="3">
        <f t="shared" si="19"/>
        <v>2.071909517392295</v>
      </c>
      <c r="G152" s="3">
        <f t="shared" si="20"/>
        <v>-2.1719095173922951</v>
      </c>
      <c r="H152" s="3">
        <f t="shared" si="22"/>
        <v>4.2364425627713677E-2</v>
      </c>
      <c r="I152" s="3">
        <f t="shared" si="23"/>
        <v>2.0035006972531438E-2</v>
      </c>
    </row>
    <row r="153" spans="4:9">
      <c r="D153" s="3">
        <f t="shared" si="18"/>
        <v>2.3695880217493394E-2</v>
      </c>
      <c r="E153" s="3">
        <f t="shared" si="21"/>
        <v>4.5312500000000033E-2</v>
      </c>
      <c r="F153" s="3">
        <f t="shared" si="19"/>
        <v>2.0792604349867592</v>
      </c>
      <c r="G153" s="3">
        <f t="shared" si="20"/>
        <v>-2.1792604349867593</v>
      </c>
      <c r="H153" s="3">
        <f t="shared" si="22"/>
        <v>4.2511699523789845E-2</v>
      </c>
      <c r="I153" s="3">
        <f t="shared" si="23"/>
        <v>2.0034763576601278E-2</v>
      </c>
    </row>
    <row r="154" spans="4:9">
      <c r="D154" s="3">
        <f t="shared" si="18"/>
        <v>2.3855793030961085E-2</v>
      </c>
      <c r="E154" s="3">
        <f t="shared" si="21"/>
        <v>4.5625000000000034E-2</v>
      </c>
      <c r="F154" s="3">
        <f t="shared" si="19"/>
        <v>2.0865860619221501</v>
      </c>
      <c r="G154" s="3">
        <f t="shared" si="20"/>
        <v>-2.1865860619221502</v>
      </c>
      <c r="H154" s="3">
        <f t="shared" si="22"/>
        <v>4.2658464969090384E-2</v>
      </c>
      <c r="I154" s="3">
        <f t="shared" si="23"/>
        <v>2.0034523542483244E-2</v>
      </c>
    </row>
    <row r="155" spans="4:9">
      <c r="D155" s="3">
        <f t="shared" si="18"/>
        <v>2.401569332872593E-2</v>
      </c>
      <c r="E155" s="3">
        <f t="shared" si="21"/>
        <v>4.5937500000000034E-2</v>
      </c>
      <c r="F155" s="3">
        <f t="shared" si="19"/>
        <v>2.0938866574518351</v>
      </c>
      <c r="G155" s="3">
        <f t="shared" si="20"/>
        <v>-2.1938866574518352</v>
      </c>
      <c r="H155" s="3">
        <f t="shared" si="22"/>
        <v>4.280472719373956E-2</v>
      </c>
      <c r="I155" s="3">
        <f t="shared" si="23"/>
        <v>2.0034286799543676E-2</v>
      </c>
    </row>
    <row r="156" spans="4:9">
      <c r="D156" s="3">
        <f t="shared" si="18"/>
        <v>2.4175581238214963E-2</v>
      </c>
      <c r="E156" s="3">
        <f t="shared" si="21"/>
        <v>4.6250000000000034E-2</v>
      </c>
      <c r="F156" s="3">
        <f t="shared" si="19"/>
        <v>2.101162476429896</v>
      </c>
      <c r="G156" s="3">
        <f t="shared" si="20"/>
        <v>-2.201162476429896</v>
      </c>
      <c r="H156" s="3">
        <f t="shared" si="22"/>
        <v>4.2950491338816676E-2</v>
      </c>
      <c r="I156" s="3">
        <f t="shared" si="23"/>
        <v>2.0034053282063067E-2</v>
      </c>
    </row>
    <row r="157" spans="4:9">
      <c r="D157" s="3">
        <f t="shared" si="18"/>
        <v>2.4335456884707476E-2</v>
      </c>
      <c r="E157" s="3">
        <f t="shared" si="21"/>
        <v>4.6562500000000034E-2</v>
      </c>
      <c r="F157" s="3">
        <f t="shared" si="19"/>
        <v>2.1084137694149381</v>
      </c>
      <c r="G157" s="3">
        <f t="shared" si="20"/>
        <v>-2.2084137694149382</v>
      </c>
      <c r="H157" s="3">
        <f t="shared" si="22"/>
        <v>4.309576245845001E-2</v>
      </c>
      <c r="I157" s="3">
        <f t="shared" si="23"/>
        <v>2.0033822924131854E-2</v>
      </c>
    </row>
    <row r="158" spans="4:9">
      <c r="D158" s="3">
        <f t="shared" si="18"/>
        <v>2.4495320391385397E-2</v>
      </c>
      <c r="E158" s="3">
        <f t="shared" si="21"/>
        <v>4.6875000000000035E-2</v>
      </c>
      <c r="F158" s="3">
        <f t="shared" si="19"/>
        <v>2.1156407827707722</v>
      </c>
      <c r="G158" s="3">
        <f t="shared" si="20"/>
        <v>-2.2156407827707723</v>
      </c>
      <c r="H158" s="3">
        <f t="shared" si="22"/>
        <v>4.3240545521855314E-2</v>
      </c>
      <c r="I158" s="3">
        <f t="shared" si="23"/>
        <v>2.0033595660706307E-2</v>
      </c>
    </row>
    <row r="159" spans="4:9">
      <c r="D159" s="3">
        <f t="shared" si="18"/>
        <v>2.4655171879382064E-2</v>
      </c>
      <c r="E159" s="3">
        <f t="shared" si="21"/>
        <v>4.7187500000000035E-2</v>
      </c>
      <c r="F159" s="3">
        <f t="shared" si="19"/>
        <v>2.1228437587640774</v>
      </c>
      <c r="G159" s="3">
        <f t="shared" si="20"/>
        <v>-2.2228437587640775</v>
      </c>
      <c r="H159" s="3">
        <f t="shared" si="22"/>
        <v>4.3384845415346721E-2</v>
      </c>
      <c r="I159" s="3">
        <f t="shared" si="23"/>
        <v>2.0033371432242097E-2</v>
      </c>
    </row>
    <row r="160" spans="4:9">
      <c r="D160" s="3">
        <f t="shared" si="18"/>
        <v>2.4815011467829592E-2</v>
      </c>
      <c r="E160" s="3">
        <f t="shared" si="21"/>
        <v>4.7500000000000035E-2</v>
      </c>
      <c r="F160" s="3">
        <f t="shared" si="19"/>
        <v>2.1300229356591647</v>
      </c>
      <c r="G160" s="3">
        <f t="shared" si="20"/>
        <v>-2.2300229356591648</v>
      </c>
      <c r="H160" s="3">
        <f t="shared" si="22"/>
        <v>4.3528666944234781E-2</v>
      </c>
      <c r="I160" s="3">
        <f t="shared" si="23"/>
        <v>2.003315017721289E-2</v>
      </c>
    </row>
    <row r="161" spans="4:9">
      <c r="D161" s="3">
        <f t="shared" si="18"/>
        <v>2.4974839273904984E-2</v>
      </c>
      <c r="E161" s="3">
        <f t="shared" si="21"/>
        <v>4.7812500000000036E-2</v>
      </c>
      <c r="F161" s="3">
        <f t="shared" si="19"/>
        <v>2.137178547809941</v>
      </c>
      <c r="G161" s="3">
        <f t="shared" si="20"/>
        <v>-2.2371785478099411</v>
      </c>
      <c r="H161" s="3">
        <f t="shared" si="22"/>
        <v>4.367201483469127E-2</v>
      </c>
      <c r="I161" s="3">
        <f t="shared" si="23"/>
        <v>2.0032931835319845E-2</v>
      </c>
    </row>
    <row r="162" spans="4:9">
      <c r="D162" s="3">
        <f t="shared" si="18"/>
        <v>2.5134655412874605E-2</v>
      </c>
      <c r="E162" s="3">
        <f t="shared" si="21"/>
        <v>4.8125000000000036E-2</v>
      </c>
      <c r="F162" s="3">
        <f t="shared" si="19"/>
        <v>2.1443108257491699</v>
      </c>
      <c r="G162" s="3">
        <f t="shared" si="20"/>
        <v>-2.24431082574917</v>
      </c>
      <c r="H162" s="3">
        <f t="shared" si="22"/>
        <v>4.381489373558916E-2</v>
      </c>
      <c r="I162" s="3">
        <f t="shared" si="23"/>
        <v>2.0032716351676232E-2</v>
      </c>
    </row>
    <row r="163" spans="4:9">
      <c r="D163" s="3">
        <f t="shared" si="18"/>
        <v>2.5294459998137588E-2</v>
      </c>
      <c r="E163" s="3">
        <f t="shared" si="21"/>
        <v>4.8437500000000036E-2</v>
      </c>
      <c r="F163" s="3">
        <f t="shared" si="19"/>
        <v>2.1514199962751324</v>
      </c>
      <c r="G163" s="3">
        <f t="shared" si="20"/>
        <v>-2.2514199962751325</v>
      </c>
      <c r="H163" s="3">
        <f t="shared" si="22"/>
        <v>4.3957308220242984E-2</v>
      </c>
      <c r="I163" s="3">
        <f t="shared" si="23"/>
        <v>2.0032503670256704E-2</v>
      </c>
    </row>
    <row r="164" spans="4:9">
      <c r="D164" s="3">
        <f t="shared" si="18"/>
        <v>2.5454253141267903E-2</v>
      </c>
      <c r="E164" s="3">
        <f t="shared" si="21"/>
        <v>4.8750000000000036E-2</v>
      </c>
      <c r="F164" s="3">
        <f t="shared" si="19"/>
        <v>2.1585062825357784</v>
      </c>
      <c r="G164" s="3">
        <f t="shared" si="20"/>
        <v>-2.2585062825357785</v>
      </c>
      <c r="H164" s="3">
        <f t="shared" si="22"/>
        <v>4.4099262788109841E-2</v>
      </c>
      <c r="I164" s="3">
        <f t="shared" si="23"/>
        <v>2.0032293735465959E-2</v>
      </c>
    </row>
    <row r="165" spans="4:9">
      <c r="D165" s="3">
        <f t="shared" si="18"/>
        <v>2.5614034952055241E-2</v>
      </c>
      <c r="E165" s="3">
        <f t="shared" si="21"/>
        <v>4.9062500000000037E-2</v>
      </c>
      <c r="F165" s="3">
        <f t="shared" si="19"/>
        <v>2.1655699041104532</v>
      </c>
      <c r="G165" s="3">
        <f t="shared" si="20"/>
        <v>-2.2655699041104533</v>
      </c>
      <c r="H165" s="3">
        <f t="shared" si="22"/>
        <v>4.4240761866462773E-2</v>
      </c>
      <c r="I165" s="3">
        <f t="shared" si="23"/>
        <v>2.0032086495155192E-2</v>
      </c>
    </row>
    <row r="166" spans="4:9">
      <c r="D166" s="3">
        <f t="shared" si="18"/>
        <v>2.5773805538544661E-2</v>
      </c>
      <c r="E166" s="3">
        <f t="shared" si="21"/>
        <v>4.9375000000000037E-2</v>
      </c>
      <c r="F166" s="3">
        <f t="shared" si="19"/>
        <v>2.1726110770892877</v>
      </c>
      <c r="G166" s="3">
        <f t="shared" si="20"/>
        <v>-2.2726110770892878</v>
      </c>
      <c r="H166" s="3">
        <f t="shared" si="22"/>
        <v>4.4381809811996673E-2</v>
      </c>
      <c r="I166" s="3">
        <f t="shared" si="23"/>
        <v>2.0031881897786836E-2</v>
      </c>
    </row>
    <row r="167" spans="4:9">
      <c r="D167" s="3">
        <f t="shared" si="18"/>
        <v>2.5933565007075186E-2</v>
      </c>
      <c r="E167" s="3">
        <f t="shared" si="21"/>
        <v>4.9687500000000037E-2</v>
      </c>
      <c r="F167" s="3">
        <f t="shared" si="19"/>
        <v>2.1796300141503306</v>
      </c>
      <c r="G167" s="3">
        <f t="shared" si="20"/>
        <v>-2.2796300141503307</v>
      </c>
      <c r="H167" s="3">
        <f t="shared" si="22"/>
        <v>4.4522410912396122E-2</v>
      </c>
      <c r="I167" s="3">
        <f t="shared" si="23"/>
        <v>2.0031679893501953E-2</v>
      </c>
    </row>
    <row r="168" spans="4:9">
      <c r="D168" s="3">
        <f t="shared" si="18"/>
        <v>2.6093313462317268E-2</v>
      </c>
      <c r="E168" s="3">
        <f t="shared" si="21"/>
        <v>5.0000000000000037E-2</v>
      </c>
      <c r="F168" s="3">
        <f t="shared" si="19"/>
        <v>2.1866269246345049</v>
      </c>
      <c r="G168" s="3">
        <f t="shared" si="20"/>
        <v>-2.286626924634505</v>
      </c>
      <c r="H168" s="3">
        <f t="shared" si="22"/>
        <v>4.4662569387848773E-2</v>
      </c>
      <c r="I168" s="3">
        <f t="shared" si="23"/>
        <v>2.0031480432637153E-2</v>
      </c>
    </row>
    <row r="169" spans="4:9">
      <c r="D169" s="3">
        <f t="shared" si="18"/>
        <v>2.6253051007309253E-2</v>
      </c>
      <c r="E169" s="3">
        <f t="shared" si="21"/>
        <v>5.0312500000000038E-2</v>
      </c>
      <c r="F169" s="3">
        <f t="shared" si="19"/>
        <v>2.1936020146184583</v>
      </c>
      <c r="G169" s="3">
        <f t="shared" si="20"/>
        <v>-2.2936020146184584</v>
      </c>
      <c r="H169" s="3">
        <f t="shared" si="22"/>
        <v>4.4802289392527811E-2</v>
      </c>
      <c r="I169" s="3">
        <f t="shared" si="23"/>
        <v>2.003128346737788E-2</v>
      </c>
    </row>
    <row r="170" spans="4:9">
      <c r="D170" s="3">
        <f t="shared" si="18"/>
        <v>2.641277774349271E-2</v>
      </c>
      <c r="E170" s="3">
        <f t="shared" si="21"/>
        <v>5.0625000000000038E-2</v>
      </c>
      <c r="F170" s="3">
        <f t="shared" si="19"/>
        <v>2.2005554869853805</v>
      </c>
      <c r="G170" s="3">
        <f t="shared" si="20"/>
        <v>-2.3005554869853806</v>
      </c>
      <c r="H170" s="3">
        <f t="shared" si="22"/>
        <v>4.4941575016040521E-2</v>
      </c>
      <c r="I170" s="3">
        <f t="shared" si="23"/>
        <v>2.0031088952807717E-2</v>
      </c>
    </row>
    <row r="171" spans="4:9">
      <c r="D171" s="3">
        <f t="shared" si="18"/>
        <v>2.6572493770746951E-2</v>
      </c>
      <c r="E171" s="3">
        <f t="shared" si="21"/>
        <v>5.0937500000000038E-2</v>
      </c>
      <c r="F171" s="3">
        <f t="shared" si="19"/>
        <v>2.2074875414938626</v>
      </c>
      <c r="G171" s="3">
        <f t="shared" si="20"/>
        <v>-2.3074875414938627</v>
      </c>
      <c r="H171" s="3">
        <f t="shared" si="22"/>
        <v>4.5080430284791195E-2</v>
      </c>
      <c r="I171" s="3">
        <f t="shared" si="23"/>
        <v>2.003089684029034E-2</v>
      </c>
    </row>
    <row r="172" spans="4:9">
      <c r="D172" s="3">
        <f t="shared" si="18"/>
        <v>2.6732199187422447E-2</v>
      </c>
      <c r="E172" s="3">
        <f t="shared" si="21"/>
        <v>5.1250000000000039E-2</v>
      </c>
      <c r="F172" s="3">
        <f t="shared" si="19"/>
        <v>2.2143983748448512</v>
      </c>
      <c r="G172" s="3">
        <f t="shared" si="20"/>
        <v>-2.3143983748448513</v>
      </c>
      <c r="H172" s="3">
        <f t="shared" si="22"/>
        <v>4.5218859163388081E-2</v>
      </c>
      <c r="I172" s="3">
        <f t="shared" si="23"/>
        <v>2.0030707089338608E-2</v>
      </c>
    </row>
    <row r="173" spans="4:9">
      <c r="D173" s="3">
        <f t="shared" si="18"/>
        <v>2.689189409037341E-2</v>
      </c>
      <c r="E173" s="3">
        <f t="shared" si="21"/>
        <v>5.1562500000000039E-2</v>
      </c>
      <c r="F173" s="3">
        <f t="shared" si="19"/>
        <v>2.221288180746777</v>
      </c>
      <c r="G173" s="3">
        <f t="shared" si="20"/>
        <v>-2.3212881807467771</v>
      </c>
      <c r="H173" s="3">
        <f t="shared" si="22"/>
        <v>4.5356865555915414E-2</v>
      </c>
      <c r="I173" s="3">
        <f t="shared" si="23"/>
        <v>2.0030519653501222E-2</v>
      </c>
    </row>
    <row r="174" spans="4:9">
      <c r="D174" s="3">
        <f t="shared" si="18"/>
        <v>2.7051578574989472E-2</v>
      </c>
      <c r="E174" s="3">
        <f t="shared" si="21"/>
        <v>5.1875000000000039E-2</v>
      </c>
      <c r="F174" s="3">
        <f t="shared" si="19"/>
        <v>2.2281571499789044</v>
      </c>
      <c r="G174" s="3">
        <f t="shared" si="20"/>
        <v>-2.3281571499789044</v>
      </c>
      <c r="H174" s="3">
        <f t="shared" si="22"/>
        <v>4.5494453307256849E-2</v>
      </c>
      <c r="I174" s="3">
        <f t="shared" si="23"/>
        <v>2.0030334492970803E-2</v>
      </c>
    </row>
    <row r="175" spans="4:9">
      <c r="D175" s="3">
        <f t="shared" si="18"/>
        <v>2.721125273522651E-2</v>
      </c>
      <c r="E175" s="3">
        <f t="shared" si="21"/>
        <v>5.2187500000000039E-2</v>
      </c>
      <c r="F175" s="3">
        <f t="shared" si="19"/>
        <v>2.2350054704529714</v>
      </c>
      <c r="G175" s="3">
        <f t="shared" si="20"/>
        <v>-2.3350054704529715</v>
      </c>
      <c r="H175" s="3">
        <f t="shared" si="22"/>
        <v>4.5631626204317398E-2</v>
      </c>
      <c r="I175" s="3">
        <f t="shared" si="23"/>
        <v>2.0030151564896844E-2</v>
      </c>
    </row>
    <row r="176" spans="4:9">
      <c r="D176" s="3">
        <f t="shared" si="18"/>
        <v>2.7370916663636599E-2</v>
      </c>
      <c r="E176" s="3">
        <f t="shared" si="21"/>
        <v>5.250000000000004E-2</v>
      </c>
      <c r="F176" s="3">
        <f t="shared" si="19"/>
        <v>2.2418333272731688</v>
      </c>
      <c r="G176" s="3">
        <f t="shared" si="20"/>
        <v>-2.3418333272731688</v>
      </c>
      <c r="H176" s="3">
        <f t="shared" si="22"/>
        <v>4.5768387977263812E-2</v>
      </c>
      <c r="I176" s="3">
        <f t="shared" si="23"/>
        <v>2.0029970830943832E-2</v>
      </c>
    </row>
    <row r="177" spans="4:9">
      <c r="D177" s="3">
        <f t="shared" si="18"/>
        <v>2.7530570451397281E-2</v>
      </c>
      <c r="E177" s="3">
        <f t="shared" si="21"/>
        <v>5.281250000000004E-2</v>
      </c>
      <c r="F177" s="3">
        <f t="shared" si="19"/>
        <v>2.2486409027945196</v>
      </c>
      <c r="G177" s="3">
        <f t="shared" si="20"/>
        <v>-2.3486409027945196</v>
      </c>
      <c r="H177" s="3">
        <f t="shared" si="22"/>
        <v>4.5904742300676211E-2</v>
      </c>
      <c r="I177" s="3">
        <f t="shared" si="23"/>
        <v>2.0029792249053584E-2</v>
      </c>
    </row>
    <row r="178" spans="4:9">
      <c r="D178" s="3">
        <f t="shared" si="18"/>
        <v>2.7690214188339869E-2</v>
      </c>
      <c r="E178" s="3">
        <f t="shared" si="21"/>
        <v>5.312500000000004E-2</v>
      </c>
      <c r="F178" s="3">
        <f t="shared" si="19"/>
        <v>2.2554283766797014</v>
      </c>
      <c r="G178" s="3">
        <f t="shared" si="20"/>
        <v>-2.3554283766797015</v>
      </c>
      <c r="H178" s="3">
        <f t="shared" si="22"/>
        <v>4.6040692794743224E-2</v>
      </c>
      <c r="I178" s="3">
        <f t="shared" si="23"/>
        <v>2.0029615784425175E-2</v>
      </c>
    </row>
    <row r="179" spans="4:9">
      <c r="D179" s="3">
        <f t="shared" si="18"/>
        <v>2.7849847962977205E-2</v>
      </c>
      <c r="E179" s="3">
        <f t="shared" si="21"/>
        <v>5.3437500000000041E-2</v>
      </c>
      <c r="F179" s="3">
        <f t="shared" si="19"/>
        <v>2.2621959259543738</v>
      </c>
      <c r="G179" s="3">
        <f t="shared" si="20"/>
        <v>-2.3621959259543739</v>
      </c>
      <c r="H179" s="3">
        <f t="shared" si="22"/>
        <v>4.6176243026339624E-2</v>
      </c>
      <c r="I179" s="3">
        <f t="shared" si="23"/>
        <v>2.0029441396710333E-2</v>
      </c>
    </row>
    <row r="180" spans="4:9">
      <c r="D180" s="3">
        <f t="shared" si="18"/>
        <v>2.8009471862530548E-2</v>
      </c>
      <c r="E180" s="3">
        <f t="shared" si="21"/>
        <v>5.3750000000000041E-2</v>
      </c>
      <c r="F180" s="3">
        <f t="shared" si="19"/>
        <v>2.2689437250610469</v>
      </c>
      <c r="G180" s="3">
        <f t="shared" si="20"/>
        <v>-2.368943725061047</v>
      </c>
      <c r="H180" s="3">
        <f t="shared" si="22"/>
        <v>4.631139651015382E-2</v>
      </c>
      <c r="I180" s="3">
        <f t="shared" si="23"/>
        <v>2.0029269051673224E-2</v>
      </c>
    </row>
    <row r="181" spans="4:9">
      <c r="D181" s="3">
        <f t="shared" si="18"/>
        <v>2.8169085972955796E-2</v>
      </c>
      <c r="E181" s="3">
        <f t="shared" si="21"/>
        <v>5.4062500000000041E-2</v>
      </c>
      <c r="F181" s="3">
        <f t="shared" si="19"/>
        <v>2.2756719459115478</v>
      </c>
      <c r="G181" s="3">
        <f t="shared" si="20"/>
        <v>-2.3756719459115478</v>
      </c>
      <c r="H181" s="3">
        <f t="shared" si="22"/>
        <v>4.6446156709724837E-2</v>
      </c>
      <c r="I181" s="3">
        <f t="shared" si="23"/>
        <v>2.0029098712029594E-2</v>
      </c>
    </row>
    <row r="182" spans="4:9">
      <c r="D182" s="3">
        <f t="shared" si="18"/>
        <v>2.8328690378969082E-2</v>
      </c>
      <c r="E182" s="3">
        <f t="shared" si="21"/>
        <v>5.4375000000000041E-2</v>
      </c>
      <c r="F182" s="3">
        <f t="shared" si="19"/>
        <v>2.282380757938121</v>
      </c>
      <c r="G182" s="3">
        <f t="shared" si="20"/>
        <v>-2.3823807579381211</v>
      </c>
      <c r="H182" s="3">
        <f t="shared" si="22"/>
        <v>4.6580527038498645E-2</v>
      </c>
      <c r="I182" s="3">
        <f t="shared" si="23"/>
        <v>2.0028930344385069E-2</v>
      </c>
    </row>
    <row r="183" spans="4:9">
      <c r="D183" s="3">
        <f t="shared" si="18"/>
        <v>2.8488285164071623E-2</v>
      </c>
      <c r="E183" s="3">
        <f t="shared" si="21"/>
        <v>5.4687500000000042E-2</v>
      </c>
      <c r="F183" s="3">
        <f t="shared" si="19"/>
        <v>2.2890703281432141</v>
      </c>
      <c r="G183" s="3">
        <f t="shared" si="20"/>
        <v>-2.3890703281432142</v>
      </c>
      <c r="H183" s="3">
        <f t="shared" si="22"/>
        <v>4.6714510860814226E-2</v>
      </c>
      <c r="I183" s="3">
        <f t="shared" si="23"/>
        <v>2.0028763912750731E-2</v>
      </c>
    </row>
    <row r="184" spans="4:9">
      <c r="D184" s="3">
        <f t="shared" si="18"/>
        <v>2.8647870410574015E-2</v>
      </c>
      <c r="E184" s="3">
        <f t="shared" si="21"/>
        <v>5.5000000000000042E-2</v>
      </c>
      <c r="F184" s="3">
        <f t="shared" si="19"/>
        <v>2.2957408211479811</v>
      </c>
      <c r="G184" s="3">
        <f t="shared" si="20"/>
        <v>-2.3957408211479811</v>
      </c>
      <c r="H184" s="3">
        <f t="shared" si="22"/>
        <v>4.6848111492910197E-2</v>
      </c>
      <c r="I184" s="3">
        <f t="shared" si="23"/>
        <v>2.0028599385456935E-2</v>
      </c>
    </row>
    <row r="185" spans="4:9">
      <c r="D185" s="3">
        <f t="shared" si="18"/>
        <v>2.88074461996198E-2</v>
      </c>
      <c r="E185" s="3">
        <f t="shared" si="21"/>
        <v>5.5312500000000042E-2</v>
      </c>
      <c r="F185" s="3">
        <f t="shared" si="19"/>
        <v>2.3023923992395496</v>
      </c>
      <c r="G185" s="3">
        <f t="shared" si="20"/>
        <v>-2.4023923992395497</v>
      </c>
      <c r="H185" s="3">
        <f t="shared" si="22"/>
        <v>4.6981332203875008E-2</v>
      </c>
      <c r="I185" s="3">
        <f t="shared" si="23"/>
        <v>2.002843673047745E-2</v>
      </c>
    </row>
    <row r="186" spans="4:9">
      <c r="D186" s="3">
        <f t="shared" si="18"/>
        <v>2.8967012611208567E-2</v>
      </c>
      <c r="E186" s="3">
        <f t="shared" si="21"/>
        <v>5.5625000000000042E-2</v>
      </c>
      <c r="F186" s="3">
        <f t="shared" si="19"/>
        <v>2.3090252224170906</v>
      </c>
      <c r="G186" s="3">
        <f t="shared" si="20"/>
        <v>-2.4090252224170907</v>
      </c>
      <c r="H186" s="3">
        <f t="shared" si="22"/>
        <v>4.7114176216567619E-2</v>
      </c>
      <c r="I186" s="3">
        <f t="shared" si="23"/>
        <v>2.0028275914609948E-2</v>
      </c>
    </row>
    <row r="187" spans="4:9">
      <c r="D187" s="3">
        <f t="shared" si="18"/>
        <v>2.9126569724218385E-2</v>
      </c>
      <c r="E187" s="3">
        <f t="shared" si="21"/>
        <v>5.5937500000000043E-2</v>
      </c>
      <c r="F187" s="3">
        <f t="shared" si="19"/>
        <v>2.3156394484367233</v>
      </c>
      <c r="G187" s="3">
        <f t="shared" si="20"/>
        <v>-2.4156394484367234</v>
      </c>
      <c r="H187" s="3">
        <f t="shared" si="22"/>
        <v>4.7246646708537288E-2</v>
      </c>
      <c r="I187" s="3">
        <f t="shared" si="23"/>
        <v>2.0028116906870626E-2</v>
      </c>
    </row>
    <row r="188" spans="4:9">
      <c r="D188" s="3">
        <f t="shared" si="18"/>
        <v>2.9286117616427666E-2</v>
      </c>
      <c r="E188" s="3">
        <f t="shared" si="21"/>
        <v>5.6250000000000043E-2</v>
      </c>
      <c r="F188" s="3">
        <f t="shared" si="19"/>
        <v>2.3222352328552924</v>
      </c>
      <c r="G188" s="3">
        <f t="shared" si="20"/>
        <v>-2.4222352328552925</v>
      </c>
      <c r="H188" s="3">
        <f t="shared" si="22"/>
        <v>4.7378746812921715E-2</v>
      </c>
      <c r="I188" s="3">
        <f t="shared" si="23"/>
        <v>2.0027959678689047E-2</v>
      </c>
    </row>
    <row r="189" spans="4:9">
      <c r="D189" s="3">
        <f t="shared" si="18"/>
        <v>2.9445656364536558E-2</v>
      </c>
      <c r="E189" s="3">
        <f t="shared" si="21"/>
        <v>5.6562500000000043E-2</v>
      </c>
      <c r="F189" s="3">
        <f t="shared" si="19"/>
        <v>2.3288127290730571</v>
      </c>
      <c r="G189" s="3">
        <f t="shared" si="20"/>
        <v>-2.4288127290730572</v>
      </c>
      <c r="H189" s="3">
        <f t="shared" si="22"/>
        <v>4.7510479619279802E-2</v>
      </c>
      <c r="I189" s="3">
        <f t="shared" si="23"/>
        <v>2.0027804197332532E-2</v>
      </c>
    </row>
    <row r="190" spans="4:9">
      <c r="D190" s="3">
        <f t="shared" si="18"/>
        <v>2.9605186044187676E-2</v>
      </c>
      <c r="E190" s="3">
        <f t="shared" si="21"/>
        <v>5.6875000000000044E-2</v>
      </c>
      <c r="F190" s="3">
        <f t="shared" si="19"/>
        <v>2.3353720883753133</v>
      </c>
      <c r="G190" s="3">
        <f t="shared" si="20"/>
        <v>-2.4353720883753134</v>
      </c>
      <c r="H190" s="3">
        <f t="shared" si="22"/>
        <v>4.7641848174487571E-2</v>
      </c>
      <c r="I190" s="3">
        <f t="shared" si="23"/>
        <v>2.0027650438752913E-2</v>
      </c>
    </row>
    <row r="191" spans="4:9">
      <c r="D191" s="3">
        <f t="shared" si="18"/>
        <v>2.9764706729986521E-2</v>
      </c>
      <c r="E191" s="3">
        <f t="shared" si="21"/>
        <v>5.7187500000000044E-2</v>
      </c>
      <c r="F191" s="3">
        <f t="shared" si="19"/>
        <v>2.3419134599729992</v>
      </c>
      <c r="G191" s="3">
        <f t="shared" si="20"/>
        <v>-2.4419134599729992</v>
      </c>
      <c r="H191" s="3">
        <f t="shared" si="22"/>
        <v>4.7772855483481966E-2</v>
      </c>
      <c r="I191" s="3">
        <f t="shared" si="23"/>
        <v>2.0027498367581099E-2</v>
      </c>
    </row>
    <row r="192" spans="4:9">
      <c r="D192" s="3">
        <f t="shared" si="18"/>
        <v>2.9924218495521168E-2</v>
      </c>
      <c r="E192" s="3">
        <f t="shared" si="21"/>
        <v>5.7500000000000044E-2</v>
      </c>
      <c r="F192" s="3">
        <f t="shared" si="19"/>
        <v>2.3484369910422922</v>
      </c>
      <c r="G192" s="3">
        <f t="shared" si="20"/>
        <v>-2.4484369910422923</v>
      </c>
      <c r="H192" s="3">
        <f t="shared" si="22"/>
        <v>4.7903504510152663E-2</v>
      </c>
      <c r="I192" s="3">
        <f t="shared" si="23"/>
        <v>2.0027347962773698E-2</v>
      </c>
    </row>
    <row r="193" spans="4:9">
      <c r="D193" s="3">
        <f t="shared" si="18"/>
        <v>3.0083721413381642E-2</v>
      </c>
      <c r="E193" s="3">
        <f t="shared" si="21"/>
        <v>5.7812500000000044E-2</v>
      </c>
      <c r="F193" s="3">
        <f t="shared" si="19"/>
        <v>2.3549428267632484</v>
      </c>
      <c r="G193" s="3">
        <f t="shared" si="20"/>
        <v>-2.4549428267632485</v>
      </c>
      <c r="H193" s="3">
        <f t="shared" si="22"/>
        <v>4.8033798178056426E-2</v>
      </c>
      <c r="I193" s="3">
        <f t="shared" si="23"/>
        <v>2.002719919349787E-2</v>
      </c>
    </row>
    <row r="194" spans="4:9">
      <c r="D194" s="3">
        <f t="shared" si="18"/>
        <v>3.0243215555178768E-2</v>
      </c>
      <c r="E194" s="3">
        <f t="shared" si="21"/>
        <v>5.8125000000000045E-2</v>
      </c>
      <c r="F194" s="3">
        <f t="shared" si="19"/>
        <v>2.3614311103574996</v>
      </c>
      <c r="G194" s="3">
        <f t="shared" si="20"/>
        <v>-2.4614311103574997</v>
      </c>
      <c r="H194" s="3">
        <f t="shared" si="22"/>
        <v>4.8163739371207805E-2</v>
      </c>
      <c r="I194" s="3">
        <f t="shared" si="23"/>
        <v>2.0027052033685606E-2</v>
      </c>
    </row>
    <row r="195" spans="4:9">
      <c r="D195" s="3">
        <f t="shared" si="18"/>
        <v>3.0402700991562545E-2</v>
      </c>
      <c r="E195" s="3">
        <f t="shared" si="21"/>
        <v>5.8437500000000045E-2</v>
      </c>
      <c r="F195" s="3">
        <f t="shared" si="19"/>
        <v>2.3679019831250407</v>
      </c>
      <c r="G195" s="3">
        <f t="shared" si="20"/>
        <v>-2.4679019831250408</v>
      </c>
      <c r="H195" s="3">
        <f t="shared" si="22"/>
        <v>4.8293330934823589E-2</v>
      </c>
      <c r="I195" s="3">
        <f t="shared" si="23"/>
        <v>2.0026906457786597E-2</v>
      </c>
    </row>
    <row r="196" spans="4:9">
      <c r="D196" s="3">
        <f t="shared" si="18"/>
        <v>3.0562177792240099E-2</v>
      </c>
      <c r="E196" s="3">
        <f t="shared" si="21"/>
        <v>5.8750000000000045E-2</v>
      </c>
      <c r="F196" s="3">
        <f t="shared" si="19"/>
        <v>2.3743555844801327</v>
      </c>
      <c r="G196" s="3">
        <f t="shared" si="20"/>
        <v>-2.4743555844801328</v>
      </c>
      <c r="H196" s="3">
        <f t="shared" si="22"/>
        <v>4.8422575676049955E-2</v>
      </c>
      <c r="I196" s="3">
        <f t="shared" si="23"/>
        <v>2.0026762440848563E-2</v>
      </c>
    </row>
    <row r="197" spans="4:9">
      <c r="D197" s="3">
        <f t="shared" si="18"/>
        <v>3.0721646025993202E-2</v>
      </c>
      <c r="E197" s="3">
        <f t="shared" si="21"/>
        <v>5.9062500000000046E-2</v>
      </c>
      <c r="F197" s="3">
        <f t="shared" si="19"/>
        <v>2.380792051986349</v>
      </c>
      <c r="G197" s="3">
        <f t="shared" si="20"/>
        <v>-2.4807920519863491</v>
      </c>
      <c r="H197" s="3">
        <f t="shared" si="22"/>
        <v>4.8551476364665884E-2</v>
      </c>
      <c r="I197" s="3">
        <f t="shared" si="23"/>
        <v>2.0026619957521433E-2</v>
      </c>
    </row>
    <row r="198" spans="4:9">
      <c r="D198" s="3">
        <f t="shared" si="18"/>
        <v>3.0881105760695415E-2</v>
      </c>
      <c r="E198" s="3">
        <f t="shared" si="21"/>
        <v>5.9375000000000046E-2</v>
      </c>
      <c r="F198" s="3">
        <f t="shared" si="19"/>
        <v>2.387211521390789</v>
      </c>
      <c r="G198" s="3">
        <f t="shared" si="20"/>
        <v>-2.487211521390789</v>
      </c>
      <c r="H198" s="3">
        <f t="shared" si="22"/>
        <v>4.8680035733773261E-2</v>
      </c>
      <c r="I198" s="3">
        <f t="shared" si="23"/>
        <v>2.0026478982587036E-2</v>
      </c>
    </row>
    <row r="199" spans="4:9">
      <c r="D199" s="3">
        <f t="shared" si="18"/>
        <v>3.1040557063328766E-2</v>
      </c>
      <c r="E199" s="3">
        <f t="shared" si="21"/>
        <v>5.9687500000000046E-2</v>
      </c>
      <c r="F199" s="3">
        <f t="shared" si="19"/>
        <v>2.3936141266574813</v>
      </c>
      <c r="G199" s="3">
        <f t="shared" si="20"/>
        <v>-2.4936141266574814</v>
      </c>
      <c r="H199" s="3">
        <f t="shared" si="22"/>
        <v>4.8808256480481323E-2</v>
      </c>
      <c r="I199" s="3">
        <f t="shared" si="23"/>
        <v>2.0026339492626895E-2</v>
      </c>
    </row>
    <row r="200" spans="4:9">
      <c r="D200" s="3">
        <f t="shared" si="18"/>
        <v>3.1200000000000033E-2</v>
      </c>
      <c r="E200" s="3">
        <f t="shared" si="21"/>
        <v>6.0000000000000046E-2</v>
      </c>
      <c r="F200" s="3">
        <f t="shared" si="19"/>
        <v>2.4000000000000012</v>
      </c>
      <c r="G200" s="3">
        <f t="shared" si="20"/>
        <v>-2.5000000000000013</v>
      </c>
      <c r="H200" s="3">
        <f t="shared" si="22"/>
        <v>4.8936141266573252E-2</v>
      </c>
      <c r="I200" s="3">
        <f t="shared" si="23"/>
        <v>2.0026201465728491E-2</v>
      </c>
    </row>
    <row r="201" spans="4:9">
      <c r="D201" s="3">
        <f t="shared" ref="D201:D264" si="24">$D$2+$D$3*F201+$D$4*F201*F201/2</f>
        <v>3.1359434635956689E-2</v>
      </c>
      <c r="E201" s="3">
        <f t="shared" si="21"/>
        <v>6.0312500000000047E-2</v>
      </c>
      <c r="F201" s="3">
        <f t="shared" ref="F201:F264" si="25">(-$D$3+SQRT($D$3*$D$3-4*($D$2-E201)*$D$4))/(2*$D$4)</f>
        <v>2.4063692719133263</v>
      </c>
      <c r="G201" s="3">
        <f t="shared" ref="G201:G264" si="26">(-$D$3-SQRT($D$3*$D$3-4*($D$2-E201)*$D$4))/(2*$D$4)</f>
        <v>-2.5063692719133264</v>
      </c>
      <c r="H201" s="3">
        <f t="shared" si="22"/>
        <v>4.906369271913557E-2</v>
      </c>
      <c r="I201" s="3">
        <f t="shared" si="23"/>
        <v>2.0026064878070206E-2</v>
      </c>
    </row>
    <row r="202" spans="4:9">
      <c r="D202" s="3">
        <f t="shared" si="24"/>
        <v>3.1518861035602488E-2</v>
      </c>
      <c r="E202" s="3">
        <f t="shared" ref="E202:E265" si="27">E201+$E$6</f>
        <v>6.0625000000000047E-2</v>
      </c>
      <c r="F202" s="3">
        <f t="shared" si="25"/>
        <v>2.4127220712049509</v>
      </c>
      <c r="G202" s="3">
        <f t="shared" si="26"/>
        <v>-2.5127220712049509</v>
      </c>
      <c r="H202" s="3">
        <f t="shared" ref="H202:H265" si="28">(E202-E201)/(F202-F201)</f>
        <v>4.9190913431185361E-2</v>
      </c>
      <c r="I202" s="3">
        <f t="shared" ref="I202:I265" si="29">(H202-H201)/(F202-F201)</f>
        <v>2.0025929705904149E-2</v>
      </c>
    </row>
    <row r="203" spans="4:9">
      <c r="D203" s="3">
        <f t="shared" si="24"/>
        <v>3.1678279262512654E-2</v>
      </c>
      <c r="E203" s="3">
        <f t="shared" si="27"/>
        <v>6.0937500000000047E-2</v>
      </c>
      <c r="F203" s="3">
        <f t="shared" si="25"/>
        <v>2.4190585250252785</v>
      </c>
      <c r="G203" s="3">
        <f t="shared" si="26"/>
        <v>-2.5190585250252786</v>
      </c>
      <c r="H203" s="3">
        <f t="shared" si="28"/>
        <v>4.9317805962300988E-2</v>
      </c>
      <c r="I203" s="3">
        <f t="shared" si="29"/>
        <v>2.0025795928402351E-2</v>
      </c>
    </row>
    <row r="204" spans="4:9">
      <c r="D204" s="3">
        <f t="shared" si="24"/>
        <v>3.1837689379448683E-2</v>
      </c>
      <c r="E204" s="3">
        <f t="shared" si="27"/>
        <v>6.1250000000000047E-2</v>
      </c>
      <c r="F204" s="3">
        <f t="shared" si="25"/>
        <v>2.4253787588973137</v>
      </c>
      <c r="G204" s="3">
        <f t="shared" si="26"/>
        <v>-2.5253787588973138</v>
      </c>
      <c r="H204" s="3">
        <f t="shared" si="28"/>
        <v>4.9444372839224121E-2</v>
      </c>
      <c r="I204" s="3">
        <f t="shared" si="29"/>
        <v>2.002566352538742E-2</v>
      </c>
    </row>
    <row r="205" spans="4:9">
      <c r="D205" s="3">
        <f t="shared" si="24"/>
        <v>3.1997091448372872E-2</v>
      </c>
      <c r="E205" s="3">
        <f t="shared" si="27"/>
        <v>6.1562500000000048E-2</v>
      </c>
      <c r="F205" s="3">
        <f t="shared" si="25"/>
        <v>2.4316828967456754</v>
      </c>
      <c r="G205" s="3">
        <f t="shared" si="26"/>
        <v>-2.5316828967456755</v>
      </c>
      <c r="H205" s="3">
        <f t="shared" si="28"/>
        <v>4.9570616556427576E-2</v>
      </c>
      <c r="I205" s="3">
        <f t="shared" si="29"/>
        <v>2.0025532474081648E-2</v>
      </c>
    </row>
    <row r="206" spans="4:9">
      <c r="D206" s="3">
        <f t="shared" si="24"/>
        <v>3.2156485530462492E-2</v>
      </c>
      <c r="E206" s="3">
        <f t="shared" si="27"/>
        <v>6.1875000000000048E-2</v>
      </c>
      <c r="F206" s="3">
        <f t="shared" si="25"/>
        <v>2.4379710609249465</v>
      </c>
      <c r="G206" s="3">
        <f t="shared" si="26"/>
        <v>-2.5379710609249466</v>
      </c>
      <c r="H206" s="3">
        <f t="shared" si="28"/>
        <v>4.9696539576710316E-2</v>
      </c>
      <c r="I206" s="3">
        <f t="shared" si="29"/>
        <v>2.0025402755520373E-2</v>
      </c>
    </row>
    <row r="207" spans="4:9">
      <c r="D207" s="3">
        <f t="shared" si="24"/>
        <v>3.2315871686123709E-2</v>
      </c>
      <c r="E207" s="3">
        <f t="shared" si="27"/>
        <v>6.2187500000000048E-2</v>
      </c>
      <c r="F207" s="3">
        <f t="shared" si="25"/>
        <v>2.4442433722473842</v>
      </c>
      <c r="G207" s="3">
        <f t="shared" si="26"/>
        <v>-2.5442433722473843</v>
      </c>
      <c r="H207" s="3">
        <f t="shared" si="28"/>
        <v>4.9822144331724702E-2</v>
      </c>
      <c r="I207" s="3">
        <f t="shared" si="29"/>
        <v>2.0025274345848457E-2</v>
      </c>
    </row>
    <row r="208" spans="4:9">
      <c r="D208" s="3">
        <f t="shared" si="24"/>
        <v>3.2475249975005026E-2</v>
      </c>
      <c r="E208" s="3">
        <f t="shared" si="27"/>
        <v>6.2500000000000042E-2</v>
      </c>
      <c r="F208" s="3">
        <f t="shared" si="25"/>
        <v>2.4504999500099984</v>
      </c>
      <c r="G208" s="3">
        <f t="shared" si="26"/>
        <v>-2.5504999500099985</v>
      </c>
      <c r="H208" s="3">
        <f t="shared" si="28"/>
        <v>4.9947433222570385E-2</v>
      </c>
      <c r="I208" s="3">
        <f t="shared" si="29"/>
        <v>2.0025147228943364E-2</v>
      </c>
    </row>
    <row r="209" spans="4:9">
      <c r="D209" s="3">
        <f t="shared" si="24"/>
        <v>3.2634620456010531E-2</v>
      </c>
      <c r="E209" s="3">
        <f t="shared" si="27"/>
        <v>6.2812500000000035E-2</v>
      </c>
      <c r="F209" s="3">
        <f t="shared" si="25"/>
        <v>2.4567409120210257</v>
      </c>
      <c r="G209" s="3">
        <f t="shared" si="26"/>
        <v>-2.5567409120210258</v>
      </c>
      <c r="H209" s="3">
        <f t="shared" si="28"/>
        <v>5.0072408620310385E-2</v>
      </c>
      <c r="I209" s="3">
        <f t="shared" si="29"/>
        <v>2.0025021385994338E-2</v>
      </c>
    </row>
    <row r="210" spans="4:9">
      <c r="D210" s="3">
        <f t="shared" si="24"/>
        <v>3.2793983187312928E-2</v>
      </c>
      <c r="E210" s="3">
        <f t="shared" si="27"/>
        <v>6.3125000000000028E-2</v>
      </c>
      <c r="F210" s="3">
        <f t="shared" si="25"/>
        <v>2.4629663746258132</v>
      </c>
      <c r="G210" s="3">
        <f t="shared" si="26"/>
        <v>-2.5629663746258133</v>
      </c>
      <c r="H210" s="3">
        <f t="shared" si="28"/>
        <v>5.0197072866468462E-2</v>
      </c>
      <c r="I210" s="3">
        <f t="shared" si="29"/>
        <v>2.0024896794369487E-2</v>
      </c>
    </row>
    <row r="211" spans="4:9">
      <c r="D211" s="3">
        <f t="shared" si="24"/>
        <v>3.295333822636607E-2</v>
      </c>
      <c r="E211" s="3">
        <f t="shared" si="27"/>
        <v>6.3437500000000022E-2</v>
      </c>
      <c r="F211" s="3">
        <f t="shared" si="25"/>
        <v>2.4691764527321229</v>
      </c>
      <c r="G211" s="3">
        <f t="shared" si="26"/>
        <v>-2.569176452732123</v>
      </c>
      <c r="H211" s="3">
        <f t="shared" si="28"/>
        <v>5.0321428273580111E-2</v>
      </c>
      <c r="I211" s="3">
        <f t="shared" si="29"/>
        <v>2.0024773438082753E-2</v>
      </c>
    </row>
    <row r="212" spans="4:9">
      <c r="D212" s="3">
        <f t="shared" si="24"/>
        <v>3.3112685629917447E-2</v>
      </c>
      <c r="E212" s="3">
        <f t="shared" si="27"/>
        <v>6.3750000000000015E-2</v>
      </c>
      <c r="F212" s="3">
        <f t="shared" si="25"/>
        <v>2.4753712598348785</v>
      </c>
      <c r="G212" s="3">
        <f t="shared" si="26"/>
        <v>-2.5753712598348786</v>
      </c>
      <c r="H212" s="3">
        <f t="shared" si="28"/>
        <v>5.0445477125670025E-2</v>
      </c>
      <c r="I212" s="3">
        <f t="shared" si="29"/>
        <v>2.0024651297816064E-2</v>
      </c>
    </row>
    <row r="213" spans="4:9">
      <c r="D213" s="3">
        <f t="shared" si="24"/>
        <v>3.3272025454020186E-2</v>
      </c>
      <c r="E213" s="3">
        <f t="shared" si="27"/>
        <v>6.4062500000000008E-2</v>
      </c>
      <c r="F213" s="3">
        <f t="shared" si="25"/>
        <v>2.4815509080403659</v>
      </c>
      <c r="G213" s="3">
        <f t="shared" si="26"/>
        <v>-2.581550908040366</v>
      </c>
      <c r="H213" s="3">
        <f t="shared" si="28"/>
        <v>5.0569221678751497E-2</v>
      </c>
      <c r="I213" s="3">
        <f t="shared" si="29"/>
        <v>2.0024530356208315E-2</v>
      </c>
    </row>
    <row r="214" spans="4:9">
      <c r="D214" s="3">
        <f t="shared" si="24"/>
        <v>3.3431357754044953E-2</v>
      </c>
      <c r="E214" s="3">
        <f t="shared" si="27"/>
        <v>6.4375000000000002E-2</v>
      </c>
      <c r="F214" s="3">
        <f t="shared" si="25"/>
        <v>2.487715508089904</v>
      </c>
      <c r="G214" s="3">
        <f t="shared" si="26"/>
        <v>-2.5877155080899041</v>
      </c>
      <c r="H214" s="3">
        <f t="shared" si="28"/>
        <v>5.0692664161303941E-2</v>
      </c>
      <c r="I214" s="3">
        <f t="shared" si="29"/>
        <v>2.0024410596060128E-2</v>
      </c>
    </row>
    <row r="215" spans="4:9">
      <c r="D215" s="3">
        <f t="shared" si="24"/>
        <v>3.35906825846915E-2</v>
      </c>
      <c r="E215" s="3">
        <f t="shared" si="27"/>
        <v>6.4687499999999995E-2</v>
      </c>
      <c r="F215" s="3">
        <f t="shared" si="25"/>
        <v>2.4938651693830001</v>
      </c>
      <c r="G215" s="3">
        <f t="shared" si="26"/>
        <v>-2.5938651693830002</v>
      </c>
      <c r="H215" s="3">
        <f t="shared" si="28"/>
        <v>5.0815806774728328E-2</v>
      </c>
      <c r="I215" s="3">
        <f t="shared" si="29"/>
        <v>2.0024291998428381E-2</v>
      </c>
    </row>
    <row r="216" spans="4:9">
      <c r="D216" s="3">
        <f t="shared" si="24"/>
        <v>3.3749999999999988E-2</v>
      </c>
      <c r="E216" s="3">
        <f t="shared" si="27"/>
        <v>6.4999999999999988E-2</v>
      </c>
      <c r="F216" s="3">
        <f t="shared" si="25"/>
        <v>2.4999999999999996</v>
      </c>
      <c r="G216" s="3">
        <f t="shared" si="26"/>
        <v>-2.5999999999999996</v>
      </c>
      <c r="H216" s="3">
        <f t="shared" si="28"/>
        <v>5.0938651693832E-2</v>
      </c>
      <c r="I216" s="3">
        <f t="shared" si="29"/>
        <v>2.0024174549052972E-2</v>
      </c>
    </row>
    <row r="217" spans="4:9">
      <c r="D217" s="3">
        <f t="shared" si="24"/>
        <v>3.3909310053362118E-2</v>
      </c>
      <c r="E217" s="3">
        <f t="shared" si="27"/>
        <v>6.5312499999999982E-2</v>
      </c>
      <c r="F217" s="3">
        <f t="shared" si="25"/>
        <v>2.5061201067242513</v>
      </c>
      <c r="G217" s="3">
        <f t="shared" si="26"/>
        <v>-2.6061201067242514</v>
      </c>
      <c r="H217" s="3">
        <f t="shared" si="28"/>
        <v>5.1061201067240894E-2</v>
      </c>
      <c r="I217" s="3">
        <f t="shared" si="29"/>
        <v>2.0024058228147318E-2</v>
      </c>
    </row>
    <row r="218" spans="4:9">
      <c r="D218" s="3">
        <f t="shared" si="24"/>
        <v>3.4068612797531879E-2</v>
      </c>
      <c r="E218" s="3">
        <f t="shared" si="27"/>
        <v>6.5624999999999975E-2</v>
      </c>
      <c r="F218" s="3">
        <f t="shared" si="25"/>
        <v>2.5122255950637906</v>
      </c>
      <c r="G218" s="3">
        <f t="shared" si="26"/>
        <v>-2.6122255950637907</v>
      </c>
      <c r="H218" s="3">
        <f t="shared" si="28"/>
        <v>5.1183457017882815E-2</v>
      </c>
      <c r="I218" s="3">
        <f t="shared" si="29"/>
        <v>2.0023943023556163E-2</v>
      </c>
    </row>
    <row r="219" spans="4:9">
      <c r="D219" s="3">
        <f t="shared" si="24"/>
        <v>3.4227908284636267E-2</v>
      </c>
      <c r="E219" s="3">
        <f t="shared" si="27"/>
        <v>6.5937499999999968E-2</v>
      </c>
      <c r="F219" s="3">
        <f t="shared" si="25"/>
        <v>2.5183165692725646</v>
      </c>
      <c r="G219" s="3">
        <f t="shared" si="26"/>
        <v>-2.6183165692725647</v>
      </c>
      <c r="H219" s="3">
        <f t="shared" si="28"/>
        <v>5.1305421643361798E-2</v>
      </c>
      <c r="I219" s="3">
        <f t="shared" si="29"/>
        <v>2.002382891447705E-2</v>
      </c>
    </row>
    <row r="220" spans="4:9">
      <c r="D220" s="3">
        <f t="shared" si="24"/>
        <v>3.4387196566185586E-2</v>
      </c>
      <c r="E220" s="3">
        <f t="shared" si="27"/>
        <v>6.6249999999999962E-2</v>
      </c>
      <c r="F220" s="3">
        <f t="shared" si="25"/>
        <v>2.5243931323711997</v>
      </c>
      <c r="G220" s="3">
        <f t="shared" si="26"/>
        <v>-2.6243931323711998</v>
      </c>
      <c r="H220" s="3">
        <f t="shared" si="28"/>
        <v>5.1427097016435178E-2</v>
      </c>
      <c r="I220" s="3">
        <f t="shared" si="29"/>
        <v>2.0023715889778432E-2</v>
      </c>
    </row>
    <row r="221" spans="4:9">
      <c r="D221" s="3">
        <f t="shared" si="24"/>
        <v>3.4546477693083652E-2</v>
      </c>
      <c r="E221" s="3">
        <f t="shared" si="27"/>
        <v>6.6562499999999955E-2</v>
      </c>
      <c r="F221" s="3">
        <f t="shared" si="25"/>
        <v>2.5304553861673322</v>
      </c>
      <c r="G221" s="3">
        <f t="shared" si="26"/>
        <v>-2.6304553861673323</v>
      </c>
      <c r="H221" s="3">
        <f t="shared" si="28"/>
        <v>5.1548485185386614E-2</v>
      </c>
      <c r="I221" s="3">
        <f t="shared" si="29"/>
        <v>2.0023603932398243E-2</v>
      </c>
    </row>
    <row r="222" spans="4:9">
      <c r="D222" s="3">
        <f t="shared" si="24"/>
        <v>3.470575171563773E-2</v>
      </c>
      <c r="E222" s="3">
        <f t="shared" si="27"/>
        <v>6.6874999999999948E-2</v>
      </c>
      <c r="F222" s="3">
        <f t="shared" si="25"/>
        <v>2.5365034312755115</v>
      </c>
      <c r="G222" s="3">
        <f t="shared" si="26"/>
        <v>-2.6365034312755116</v>
      </c>
      <c r="H222" s="3">
        <f t="shared" si="28"/>
        <v>5.1669588174429307E-2</v>
      </c>
      <c r="I222" s="3">
        <f t="shared" si="29"/>
        <v>2.0023493025691199E-2</v>
      </c>
    </row>
    <row r="223" spans="4:9">
      <c r="D223" s="3">
        <f t="shared" si="24"/>
        <v>3.4865018683568311E-2</v>
      </c>
      <c r="E223" s="3">
        <f t="shared" si="27"/>
        <v>6.7187499999999942E-2</v>
      </c>
      <c r="F223" s="3">
        <f t="shared" si="25"/>
        <v>2.5425373671366809</v>
      </c>
      <c r="G223" s="3">
        <f t="shared" si="26"/>
        <v>-2.642537367136681</v>
      </c>
      <c r="H223" s="3">
        <f t="shared" si="28"/>
        <v>5.1790407984122891E-2</v>
      </c>
      <c r="I223" s="3">
        <f t="shared" si="29"/>
        <v>2.0023383157103822E-2</v>
      </c>
    </row>
    <row r="224" spans="4:9">
      <c r="D224" s="3">
        <f t="shared" si="24"/>
        <v>3.5024278646018599E-2</v>
      </c>
      <c r="E224" s="3">
        <f t="shared" si="27"/>
        <v>6.7499999999999935E-2</v>
      </c>
      <c r="F224" s="3">
        <f t="shared" si="25"/>
        <v>2.5485572920372555</v>
      </c>
      <c r="G224" s="3">
        <f t="shared" si="26"/>
        <v>-2.6485572920372555</v>
      </c>
      <c r="H224" s="3">
        <f t="shared" si="28"/>
        <v>5.1910946591736867E-2</v>
      </c>
      <c r="I224" s="3">
        <f t="shared" si="29"/>
        <v>2.0023274310693083E-2</v>
      </c>
    </row>
    <row r="225" spans="4:9">
      <c r="D225" s="3">
        <f t="shared" si="24"/>
        <v>3.5183531651563855E-2</v>
      </c>
      <c r="E225" s="3">
        <f t="shared" si="27"/>
        <v>6.7812499999999928E-2</v>
      </c>
      <c r="F225" s="3">
        <f t="shared" si="25"/>
        <v>2.5545633031277992</v>
      </c>
      <c r="G225" s="3">
        <f t="shared" si="26"/>
        <v>-2.6545633031277993</v>
      </c>
      <c r="H225" s="3">
        <f t="shared" si="28"/>
        <v>5.2031205951652712E-2</v>
      </c>
      <c r="I225" s="3">
        <f t="shared" si="29"/>
        <v>2.0023166474865208E-2</v>
      </c>
    </row>
    <row r="226" spans="4:9">
      <c r="D226" s="3">
        <f t="shared" si="24"/>
        <v>3.534277774822063E-2</v>
      </c>
      <c r="E226" s="3">
        <f t="shared" si="27"/>
        <v>6.8124999999999922E-2</v>
      </c>
      <c r="F226" s="3">
        <f t="shared" si="25"/>
        <v>2.5605554964413213</v>
      </c>
      <c r="G226" s="3">
        <f t="shared" si="26"/>
        <v>-2.6605554964413214</v>
      </c>
      <c r="H226" s="3">
        <f t="shared" si="28"/>
        <v>5.2151187995687825E-2</v>
      </c>
      <c r="I226" s="3">
        <f t="shared" si="29"/>
        <v>2.0023059630663139E-2</v>
      </c>
    </row>
    <row r="227" spans="4:9">
      <c r="D227" s="3">
        <f t="shared" si="24"/>
        <v>3.550201698345555E-2</v>
      </c>
      <c r="E227" s="3">
        <f t="shared" si="27"/>
        <v>6.8437499999999915E-2</v>
      </c>
      <c r="F227" s="3">
        <f t="shared" si="25"/>
        <v>2.5665339669111868</v>
      </c>
      <c r="G227" s="3">
        <f t="shared" si="26"/>
        <v>-2.6665339669111869</v>
      </c>
      <c r="H227" s="3">
        <f t="shared" si="28"/>
        <v>5.2270894633526764E-2</v>
      </c>
      <c r="I227" s="3">
        <f t="shared" si="29"/>
        <v>2.0022953770921729E-2</v>
      </c>
    </row>
    <row r="228" spans="4:9">
      <c r="D228" s="3">
        <f t="shared" si="24"/>
        <v>3.5661249404194288E-2</v>
      </c>
      <c r="E228" s="3">
        <f t="shared" si="27"/>
        <v>6.8749999999999908E-2</v>
      </c>
      <c r="F228" s="3">
        <f t="shared" si="25"/>
        <v>2.5724988083886693</v>
      </c>
      <c r="G228" s="3">
        <f t="shared" si="26"/>
        <v>-2.6724988083886694</v>
      </c>
      <c r="H228" s="3">
        <f t="shared" si="28"/>
        <v>5.2390327752999913E-2</v>
      </c>
      <c r="I228" s="3">
        <f t="shared" si="29"/>
        <v>2.00228488760371E-2</v>
      </c>
    </row>
    <row r="229" spans="4:9">
      <c r="D229" s="3">
        <f t="shared" si="24"/>
        <v>3.5820475056830031E-2</v>
      </c>
      <c r="E229" s="3">
        <f t="shared" si="27"/>
        <v>6.9062499999999902E-2</v>
      </c>
      <c r="F229" s="3">
        <f t="shared" si="25"/>
        <v>2.5784501136601379</v>
      </c>
      <c r="G229" s="3">
        <f t="shared" si="26"/>
        <v>-2.678450113660138</v>
      </c>
      <c r="H229" s="3">
        <f t="shared" si="28"/>
        <v>5.2509489220484658E-2</v>
      </c>
      <c r="I229" s="3">
        <f t="shared" si="29"/>
        <v>2.0022744935639939E-2</v>
      </c>
    </row>
    <row r="230" spans="4:9">
      <c r="D230" s="3">
        <f t="shared" si="24"/>
        <v>3.59796939872319E-2</v>
      </c>
      <c r="E230" s="3">
        <f t="shared" si="27"/>
        <v>6.9374999999999895E-2</v>
      </c>
      <c r="F230" s="3">
        <f t="shared" si="25"/>
        <v>2.5843879744638962</v>
      </c>
      <c r="G230" s="3">
        <f t="shared" si="26"/>
        <v>-2.6843879744638963</v>
      </c>
      <c r="H230" s="3">
        <f t="shared" si="28"/>
        <v>5.2628380881242151E-2</v>
      </c>
      <c r="I230" s="3">
        <f t="shared" si="29"/>
        <v>2.0022641939036547E-2</v>
      </c>
    </row>
    <row r="231" spans="4:9">
      <c r="D231" s="3">
        <f t="shared" si="24"/>
        <v>3.6138906240753291E-2</v>
      </c>
      <c r="E231" s="3">
        <f t="shared" si="27"/>
        <v>6.9687499999999888E-2</v>
      </c>
      <c r="F231" s="3">
        <f t="shared" si="25"/>
        <v>2.5903124815066851</v>
      </c>
      <c r="G231" s="3">
        <f t="shared" si="26"/>
        <v>-2.6903124815066852</v>
      </c>
      <c r="H231" s="3">
        <f t="shared" si="28"/>
        <v>5.2747004559705421E-2</v>
      </c>
      <c r="I231" s="3">
        <f t="shared" si="29"/>
        <v>2.0022539868132037E-2</v>
      </c>
    </row>
    <row r="232" spans="4:9">
      <c r="D232" s="3">
        <f t="shared" si="24"/>
        <v>3.6298111862239864E-2</v>
      </c>
      <c r="E232" s="3">
        <f t="shared" si="27"/>
        <v>6.9999999999999882E-2</v>
      </c>
      <c r="F232" s="3">
        <f t="shared" si="25"/>
        <v>2.5962237244798461</v>
      </c>
      <c r="G232" s="3">
        <f t="shared" si="26"/>
        <v>-2.6962237244798462</v>
      </c>
      <c r="H232" s="3">
        <f t="shared" si="28"/>
        <v>5.2865362059866396E-2</v>
      </c>
      <c r="I232" s="3">
        <f t="shared" si="29"/>
        <v>2.0022438715234406E-2</v>
      </c>
    </row>
    <row r="233" spans="4:9">
      <c r="D233" s="3">
        <f t="shared" si="24"/>
        <v>3.6457310896037522E-2</v>
      </c>
      <c r="E233" s="3">
        <f t="shared" si="27"/>
        <v>7.0312499999999875E-2</v>
      </c>
      <c r="F233" s="3">
        <f t="shared" si="25"/>
        <v>2.6021217920751654</v>
      </c>
      <c r="G233" s="3">
        <f t="shared" si="26"/>
        <v>-2.7021217920751655</v>
      </c>
      <c r="H233" s="3">
        <f t="shared" si="28"/>
        <v>5.2983455165551675E-2</v>
      </c>
      <c r="I233" s="3">
        <f t="shared" si="29"/>
        <v>2.0022338465398089E-2</v>
      </c>
    </row>
    <row r="234" spans="4:9">
      <c r="D234" s="3">
        <f t="shared" si="24"/>
        <v>3.6616503386000136E-2</v>
      </c>
      <c r="E234" s="3">
        <f t="shared" si="27"/>
        <v>7.0624999999999868E-2</v>
      </c>
      <c r="F234" s="3">
        <f t="shared" si="25"/>
        <v>2.6080067720004001</v>
      </c>
      <c r="G234" s="3">
        <f t="shared" si="26"/>
        <v>-2.7080067720003997</v>
      </c>
      <c r="H234" s="3">
        <f t="shared" si="28"/>
        <v>5.3101285640754101E-2</v>
      </c>
      <c r="I234" s="3">
        <f t="shared" si="29"/>
        <v>2.0022239106911727E-2</v>
      </c>
    </row>
    <row r="235" spans="4:9">
      <c r="D235" s="3">
        <f t="shared" si="24"/>
        <v>3.6775689375497175E-2</v>
      </c>
      <c r="E235" s="3">
        <f t="shared" si="27"/>
        <v>7.0937499999999862E-2</v>
      </c>
      <c r="F235" s="3">
        <f t="shared" si="25"/>
        <v>2.6138787509944938</v>
      </c>
      <c r="G235" s="3">
        <f t="shared" si="26"/>
        <v>-2.7138787509944939</v>
      </c>
      <c r="H235" s="3">
        <f t="shared" si="28"/>
        <v>5.3218855229951796E-2</v>
      </c>
      <c r="I235" s="3">
        <f t="shared" si="29"/>
        <v>2.0022140630263023E-2</v>
      </c>
    </row>
    <row r="236" spans="4:9">
      <c r="D236" s="3">
        <f t="shared" si="24"/>
        <v>3.6934868907421176E-2</v>
      </c>
      <c r="E236" s="3">
        <f t="shared" si="27"/>
        <v>7.1249999999999855E-2</v>
      </c>
      <c r="F236" s="3">
        <f t="shared" si="25"/>
        <v>2.6197378148424959</v>
      </c>
      <c r="G236" s="3">
        <f t="shared" si="26"/>
        <v>-2.719737814842496</v>
      </c>
      <c r="H236" s="3">
        <f t="shared" si="28"/>
        <v>5.3336165658368115E-2</v>
      </c>
      <c r="I236" s="3">
        <f t="shared" si="29"/>
        <v>2.0022043019094538E-2</v>
      </c>
    </row>
    <row r="237" spans="4:9">
      <c r="D237" s="3">
        <f t="shared" si="24"/>
        <v>3.7094042024195015E-2</v>
      </c>
      <c r="E237" s="3">
        <f t="shared" si="27"/>
        <v>7.1562499999999848E-2</v>
      </c>
      <c r="F237" s="3">
        <f t="shared" si="25"/>
        <v>2.6255840483901798</v>
      </c>
      <c r="G237" s="3">
        <f t="shared" si="26"/>
        <v>-2.7255840483901799</v>
      </c>
      <c r="H237" s="3">
        <f t="shared" si="28"/>
        <v>5.3453218632327403E-2</v>
      </c>
      <c r="I237" s="3">
        <f t="shared" si="29"/>
        <v>2.0021946267552201E-2</v>
      </c>
    </row>
    <row r="238" spans="4:9">
      <c r="D238" s="3">
        <f t="shared" si="24"/>
        <v>3.7253208767779107E-2</v>
      </c>
      <c r="E238" s="3">
        <f t="shared" si="27"/>
        <v>7.1874999999999842E-2</v>
      </c>
      <c r="F238" s="3">
        <f t="shared" si="25"/>
        <v>2.6314175355583815</v>
      </c>
      <c r="G238" s="3">
        <f t="shared" si="26"/>
        <v>-2.7314175355583816</v>
      </c>
      <c r="H238" s="3">
        <f t="shared" si="28"/>
        <v>5.3570015839483759E-2</v>
      </c>
      <c r="I238" s="3">
        <f t="shared" si="29"/>
        <v>2.0021850359595555E-2</v>
      </c>
    </row>
    <row r="239" spans="4:9">
      <c r="D239" s="3">
        <f t="shared" si="24"/>
        <v>3.741236917967844E-2</v>
      </c>
      <c r="E239" s="3">
        <f t="shared" si="27"/>
        <v>7.2187499999999835E-2</v>
      </c>
      <c r="F239" s="3">
        <f t="shared" si="25"/>
        <v>2.6372383593570525</v>
      </c>
      <c r="G239" s="3">
        <f t="shared" si="26"/>
        <v>-2.7372383593570526</v>
      </c>
      <c r="H239" s="3">
        <f t="shared" si="28"/>
        <v>5.3686558949154778E-2</v>
      </c>
      <c r="I239" s="3">
        <f t="shared" si="29"/>
        <v>2.0021755287907537E-2</v>
      </c>
    </row>
    <row r="240" spans="4:9">
      <c r="D240" s="3">
        <f t="shared" si="24"/>
        <v>3.7571523300949435E-2</v>
      </c>
      <c r="E240" s="3">
        <f t="shared" si="27"/>
        <v>7.2499999999999828E-2</v>
      </c>
      <c r="F240" s="3">
        <f t="shared" si="25"/>
        <v>2.6430466018990431</v>
      </c>
      <c r="G240" s="3">
        <f t="shared" si="26"/>
        <v>-2.7430466018990431</v>
      </c>
      <c r="H240" s="3">
        <f t="shared" si="28"/>
        <v>5.3802849612560655E-2</v>
      </c>
      <c r="I240" s="3">
        <f t="shared" si="29"/>
        <v>2.0021661038628603E-2</v>
      </c>
    </row>
    <row r="241" spans="4:9">
      <c r="D241" s="3">
        <f t="shared" si="24"/>
        <v>3.7730671172206721E-2</v>
      </c>
      <c r="E241" s="3">
        <f t="shared" si="27"/>
        <v>7.2812499999999822E-2</v>
      </c>
      <c r="F241" s="3">
        <f t="shared" si="25"/>
        <v>2.648842344413616</v>
      </c>
      <c r="G241" s="3">
        <f t="shared" si="26"/>
        <v>-2.7488423444136161</v>
      </c>
      <c r="H241" s="3">
        <f t="shared" si="28"/>
        <v>5.3918889463125216E-2</v>
      </c>
      <c r="I241" s="3">
        <f t="shared" si="29"/>
        <v>2.0021567602906548E-2</v>
      </c>
    </row>
    <row r="242" spans="4:9">
      <c r="D242" s="3">
        <f t="shared" si="24"/>
        <v>3.788981283362975E-2</v>
      </c>
      <c r="E242" s="3">
        <f t="shared" si="27"/>
        <v>7.3124999999999815E-2</v>
      </c>
      <c r="F242" s="3">
        <f t="shared" si="25"/>
        <v>2.6546256672597006</v>
      </c>
      <c r="G242" s="3">
        <f t="shared" si="26"/>
        <v>-2.7546256672597007</v>
      </c>
      <c r="H242" s="3">
        <f t="shared" si="28"/>
        <v>5.403468011673588E-2</v>
      </c>
      <c r="I242" s="3">
        <f t="shared" si="29"/>
        <v>2.0021474970752275E-2</v>
      </c>
    </row>
    <row r="243" spans="4:9">
      <c r="D243" s="3">
        <f t="shared" si="24"/>
        <v>3.8048948324969356E-2</v>
      </c>
      <c r="E243" s="3">
        <f t="shared" si="27"/>
        <v>7.3437499999999808E-2</v>
      </c>
      <c r="F243" s="3">
        <f t="shared" si="25"/>
        <v>2.6603966499388942</v>
      </c>
      <c r="G243" s="3">
        <f t="shared" si="26"/>
        <v>-2.7603966499388943</v>
      </c>
      <c r="H243" s="3">
        <f t="shared" si="28"/>
        <v>5.4150223171984757E-2</v>
      </c>
      <c r="I243" s="3">
        <f t="shared" si="29"/>
        <v>2.0021383128639422E-2</v>
      </c>
    </row>
    <row r="244" spans="4:9">
      <c r="D244" s="3">
        <f t="shared" si="24"/>
        <v>3.8208077685554002E-2</v>
      </c>
      <c r="E244" s="3">
        <f t="shared" si="27"/>
        <v>7.3749999999999802E-2</v>
      </c>
      <c r="F244" s="3">
        <f t="shared" si="25"/>
        <v>2.6661553711082102</v>
      </c>
      <c r="G244" s="3">
        <f t="shared" si="26"/>
        <v>-2.7661553711082103</v>
      </c>
      <c r="H244" s="3">
        <f t="shared" si="28"/>
        <v>5.4265520210472783E-2</v>
      </c>
      <c r="I244" s="3">
        <f t="shared" si="29"/>
        <v>2.0021292071295181E-2</v>
      </c>
    </row>
    <row r="245" spans="4:9">
      <c r="D245" s="3">
        <f t="shared" si="24"/>
        <v>3.8367200954296195E-2</v>
      </c>
      <c r="E245" s="3">
        <f t="shared" si="27"/>
        <v>7.4062499999999795E-2</v>
      </c>
      <c r="F245" s="3">
        <f t="shared" si="25"/>
        <v>2.6719019085925892</v>
      </c>
      <c r="G245" s="3">
        <f t="shared" si="26"/>
        <v>-2.7719019085925893</v>
      </c>
      <c r="H245" s="3">
        <f t="shared" si="28"/>
        <v>5.4380572797005235E-2</v>
      </c>
      <c r="I245" s="3">
        <f t="shared" si="29"/>
        <v>2.0021201783718023E-2</v>
      </c>
    </row>
    <row r="246" spans="4:9">
      <c r="D246" s="3">
        <f t="shared" si="24"/>
        <v>3.8526318169698467E-2</v>
      </c>
      <c r="E246" s="3">
        <f t="shared" si="27"/>
        <v>7.4374999999999789E-2</v>
      </c>
      <c r="F246" s="3">
        <f t="shared" si="25"/>
        <v>2.6776363393971669</v>
      </c>
      <c r="G246" s="3">
        <f t="shared" si="26"/>
        <v>-2.777636339397167</v>
      </c>
      <c r="H246" s="3">
        <f t="shared" si="28"/>
        <v>5.4495382479901947E-2</v>
      </c>
      <c r="I246" s="3">
        <f t="shared" si="29"/>
        <v>2.0021112261928646E-2</v>
      </c>
    </row>
    <row r="247" spans="4:9">
      <c r="D247" s="3">
        <f t="shared" si="24"/>
        <v>3.8685429369859553E-2</v>
      </c>
      <c r="E247" s="3">
        <f t="shared" si="27"/>
        <v>7.4687499999999782E-2</v>
      </c>
      <c r="F247" s="3">
        <f t="shared" si="25"/>
        <v>2.6833587397193179</v>
      </c>
      <c r="G247" s="3">
        <f t="shared" si="26"/>
        <v>-2.783358739719318</v>
      </c>
      <c r="H247" s="3">
        <f t="shared" si="28"/>
        <v>5.4609950791161696E-2</v>
      </c>
      <c r="I247" s="3">
        <f t="shared" si="29"/>
        <v>2.0021023488388967E-2</v>
      </c>
    </row>
    <row r="248" spans="4:9">
      <c r="D248" s="3">
        <f t="shared" si="24"/>
        <v>3.8844534592480121E-2</v>
      </c>
      <c r="E248" s="3">
        <f t="shared" si="27"/>
        <v>7.4999999999999775E-2</v>
      </c>
      <c r="F248" s="3">
        <f t="shared" si="25"/>
        <v>2.6890691849604633</v>
      </c>
      <c r="G248" s="3">
        <f t="shared" si="26"/>
        <v>-2.7890691849604634</v>
      </c>
      <c r="H248" s="3">
        <f t="shared" si="28"/>
        <v>5.4724279246798749E-2</v>
      </c>
      <c r="I248" s="3">
        <f t="shared" si="29"/>
        <v>2.0020935462839839E-2</v>
      </c>
    </row>
    <row r="249" spans="4:9">
      <c r="D249" s="3">
        <f t="shared" si="24"/>
        <v>3.9003633874868722E-2</v>
      </c>
      <c r="E249" s="3">
        <f t="shared" si="27"/>
        <v>7.5312499999999769E-2</v>
      </c>
      <c r="F249" s="3">
        <f t="shared" si="25"/>
        <v>2.6947677497376672</v>
      </c>
      <c r="G249" s="3">
        <f t="shared" si="26"/>
        <v>-2.7947677497376673</v>
      </c>
      <c r="H249" s="3">
        <f t="shared" si="28"/>
        <v>5.4838369346979388E-2</v>
      </c>
      <c r="I249" s="3">
        <f t="shared" si="29"/>
        <v>2.0020848168127631E-2</v>
      </c>
    </row>
    <row r="250" spans="4:9">
      <c r="D250" s="3">
        <f t="shared" si="24"/>
        <v>3.9162727253947378E-2</v>
      </c>
      <c r="E250" s="3">
        <f t="shared" si="27"/>
        <v>7.5624999999999762E-2</v>
      </c>
      <c r="F250" s="3">
        <f t="shared" si="25"/>
        <v>2.7004545078950088</v>
      </c>
      <c r="G250" s="3">
        <f t="shared" si="26"/>
        <v>-2.8004545078950089</v>
      </c>
      <c r="H250" s="3">
        <f t="shared" si="28"/>
        <v>5.4952222576329035E-2</v>
      </c>
      <c r="I250" s="3">
        <f t="shared" si="29"/>
        <v>2.0020761600818556E-2</v>
      </c>
    </row>
    <row r="251" spans="4:9">
      <c r="D251" s="3">
        <f t="shared" si="24"/>
        <v>3.9321814766257256E-2</v>
      </c>
      <c r="E251" s="3">
        <f t="shared" si="27"/>
        <v>7.5937499999999755E-2</v>
      </c>
      <c r="F251" s="3">
        <f t="shared" si="25"/>
        <v>2.7061295325147503</v>
      </c>
      <c r="G251" s="3">
        <f t="shared" si="26"/>
        <v>-2.8061295325147504</v>
      </c>
      <c r="H251" s="3">
        <f t="shared" si="28"/>
        <v>5.5065840404095096E-2</v>
      </c>
      <c r="I251" s="3">
        <f t="shared" si="29"/>
        <v>2.0020675746643145E-2</v>
      </c>
    </row>
    <row r="252" spans="4:9">
      <c r="D252" s="3">
        <f t="shared" si="24"/>
        <v>3.9480896447964028E-2</v>
      </c>
      <c r="E252" s="3">
        <f t="shared" si="27"/>
        <v>7.6249999999999749E-2</v>
      </c>
      <c r="F252" s="3">
        <f t="shared" si="25"/>
        <v>2.7117928959282911</v>
      </c>
      <c r="G252" s="3">
        <f t="shared" si="26"/>
        <v>-2.8117928959282912</v>
      </c>
      <c r="H252" s="3">
        <f t="shared" si="28"/>
        <v>5.5179224284428417E-2</v>
      </c>
      <c r="I252" s="3">
        <f t="shared" si="29"/>
        <v>2.0020590602084117E-2</v>
      </c>
    </row>
    <row r="253" spans="4:9">
      <c r="D253" s="3">
        <f t="shared" si="24"/>
        <v>3.9639972334863334E-2</v>
      </c>
      <c r="E253" s="3">
        <f t="shared" si="27"/>
        <v>7.6562499999999742E-2</v>
      </c>
      <c r="F253" s="3">
        <f t="shared" si="25"/>
        <v>2.7174446697269259</v>
      </c>
      <c r="G253" s="3">
        <f t="shared" si="26"/>
        <v>-2.817444669726926</v>
      </c>
      <c r="H253" s="3">
        <f t="shared" si="28"/>
        <v>5.5292375656555592E-2</v>
      </c>
      <c r="I253" s="3">
        <f t="shared" si="29"/>
        <v>2.0020506155873967E-2</v>
      </c>
    </row>
    <row r="254" spans="4:9">
      <c r="D254" s="3">
        <f t="shared" si="24"/>
        <v>3.979904246238606E-2</v>
      </c>
      <c r="E254" s="3">
        <f t="shared" si="27"/>
        <v>7.6874999999999735E-2</v>
      </c>
      <c r="F254" s="3">
        <f t="shared" si="25"/>
        <v>2.7230849247724045</v>
      </c>
      <c r="G254" s="3">
        <f t="shared" si="26"/>
        <v>-2.8230849247724046</v>
      </c>
      <c r="H254" s="3">
        <f t="shared" si="28"/>
        <v>5.5405295944995013E-2</v>
      </c>
      <c r="I254" s="3">
        <f t="shared" si="29"/>
        <v>2.0020422397377387E-2</v>
      </c>
    </row>
    <row r="255" spans="4:9">
      <c r="D255" s="3">
        <f t="shared" si="24"/>
        <v>3.9958106865603513E-2</v>
      </c>
      <c r="E255" s="3">
        <f t="shared" si="27"/>
        <v>7.7187499999999729E-2</v>
      </c>
      <c r="F255" s="3">
        <f t="shared" si="25"/>
        <v>2.728713731207296</v>
      </c>
      <c r="G255" s="3">
        <f t="shared" si="26"/>
        <v>-2.8287137312072961</v>
      </c>
      <c r="H255" s="3">
        <f t="shared" si="28"/>
        <v>5.5517986559794917E-2</v>
      </c>
      <c r="I255" s="3">
        <f t="shared" si="29"/>
        <v>2.0020339321203947E-2</v>
      </c>
    </row>
    <row r="256" spans="4:9">
      <c r="D256" s="3">
        <f t="shared" si="24"/>
        <v>4.0117165579232443E-2</v>
      </c>
      <c r="E256" s="3">
        <f t="shared" si="27"/>
        <v>7.7499999999999722E-2</v>
      </c>
      <c r="F256" s="3">
        <f t="shared" si="25"/>
        <v>2.7343311584651659</v>
      </c>
      <c r="G256" s="3">
        <f t="shared" si="26"/>
        <v>-2.834331158465166</v>
      </c>
      <c r="H256" s="3">
        <f t="shared" si="28"/>
        <v>5.5630448896722993E-2</v>
      </c>
      <c r="I256" s="3">
        <f t="shared" si="29"/>
        <v>2.0020256919307297E-2</v>
      </c>
    </row>
    <row r="257" spans="4:9">
      <c r="D257" s="3">
        <f t="shared" si="24"/>
        <v>4.0276218637640145E-2</v>
      </c>
      <c r="E257" s="3">
        <f t="shared" si="27"/>
        <v>7.7812499999999715E-2</v>
      </c>
      <c r="F257" s="3">
        <f t="shared" si="25"/>
        <v>2.7399372752805702</v>
      </c>
      <c r="G257" s="3">
        <f t="shared" si="26"/>
        <v>-2.8399372752805703</v>
      </c>
      <c r="H257" s="3">
        <f t="shared" si="28"/>
        <v>5.5742684337457923E-2</v>
      </c>
      <c r="I257" s="3">
        <f t="shared" si="29"/>
        <v>2.0020175181960954E-2</v>
      </c>
    </row>
    <row r="258" spans="4:9">
      <c r="D258" s="3">
        <f t="shared" si="24"/>
        <v>4.0435266074849284E-2</v>
      </c>
      <c r="E258" s="3">
        <f t="shared" si="27"/>
        <v>7.8124999999999709E-2</v>
      </c>
      <c r="F258" s="3">
        <f t="shared" si="25"/>
        <v>2.7455321496988674</v>
      </c>
      <c r="G258" s="3">
        <f t="shared" si="26"/>
        <v>-2.8455321496988675</v>
      </c>
      <c r="H258" s="3">
        <f t="shared" si="28"/>
        <v>5.5854694249795618E-2</v>
      </c>
      <c r="I258" s="3">
        <f t="shared" si="29"/>
        <v>2.0020094101019136E-2</v>
      </c>
    </row>
    <row r="259" spans="4:9">
      <c r="D259" s="3">
        <f t="shared" si="24"/>
        <v>4.0594307924542779E-2</v>
      </c>
      <c r="E259" s="3">
        <f t="shared" si="27"/>
        <v>7.8437499999999702E-2</v>
      </c>
      <c r="F259" s="3">
        <f t="shared" si="25"/>
        <v>2.7511158490858549</v>
      </c>
      <c r="G259" s="3">
        <f t="shared" si="26"/>
        <v>-2.851115849085855</v>
      </c>
      <c r="H259" s="3">
        <f t="shared" si="28"/>
        <v>5.5966479987847186E-2</v>
      </c>
      <c r="I259" s="3">
        <f t="shared" si="29"/>
        <v>2.0020013669087712E-2</v>
      </c>
    </row>
    <row r="260" spans="4:9">
      <c r="D260" s="3">
        <f t="shared" si="24"/>
        <v>4.075334422006846E-2</v>
      </c>
      <c r="E260" s="3">
        <f t="shared" si="27"/>
        <v>7.8749999999999695E-2</v>
      </c>
      <c r="F260" s="3">
        <f t="shared" si="25"/>
        <v>2.756688440137232</v>
      </c>
      <c r="G260" s="3">
        <f t="shared" si="26"/>
        <v>-2.8566884401372321</v>
      </c>
      <c r="H260" s="3">
        <f t="shared" si="28"/>
        <v>5.6078042892232172E-2</v>
      </c>
      <c r="I260" s="3">
        <f t="shared" si="29"/>
        <v>2.0019933879306822E-2</v>
      </c>
    </row>
    <row r="261" spans="4:9">
      <c r="D261" s="3">
        <f t="shared" si="24"/>
        <v>4.0912374994443799E-2</v>
      </c>
      <c r="E261" s="3">
        <f t="shared" si="27"/>
        <v>7.9062499999999689E-2</v>
      </c>
      <c r="F261" s="3">
        <f t="shared" si="25"/>
        <v>2.7622499888878957</v>
      </c>
      <c r="G261" s="3">
        <f t="shared" si="26"/>
        <v>-2.8622499888878958</v>
      </c>
      <c r="H261" s="3">
        <f t="shared" si="28"/>
        <v>5.6189384290248112E-2</v>
      </c>
      <c r="I261" s="3">
        <f t="shared" si="29"/>
        <v>2.0019854721700116E-2</v>
      </c>
    </row>
    <row r="262" spans="4:9">
      <c r="D262" s="3">
        <f t="shared" si="24"/>
        <v>4.1071400280360375E-2</v>
      </c>
      <c r="E262" s="3">
        <f t="shared" si="27"/>
        <v>7.9374999999999682E-2</v>
      </c>
      <c r="F262" s="3">
        <f t="shared" si="25"/>
        <v>2.7678005607210685</v>
      </c>
      <c r="G262" s="3">
        <f t="shared" si="26"/>
        <v>-2.8678005607210686</v>
      </c>
      <c r="H262" s="3">
        <f t="shared" si="28"/>
        <v>5.6300505496091474E-2</v>
      </c>
      <c r="I262" s="3">
        <f t="shared" si="29"/>
        <v>2.0019776193013261E-2</v>
      </c>
    </row>
    <row r="263" spans="4:9">
      <c r="D263" s="3">
        <f t="shared" si="24"/>
        <v>4.123042011018848E-2</v>
      </c>
      <c r="E263" s="3">
        <f t="shared" si="27"/>
        <v>7.9687499999999675E-2</v>
      </c>
      <c r="F263" s="3">
        <f t="shared" si="25"/>
        <v>2.7733402203772695</v>
      </c>
      <c r="G263" s="3">
        <f t="shared" si="26"/>
        <v>-2.8733402203772695</v>
      </c>
      <c r="H263" s="3">
        <f t="shared" si="28"/>
        <v>5.6411407810981425E-2</v>
      </c>
      <c r="I263" s="3">
        <f t="shared" si="29"/>
        <v>2.0019698279804817E-2</v>
      </c>
    </row>
    <row r="264" spans="4:9">
      <c r="D264" s="3">
        <f t="shared" si="24"/>
        <v>4.1389434515981399E-2</v>
      </c>
      <c r="E264" s="3">
        <f t="shared" si="27"/>
        <v>7.9999999999999669E-2</v>
      </c>
      <c r="F264" s="3">
        <f t="shared" si="25"/>
        <v>2.7788690319631213</v>
      </c>
      <c r="G264" s="3">
        <f t="shared" si="26"/>
        <v>-2.8788690319631214</v>
      </c>
      <c r="H264" s="3">
        <f t="shared" si="28"/>
        <v>5.6522092523405447E-2</v>
      </c>
      <c r="I264" s="3">
        <f t="shared" si="29"/>
        <v>2.0019620980983192E-2</v>
      </c>
    </row>
    <row r="265" spans="4:9">
      <c r="D265" s="3">
        <f t="shared" ref="D265:D328" si="30">$D$2+$D$3*F265+$D$4*F265*F265/2</f>
        <v>4.1548443529479832E-2</v>
      </c>
      <c r="E265" s="3">
        <f t="shared" si="27"/>
        <v>8.0312499999999662E-2</v>
      </c>
      <c r="F265" s="3">
        <f t="shared" ref="F265:F328" si="31">(-$D$3+SQRT($D$3*$D$3-4*($D$2-E265)*$D$4))/(2*$D$4)</f>
        <v>2.7843870589600082</v>
      </c>
      <c r="G265" s="3">
        <f t="shared" ref="G265:G328" si="32">(-$D$3-SQRT($D$3*$D$3-4*($D$2-E265)*$D$4))/(2*$D$4)</f>
        <v>-2.8843870589600082</v>
      </c>
      <c r="H265" s="3">
        <f t="shared" si="28"/>
        <v>5.6632560909234124E-2</v>
      </c>
      <c r="I265" s="3">
        <f t="shared" si="29"/>
        <v>2.0019544284759872E-2</v>
      </c>
    </row>
    <row r="266" spans="4:9">
      <c r="D266" s="3">
        <f t="shared" si="30"/>
        <v>4.1707447182116109E-2</v>
      </c>
      <c r="E266" s="3">
        <f t="shared" ref="E266:E329" si="33">E265+$E$6</f>
        <v>8.0624999999999655E-2</v>
      </c>
      <c r="F266" s="3">
        <f t="shared" si="31"/>
        <v>2.7898943642325791</v>
      </c>
      <c r="G266" s="3">
        <f t="shared" si="32"/>
        <v>-2.8898943642325792</v>
      </c>
      <c r="H266" s="3">
        <f t="shared" ref="H266:H329" si="34">(E266-E265)/(F266-F265)</f>
        <v>5.6742814231925016E-2</v>
      </c>
      <c r="I266" s="3">
        <f t="shared" ref="I266:I329" si="35">(H266-H265)/(F266-F265)</f>
        <v>2.0019468185286174E-2</v>
      </c>
    </row>
    <row r="267" spans="4:9">
      <c r="D267" s="3">
        <f t="shared" si="30"/>
        <v>4.186644550501837E-2</v>
      </c>
      <c r="E267" s="3">
        <f t="shared" si="33"/>
        <v>8.0937499999999649E-2</v>
      </c>
      <c r="F267" s="3">
        <f t="shared" si="31"/>
        <v>2.7953910100371027</v>
      </c>
      <c r="G267" s="3">
        <f t="shared" si="32"/>
        <v>-2.8953910100371028</v>
      </c>
      <c r="H267" s="3">
        <f t="shared" si="34"/>
        <v>5.6852853742697926E-2</v>
      </c>
      <c r="I267" s="3">
        <f t="shared" si="35"/>
        <v>2.0019392678049221E-2</v>
      </c>
    </row>
    <row r="268" spans="4:9">
      <c r="D268" s="3">
        <f t="shared" si="30"/>
        <v>4.2025438529014657E-2</v>
      </c>
      <c r="E268" s="3">
        <f t="shared" si="33"/>
        <v>8.1249999999999642E-2</v>
      </c>
      <c r="F268" s="3">
        <f t="shared" si="31"/>
        <v>2.80087705802968</v>
      </c>
      <c r="G268" s="3">
        <f t="shared" si="32"/>
        <v>-2.9008770580296801</v>
      </c>
      <c r="H268" s="3">
        <f t="shared" si="34"/>
        <v>5.6962680680666213E-2</v>
      </c>
      <c r="I268" s="3">
        <f t="shared" si="35"/>
        <v>2.0019317752393559E-2</v>
      </c>
    </row>
    <row r="269" spans="4:9">
      <c r="D269" s="3">
        <f t="shared" si="30"/>
        <v>4.2184426284636978E-2</v>
      </c>
      <c r="E269" s="3">
        <f t="shared" si="33"/>
        <v>8.1562499999999635E-2</v>
      </c>
      <c r="F269" s="3">
        <f t="shared" si="31"/>
        <v>2.8063525692743121</v>
      </c>
      <c r="G269" s="3">
        <f t="shared" si="32"/>
        <v>-2.9063525692743122</v>
      </c>
      <c r="H269" s="3">
        <f t="shared" si="34"/>
        <v>5.7072296273038031E-2</v>
      </c>
      <c r="I269" s="3">
        <f t="shared" si="35"/>
        <v>2.0019243404765234E-2</v>
      </c>
    </row>
    <row r="270" spans="4:9">
      <c r="D270" s="3">
        <f t="shared" si="30"/>
        <v>4.2343408802125226E-2</v>
      </c>
      <c r="E270" s="3">
        <f t="shared" si="33"/>
        <v>8.1874999999999629E-2</v>
      </c>
      <c r="F270" s="3">
        <f t="shared" si="31"/>
        <v>2.8118176042508303</v>
      </c>
      <c r="G270" s="3">
        <f t="shared" si="32"/>
        <v>-2.9118176042508304</v>
      </c>
      <c r="H270" s="3">
        <f t="shared" si="34"/>
        <v>5.7181701735253991E-2</v>
      </c>
      <c r="I270" s="3">
        <f t="shared" si="35"/>
        <v>2.0019169627650404E-2</v>
      </c>
    </row>
    <row r="271" spans="4:9">
      <c r="D271" s="3">
        <f t="shared" si="30"/>
        <v>4.2502386111431159E-2</v>
      </c>
      <c r="E271" s="3">
        <f t="shared" si="33"/>
        <v>8.2187499999999622E-2</v>
      </c>
      <c r="F271" s="3">
        <f t="shared" si="31"/>
        <v>2.8172722228626919</v>
      </c>
      <c r="G271" s="3">
        <f t="shared" si="32"/>
        <v>-2.9172722228626919</v>
      </c>
      <c r="H271" s="3">
        <f t="shared" si="34"/>
        <v>5.7290898271133484E-2</v>
      </c>
      <c r="I271" s="3">
        <f t="shared" si="35"/>
        <v>2.0019096411623406E-2</v>
      </c>
    </row>
    <row r="272" spans="4:9">
      <c r="D272" s="3">
        <f t="shared" si="30"/>
        <v>4.2661358242222135E-2</v>
      </c>
      <c r="E272" s="3">
        <f t="shared" si="33"/>
        <v>8.2499999999999615E-2</v>
      </c>
      <c r="F272" s="3">
        <f t="shared" si="31"/>
        <v>2.8227164844446384</v>
      </c>
      <c r="G272" s="3">
        <f t="shared" si="32"/>
        <v>-2.9227164844446385</v>
      </c>
      <c r="H272" s="3">
        <f t="shared" si="34"/>
        <v>5.7399887073071434E-2</v>
      </c>
      <c r="I272" s="3">
        <f t="shared" si="35"/>
        <v>2.0019023755097166E-2</v>
      </c>
    </row>
    <row r="273" spans="4:9">
      <c r="D273" s="3">
        <f t="shared" si="30"/>
        <v>4.2820325223884917E-2</v>
      </c>
      <c r="E273" s="3">
        <f t="shared" si="33"/>
        <v>8.2812499999999609E-2</v>
      </c>
      <c r="F273" s="3">
        <f t="shared" si="31"/>
        <v>2.8281504477702275</v>
      </c>
      <c r="G273" s="3">
        <f t="shared" si="32"/>
        <v>-2.9281504477702276</v>
      </c>
      <c r="H273" s="3">
        <f t="shared" si="34"/>
        <v>5.7508669322149895E-2</v>
      </c>
      <c r="I273" s="3">
        <f t="shared" si="35"/>
        <v>2.0018951649193886E-2</v>
      </c>
    </row>
    <row r="274" spans="4:9">
      <c r="D274" s="3">
        <f t="shared" si="30"/>
        <v>4.2979287085529422E-2</v>
      </c>
      <c r="E274" s="3">
        <f t="shared" si="33"/>
        <v>8.3124999999999602E-2</v>
      </c>
      <c r="F274" s="3">
        <f t="shared" si="31"/>
        <v>2.8335741710592361</v>
      </c>
      <c r="G274" s="3">
        <f t="shared" si="32"/>
        <v>-2.9335741710592362</v>
      </c>
      <c r="H274" s="3">
        <f t="shared" si="34"/>
        <v>5.7617246188293773E-2</v>
      </c>
      <c r="I274" s="3">
        <f t="shared" si="35"/>
        <v>2.001888008628918E-2</v>
      </c>
    </row>
    <row r="275" spans="4:9">
      <c r="D275" s="3">
        <f t="shared" si="30"/>
        <v>4.313824385599227E-2</v>
      </c>
      <c r="E275" s="3">
        <f t="shared" si="33"/>
        <v>8.3437499999999595E-2</v>
      </c>
      <c r="F275" s="3">
        <f t="shared" si="31"/>
        <v>2.8389877119849367</v>
      </c>
      <c r="G275" s="3">
        <f t="shared" si="32"/>
        <v>-2.9389877119849368</v>
      </c>
      <c r="H275" s="3">
        <f t="shared" si="34"/>
        <v>5.7725618830442797E-2</v>
      </c>
      <c r="I275" s="3">
        <f t="shared" si="35"/>
        <v>2.0018809063496526E-2</v>
      </c>
    </row>
    <row r="276" spans="4:9">
      <c r="D276" s="3">
        <f t="shared" si="30"/>
        <v>4.3297195563840415E-2</v>
      </c>
      <c r="E276" s="3">
        <f t="shared" si="33"/>
        <v>8.3749999999999589E-2</v>
      </c>
      <c r="F276" s="3">
        <f t="shared" si="31"/>
        <v>2.8443911276812535</v>
      </c>
      <c r="G276" s="3">
        <f t="shared" si="32"/>
        <v>-2.9443911276812536</v>
      </c>
      <c r="H276" s="3">
        <f t="shared" si="34"/>
        <v>5.783378839666356E-2</v>
      </c>
      <c r="I276" s="3">
        <f t="shared" si="35"/>
        <v>2.0018738572066E-2</v>
      </c>
    </row>
    <row r="277" spans="4:9">
      <c r="D277" s="3">
        <f t="shared" si="30"/>
        <v>4.3456142237374693E-2</v>
      </c>
      <c r="E277" s="3">
        <f t="shared" si="33"/>
        <v>8.4062499999999582E-2</v>
      </c>
      <c r="F277" s="3">
        <f t="shared" si="31"/>
        <v>2.8497844747497973</v>
      </c>
      <c r="G277" s="3">
        <f t="shared" si="32"/>
        <v>-2.9497844747497974</v>
      </c>
      <c r="H277" s="3">
        <f t="shared" si="34"/>
        <v>5.7941756024309253E-2</v>
      </c>
      <c r="I277" s="3">
        <f t="shared" si="35"/>
        <v>2.0018668606625073E-2</v>
      </c>
    </row>
    <row r="278" spans="4:9">
      <c r="D278" s="3">
        <f t="shared" si="30"/>
        <v>4.361508390463318E-2</v>
      </c>
      <c r="E278" s="3">
        <f t="shared" si="33"/>
        <v>8.4374999999999575E-2</v>
      </c>
      <c r="F278" s="3">
        <f t="shared" si="31"/>
        <v>2.8551678092667827</v>
      </c>
      <c r="G278" s="3">
        <f t="shared" si="32"/>
        <v>-2.9551678092667828</v>
      </c>
      <c r="H278" s="3">
        <f t="shared" si="34"/>
        <v>5.8049522840165561E-2</v>
      </c>
      <c r="I278" s="3">
        <f t="shared" si="35"/>
        <v>2.0018599163081022E-2</v>
      </c>
    </row>
    <row r="279" spans="4:9">
      <c r="D279" s="3">
        <f t="shared" si="30"/>
        <v>4.3774020593394691E-2</v>
      </c>
      <c r="E279" s="3">
        <f t="shared" si="33"/>
        <v>8.4687499999999569E-2</v>
      </c>
      <c r="F279" s="3">
        <f t="shared" si="31"/>
        <v>2.8605411867898307</v>
      </c>
      <c r="G279" s="3">
        <f t="shared" si="32"/>
        <v>-2.9605411867898308</v>
      </c>
      <c r="H279" s="3">
        <f t="shared" si="34"/>
        <v>5.8157089960567329E-2</v>
      </c>
      <c r="I279" s="3">
        <f t="shared" si="35"/>
        <v>2.0018530233615744E-2</v>
      </c>
    </row>
    <row r="280" spans="4:9">
      <c r="D280" s="3">
        <f t="shared" si="30"/>
        <v>4.3932952331182114E-2</v>
      </c>
      <c r="E280" s="3">
        <f t="shared" si="33"/>
        <v>8.4999999999999562E-2</v>
      </c>
      <c r="F280" s="3">
        <f t="shared" si="31"/>
        <v>2.8659046623646591</v>
      </c>
      <c r="G280" s="3">
        <f t="shared" si="32"/>
        <v>-2.9659046623646592</v>
      </c>
      <c r="H280" s="3">
        <f t="shared" si="34"/>
        <v>5.8264458491542721E-2</v>
      </c>
      <c r="I280" s="3">
        <f t="shared" si="35"/>
        <v>2.0018461812204128E-2</v>
      </c>
    </row>
    <row r="281" spans="4:9">
      <c r="D281" s="3">
        <f t="shared" si="30"/>
        <v>4.4091879145265606E-2</v>
      </c>
      <c r="E281" s="3">
        <f t="shared" si="33"/>
        <v>8.5312499999999555E-2</v>
      </c>
      <c r="F281" s="3">
        <f t="shared" si="31"/>
        <v>2.8712582905316597</v>
      </c>
      <c r="G281" s="3">
        <f t="shared" si="32"/>
        <v>-2.9712582905316598</v>
      </c>
      <c r="H281" s="3">
        <f t="shared" si="34"/>
        <v>5.8371629528965664E-2</v>
      </c>
      <c r="I281" s="3">
        <f t="shared" si="35"/>
        <v>2.0018393896598624E-2</v>
      </c>
    </row>
    <row r="282" spans="4:9">
      <c r="D282" s="3">
        <f t="shared" si="30"/>
        <v>4.4250801062665962E-2</v>
      </c>
      <c r="E282" s="3">
        <f t="shared" si="33"/>
        <v>8.5624999999999549E-2</v>
      </c>
      <c r="F282" s="3">
        <f t="shared" si="31"/>
        <v>2.8766021253323717</v>
      </c>
      <c r="G282" s="3">
        <f t="shared" si="32"/>
        <v>-2.9766021253323718</v>
      </c>
      <c r="H282" s="3">
        <f t="shared" si="34"/>
        <v>5.8478604158638522E-2</v>
      </c>
      <c r="I282" s="3">
        <f t="shared" si="35"/>
        <v>2.0018326475699705E-2</v>
      </c>
    </row>
    <row r="283" spans="4:9">
      <c r="D283" s="3">
        <f t="shared" si="30"/>
        <v>4.4409718110157696E-2</v>
      </c>
      <c r="E283" s="3">
        <f t="shared" si="33"/>
        <v>8.5937499999999542E-2</v>
      </c>
      <c r="F283" s="3">
        <f t="shared" si="31"/>
        <v>2.8819362203158434</v>
      </c>
      <c r="G283" s="3">
        <f t="shared" si="32"/>
        <v>-2.9819362203158435</v>
      </c>
      <c r="H283" s="3">
        <f t="shared" si="34"/>
        <v>5.8585383456483224E-2</v>
      </c>
      <c r="I283" s="3">
        <f t="shared" si="35"/>
        <v>2.0018259550227225E-2</v>
      </c>
    </row>
    <row r="284" spans="4:9">
      <c r="D284" s="3">
        <f t="shared" si="30"/>
        <v>4.456863031427221E-2</v>
      </c>
      <c r="E284" s="3">
        <f t="shared" si="33"/>
        <v>8.6249999999999535E-2</v>
      </c>
      <c r="F284" s="3">
        <f t="shared" si="31"/>
        <v>2.8872606285448952</v>
      </c>
      <c r="G284" s="3">
        <f t="shared" si="32"/>
        <v>-2.9872606285448953</v>
      </c>
      <c r="H284" s="3">
        <f t="shared" si="34"/>
        <v>5.8691968488608214E-2</v>
      </c>
      <c r="I284" s="3">
        <f t="shared" si="35"/>
        <v>2.0018193109879394E-2</v>
      </c>
    </row>
    <row r="285" spans="4:9">
      <c r="D285" s="3">
        <f t="shared" si="30"/>
        <v>4.4727537701300911E-2</v>
      </c>
      <c r="E285" s="3">
        <f t="shared" si="33"/>
        <v>8.6562499999999529E-2</v>
      </c>
      <c r="F285" s="3">
        <f t="shared" si="31"/>
        <v>2.8925754026022772</v>
      </c>
      <c r="G285" s="3">
        <f t="shared" si="32"/>
        <v>-2.9925754026022773</v>
      </c>
      <c r="H285" s="3">
        <f t="shared" si="34"/>
        <v>5.8798360311468602E-2</v>
      </c>
      <c r="I285" s="3">
        <f t="shared" si="35"/>
        <v>2.0018127151165396E-2</v>
      </c>
    </row>
    <row r="286" spans="4:9">
      <c r="D286" s="3">
        <f t="shared" si="30"/>
        <v>4.4886440297298123E-2</v>
      </c>
      <c r="E286" s="3">
        <f t="shared" si="33"/>
        <v>8.6874999999999522E-2</v>
      </c>
      <c r="F286" s="3">
        <f t="shared" si="31"/>
        <v>2.8978805945967268</v>
      </c>
      <c r="G286" s="3">
        <f t="shared" si="32"/>
        <v>-2.9978805945967268</v>
      </c>
      <c r="H286" s="3">
        <f t="shared" si="34"/>
        <v>5.8904559971993335E-2</v>
      </c>
      <c r="I286" s="3">
        <f t="shared" si="35"/>
        <v>2.00180616716308E-2</v>
      </c>
    </row>
    <row r="287" spans="4:9">
      <c r="D287" s="3">
        <f t="shared" si="30"/>
        <v>4.5045338128084221E-2</v>
      </c>
      <c r="E287" s="3">
        <f t="shared" si="33"/>
        <v>8.7187499999999515E-2</v>
      </c>
      <c r="F287" s="3">
        <f t="shared" si="31"/>
        <v>2.903176256168932</v>
      </c>
      <c r="G287" s="3">
        <f t="shared" si="32"/>
        <v>-3.0031762561689321</v>
      </c>
      <c r="H287" s="3">
        <f t="shared" si="34"/>
        <v>5.9010568507658227E-2</v>
      </c>
      <c r="I287" s="3">
        <f t="shared" si="35"/>
        <v>2.0017996659999291E-2</v>
      </c>
    </row>
    <row r="288" spans="4:9">
      <c r="D288" s="3">
        <f t="shared" si="30"/>
        <v>4.5204231219248464E-2</v>
      </c>
      <c r="E288" s="3">
        <f t="shared" si="33"/>
        <v>8.7499999999999509E-2</v>
      </c>
      <c r="F288" s="3">
        <f t="shared" si="31"/>
        <v>2.9084624384973949</v>
      </c>
      <c r="G288" s="3">
        <f t="shared" si="32"/>
        <v>-3.008462438497395</v>
      </c>
      <c r="H288" s="3">
        <f t="shared" si="34"/>
        <v>5.9116386946657093E-2</v>
      </c>
      <c r="I288" s="3">
        <f t="shared" si="35"/>
        <v>2.0017932115034567E-2</v>
      </c>
    </row>
    <row r="289" spans="4:9">
      <c r="D289" s="3">
        <f t="shared" si="30"/>
        <v>4.5363119596151837E-2</v>
      </c>
      <c r="E289" s="3">
        <f t="shared" si="33"/>
        <v>8.7812499999999502E-2</v>
      </c>
      <c r="F289" s="3">
        <f t="shared" si="31"/>
        <v>2.9137391923041993</v>
      </c>
      <c r="G289" s="3">
        <f t="shared" si="32"/>
        <v>-3.0137391923041994</v>
      </c>
      <c r="H289" s="3">
        <f t="shared" si="34"/>
        <v>5.9222016308023491E-2</v>
      </c>
      <c r="I289" s="3">
        <f t="shared" si="35"/>
        <v>2.0017868036630609E-2</v>
      </c>
    </row>
    <row r="290" spans="4:9">
      <c r="D290" s="3">
        <f t="shared" si="30"/>
        <v>4.5522003283930093E-2</v>
      </c>
      <c r="E290" s="3">
        <f t="shared" si="33"/>
        <v>8.8124999999999495E-2</v>
      </c>
      <c r="F290" s="3">
        <f t="shared" si="31"/>
        <v>2.9190065678606958</v>
      </c>
      <c r="G290" s="3">
        <f t="shared" si="32"/>
        <v>-3.0190065678606959</v>
      </c>
      <c r="H290" s="3">
        <f t="shared" si="34"/>
        <v>5.9327457601646379E-2</v>
      </c>
      <c r="I290" s="3">
        <f t="shared" si="35"/>
        <v>2.0017804405999196E-2</v>
      </c>
    </row>
    <row r="291" spans="4:9">
      <c r="D291" s="3">
        <f t="shared" si="30"/>
        <v>4.5680882307496291E-2</v>
      </c>
      <c r="E291" s="3">
        <f t="shared" si="33"/>
        <v>8.8437499999999489E-2</v>
      </c>
      <c r="F291" s="3">
        <f t="shared" si="31"/>
        <v>2.9242646149930827</v>
      </c>
      <c r="G291" s="3">
        <f t="shared" si="32"/>
        <v>-3.0242646149930827</v>
      </c>
      <c r="H291" s="3">
        <f t="shared" si="34"/>
        <v>5.9432711828533068E-2</v>
      </c>
      <c r="I291" s="3">
        <f t="shared" si="35"/>
        <v>2.0017741232933636E-2</v>
      </c>
    </row>
    <row r="292" spans="4:9">
      <c r="D292" s="3">
        <f t="shared" si="30"/>
        <v>4.5839756691543686E-2</v>
      </c>
      <c r="E292" s="3">
        <f t="shared" si="33"/>
        <v>8.8749999999999482E-2</v>
      </c>
      <c r="F292" s="3">
        <f t="shared" si="31"/>
        <v>2.9295133830879072</v>
      </c>
      <c r="G292" s="3">
        <f t="shared" si="32"/>
        <v>-3.0295133830879073</v>
      </c>
      <c r="H292" s="3">
        <f t="shared" si="34"/>
        <v>5.9537779980816455E-2</v>
      </c>
      <c r="I292" s="3">
        <f t="shared" si="35"/>
        <v>2.0017678507645933E-2</v>
      </c>
    </row>
    <row r="293" spans="4:9">
      <c r="D293" s="3">
        <f t="shared" si="30"/>
        <v>4.5998626460548468E-2</v>
      </c>
      <c r="E293" s="3">
        <f t="shared" si="33"/>
        <v>8.9062499999999475E-2</v>
      </c>
      <c r="F293" s="3">
        <f t="shared" si="31"/>
        <v>2.934752921097481</v>
      </c>
      <c r="G293" s="3">
        <f t="shared" si="32"/>
        <v>-3.0347529210974811</v>
      </c>
      <c r="H293" s="3">
        <f t="shared" si="34"/>
        <v>5.9642663041853679E-2</v>
      </c>
      <c r="I293" s="3">
        <f t="shared" si="35"/>
        <v>2.0017616218372652E-2</v>
      </c>
    </row>
    <row r="294" spans="4:9">
      <c r="D294" s="3">
        <f t="shared" si="30"/>
        <v>4.6157491638772336E-2</v>
      </c>
      <c r="E294" s="3">
        <f t="shared" si="33"/>
        <v>8.9374999999999469E-2</v>
      </c>
      <c r="F294" s="3">
        <f t="shared" si="31"/>
        <v>2.9399832775452017</v>
      </c>
      <c r="G294" s="3">
        <f t="shared" si="32"/>
        <v>-3.0399832775452018</v>
      </c>
      <c r="H294" s="3">
        <f t="shared" si="34"/>
        <v>5.9747361986423136E-2</v>
      </c>
      <c r="I294" s="3">
        <f t="shared" si="35"/>
        <v>2.0017554370521506E-2</v>
      </c>
    </row>
    <row r="295" spans="4:9">
      <c r="D295" s="3">
        <f t="shared" si="30"/>
        <v>4.631635225026514E-2</v>
      </c>
      <c r="E295" s="3">
        <f t="shared" si="33"/>
        <v>8.9687499999999462E-2</v>
      </c>
      <c r="F295" s="3">
        <f t="shared" si="31"/>
        <v>2.9452045005307981</v>
      </c>
      <c r="G295" s="3">
        <f t="shared" si="32"/>
        <v>-3.0452045005307982</v>
      </c>
      <c r="H295" s="3">
        <f t="shared" si="34"/>
        <v>5.9851877780757248E-2</v>
      </c>
      <c r="I295" s="3">
        <f t="shared" si="35"/>
        <v>2.0017492955661301E-2</v>
      </c>
    </row>
    <row r="296" spans="4:9">
      <c r="D296" s="3">
        <f t="shared" si="30"/>
        <v>4.6475208318867464E-2</v>
      </c>
      <c r="E296" s="3">
        <f t="shared" si="33"/>
        <v>8.9999999999999455E-2</v>
      </c>
      <c r="F296" s="3">
        <f t="shared" si="31"/>
        <v>2.9504166377354903</v>
      </c>
      <c r="G296" s="3">
        <f t="shared" si="32"/>
        <v>-3.0504166377354904</v>
      </c>
      <c r="H296" s="3">
        <f t="shared" si="34"/>
        <v>5.9956211382667109E-2</v>
      </c>
      <c r="I296" s="3">
        <f t="shared" si="35"/>
        <v>2.0017431969352836E-2</v>
      </c>
    </row>
    <row r="297" spans="4:9">
      <c r="D297" s="3">
        <f t="shared" si="30"/>
        <v>4.6634059868213264E-2</v>
      </c>
      <c r="E297" s="3">
        <f t="shared" si="33"/>
        <v>9.0312499999999449E-2</v>
      </c>
      <c r="F297" s="3">
        <f t="shared" si="31"/>
        <v>2.9556197364270727</v>
      </c>
      <c r="G297" s="3">
        <f t="shared" si="32"/>
        <v>-3.0556197364270727</v>
      </c>
      <c r="H297" s="3">
        <f t="shared" si="34"/>
        <v>6.0060363741622456E-2</v>
      </c>
      <c r="I297" s="3">
        <f t="shared" si="35"/>
        <v>2.0017371402900327E-2</v>
      </c>
    </row>
    <row r="298" spans="4:9">
      <c r="D298" s="3">
        <f t="shared" si="30"/>
        <v>4.6792906921732172E-2</v>
      </c>
      <c r="E298" s="3">
        <f t="shared" si="33"/>
        <v>9.0624999999999442E-2</v>
      </c>
      <c r="F298" s="3">
        <f t="shared" si="31"/>
        <v>2.9608138434649098</v>
      </c>
      <c r="G298" s="3">
        <f t="shared" si="32"/>
        <v>-3.0608138434649099</v>
      </c>
      <c r="H298" s="3">
        <f t="shared" si="34"/>
        <v>6.0164335798924523E-2</v>
      </c>
      <c r="I298" s="3">
        <f t="shared" si="35"/>
        <v>2.0017311261525422E-2</v>
      </c>
    </row>
    <row r="299" spans="4:9">
      <c r="D299" s="3">
        <f t="shared" si="30"/>
        <v>4.695174950265215E-2</v>
      </c>
      <c r="E299" s="3">
        <f t="shared" si="33"/>
        <v>9.0937499999999435E-2</v>
      </c>
      <c r="F299" s="3">
        <f t="shared" si="31"/>
        <v>2.9659990053048664</v>
      </c>
      <c r="G299" s="3">
        <f t="shared" si="32"/>
        <v>-3.0659990053048665</v>
      </c>
      <c r="H299" s="3">
        <f t="shared" si="34"/>
        <v>6.0268128487694889E-2</v>
      </c>
      <c r="I299" s="3">
        <f t="shared" si="35"/>
        <v>2.0017251529266717E-2</v>
      </c>
    </row>
    <row r="300" spans="4:9">
      <c r="D300" s="3">
        <f t="shared" si="30"/>
        <v>4.7110587634001784E-2</v>
      </c>
      <c r="E300" s="3">
        <f t="shared" si="33"/>
        <v>9.1249999999999429E-2</v>
      </c>
      <c r="F300" s="3">
        <f t="shared" si="31"/>
        <v>2.9711752680041492</v>
      </c>
      <c r="G300" s="3">
        <f t="shared" si="32"/>
        <v>-3.0711752680041493</v>
      </c>
      <c r="H300" s="3">
        <f t="shared" si="34"/>
        <v>6.0371742733089935E-2</v>
      </c>
      <c r="I300" s="3">
        <f t="shared" si="35"/>
        <v>2.0017192212713999E-2</v>
      </c>
    </row>
    <row r="301" spans="4:9">
      <c r="D301" s="3">
        <f t="shared" si="30"/>
        <v>4.7269421338612755E-2</v>
      </c>
      <c r="E301" s="3">
        <f t="shared" si="33"/>
        <v>9.1562499999999422E-2</v>
      </c>
      <c r="F301" s="3">
        <f t="shared" si="31"/>
        <v>2.9763426772260839</v>
      </c>
      <c r="G301" s="3">
        <f t="shared" si="32"/>
        <v>-3.076342677226084</v>
      </c>
      <c r="H301" s="3">
        <f t="shared" si="34"/>
        <v>6.0475179452304288E-2</v>
      </c>
      <c r="I301" s="3">
        <f t="shared" si="35"/>
        <v>2.0017133300626405E-2</v>
      </c>
    </row>
    <row r="302" spans="4:9">
      <c r="D302" s="3">
        <f t="shared" si="30"/>
        <v>4.7428250639122115E-2</v>
      </c>
      <c r="E302" s="3">
        <f t="shared" si="33"/>
        <v>9.1874999999999415E-2</v>
      </c>
      <c r="F302" s="3">
        <f t="shared" si="31"/>
        <v>2.981501278244814</v>
      </c>
      <c r="G302" s="3">
        <f t="shared" si="32"/>
        <v>-3.0815012782448141</v>
      </c>
      <c r="H302" s="3">
        <f t="shared" si="34"/>
        <v>6.0578439554707236E-2</v>
      </c>
      <c r="I302" s="3">
        <f t="shared" si="35"/>
        <v>2.001707478985601E-2</v>
      </c>
    </row>
    <row r="303" spans="4:9">
      <c r="D303" s="3">
        <f t="shared" si="30"/>
        <v>4.7587075557974673E-2</v>
      </c>
      <c r="E303" s="3">
        <f t="shared" si="33"/>
        <v>9.2187499999999409E-2</v>
      </c>
      <c r="F303" s="3">
        <f t="shared" si="31"/>
        <v>2.9866511159499276</v>
      </c>
      <c r="G303" s="3">
        <f t="shared" si="32"/>
        <v>-3.0866511159499277</v>
      </c>
      <c r="H303" s="3">
        <f t="shared" si="34"/>
        <v>6.0681523941947563E-2</v>
      </c>
      <c r="I303" s="3">
        <f t="shared" si="35"/>
        <v>2.0017016679567984E-2</v>
      </c>
    </row>
    <row r="304" spans="4:9">
      <c r="D304" s="3">
        <f t="shared" si="30"/>
        <v>4.7745896117425204E-2</v>
      </c>
      <c r="E304" s="3">
        <f t="shared" si="33"/>
        <v>9.2499999999999402E-2</v>
      </c>
      <c r="F304" s="3">
        <f t="shared" si="31"/>
        <v>2.9917922348510162</v>
      </c>
      <c r="G304" s="3">
        <f t="shared" si="32"/>
        <v>-3.0917922348510163</v>
      </c>
      <c r="H304" s="3">
        <f t="shared" si="34"/>
        <v>6.0784433508010063E-2</v>
      </c>
      <c r="I304" s="3">
        <f t="shared" si="35"/>
        <v>2.0016958962126002E-2</v>
      </c>
    </row>
    <row r="305" spans="4:9">
      <c r="D305" s="3">
        <f t="shared" si="30"/>
        <v>4.7904712339540773E-2</v>
      </c>
      <c r="E305" s="3">
        <f t="shared" si="33"/>
        <v>9.2812499999999395E-2</v>
      </c>
      <c r="F305" s="3">
        <f t="shared" si="31"/>
        <v>2.9969246790821624</v>
      </c>
      <c r="G305" s="3">
        <f t="shared" si="32"/>
        <v>-3.0969246790821625</v>
      </c>
      <c r="H305" s="3">
        <f t="shared" si="34"/>
        <v>6.0887169139332821E-2</v>
      </c>
      <c r="I305" s="3">
        <f t="shared" si="35"/>
        <v>2.0016901635152046E-2</v>
      </c>
    </row>
    <row r="306" spans="4:9">
      <c r="D306" s="3">
        <f t="shared" si="30"/>
        <v>4.8063524246202881E-2</v>
      </c>
      <c r="E306" s="3">
        <f t="shared" si="33"/>
        <v>9.3124999999999389E-2</v>
      </c>
      <c r="F306" s="3">
        <f t="shared" si="31"/>
        <v>3.0020484924063608</v>
      </c>
      <c r="G306" s="3">
        <f t="shared" si="32"/>
        <v>-3.1020484924063609</v>
      </c>
      <c r="H306" s="3">
        <f t="shared" si="34"/>
        <v>6.0989731714880792E-2</v>
      </c>
      <c r="I306" s="3">
        <f t="shared" si="35"/>
        <v>2.0016844693305825E-2</v>
      </c>
    </row>
    <row r="307" spans="4:9">
      <c r="D307" s="3">
        <f t="shared" si="30"/>
        <v>4.8222331859109631E-2</v>
      </c>
      <c r="E307" s="3">
        <f t="shared" si="33"/>
        <v>9.3437499999999382E-2</v>
      </c>
      <c r="F307" s="3">
        <f t="shared" si="31"/>
        <v>3.0071637182198696</v>
      </c>
      <c r="G307" s="3">
        <f t="shared" si="32"/>
        <v>-3.1071637182198697</v>
      </c>
      <c r="H307" s="3">
        <f t="shared" si="34"/>
        <v>6.1092122106264489E-2</v>
      </c>
      <c r="I307" s="3">
        <f t="shared" si="35"/>
        <v>2.0016788137347738E-2</v>
      </c>
    </row>
    <row r="308" spans="4:9">
      <c r="D308" s="3">
        <f t="shared" si="30"/>
        <v>4.838113519977795E-2</v>
      </c>
      <c r="E308" s="3">
        <f t="shared" si="33"/>
        <v>9.3749999999999375E-2</v>
      </c>
      <c r="F308" s="3">
        <f t="shared" si="31"/>
        <v>3.0122703995565021</v>
      </c>
      <c r="G308" s="3">
        <f t="shared" si="32"/>
        <v>-3.1122703995565022</v>
      </c>
      <c r="H308" s="3">
        <f t="shared" si="34"/>
        <v>6.1194341177760896E-2</v>
      </c>
      <c r="I308" s="3">
        <f t="shared" si="35"/>
        <v>2.0016731955280559E-2</v>
      </c>
    </row>
    <row r="309" spans="4:9">
      <c r="D309" s="3">
        <f t="shared" si="30"/>
        <v>4.8539934289545617E-2</v>
      </c>
      <c r="E309" s="3">
        <f t="shared" si="33"/>
        <v>9.4062499999999369E-2</v>
      </c>
      <c r="F309" s="3">
        <f t="shared" si="31"/>
        <v>3.0173685790918472</v>
      </c>
      <c r="G309" s="3">
        <f t="shared" si="32"/>
        <v>-3.1173685790918473</v>
      </c>
      <c r="H309" s="3">
        <f t="shared" si="34"/>
        <v>6.1296389786485043E-2</v>
      </c>
      <c r="I309" s="3">
        <f t="shared" si="35"/>
        <v>2.0016676152076803E-2</v>
      </c>
    </row>
    <row r="310" spans="4:9">
      <c r="D310" s="3">
        <f t="shared" si="30"/>
        <v>4.8698729149573398E-2</v>
      </c>
      <c r="E310" s="3">
        <f t="shared" si="33"/>
        <v>9.4374999999999362E-2</v>
      </c>
      <c r="F310" s="3">
        <f t="shared" si="31"/>
        <v>3.0224582991474329</v>
      </c>
      <c r="G310" s="3">
        <f t="shared" si="32"/>
        <v>-3.122458299147433</v>
      </c>
      <c r="H310" s="3">
        <f t="shared" si="34"/>
        <v>6.1398268782393961E-2</v>
      </c>
      <c r="I310" s="3">
        <f t="shared" si="35"/>
        <v>2.0016620717108052E-2</v>
      </c>
    </row>
    <row r="311" spans="4:9">
      <c r="D311" s="3">
        <f t="shared" si="30"/>
        <v>4.8857519800847092E-2</v>
      </c>
      <c r="E311" s="3">
        <f t="shared" si="33"/>
        <v>9.4687499999999356E-2</v>
      </c>
      <c r="F311" s="3">
        <f t="shared" si="31"/>
        <v>3.0275396016948242</v>
      </c>
      <c r="G311" s="3">
        <f t="shared" si="32"/>
        <v>-3.1275396016948238</v>
      </c>
      <c r="H311" s="3">
        <f t="shared" si="34"/>
        <v>6.1499979008420039E-2</v>
      </c>
      <c r="I311" s="3">
        <f t="shared" si="35"/>
        <v>2.0016565649745823E-2</v>
      </c>
    </row>
    <row r="312" spans="4:9">
      <c r="D312" s="3">
        <f t="shared" si="30"/>
        <v>4.9016306264179507E-2</v>
      </c>
      <c r="E312" s="3">
        <f t="shared" si="33"/>
        <v>9.4999999999999349E-2</v>
      </c>
      <c r="F312" s="3">
        <f t="shared" si="31"/>
        <v>3.0326125283596599</v>
      </c>
      <c r="G312" s="3">
        <f t="shared" si="32"/>
        <v>-3.13261252835966</v>
      </c>
      <c r="H312" s="3">
        <f t="shared" si="34"/>
        <v>6.1601521300547572E-2</v>
      </c>
      <c r="I312" s="3">
        <f t="shared" si="35"/>
        <v>2.0016510948482613E-2</v>
      </c>
    </row>
    <row r="313" spans="4:9">
      <c r="D313" s="3">
        <f t="shared" si="30"/>
        <v>4.9175088560212493E-2</v>
      </c>
      <c r="E313" s="3">
        <f t="shared" si="33"/>
        <v>9.5312499999999342E-2</v>
      </c>
      <c r="F313" s="3">
        <f t="shared" si="31"/>
        <v>3.0376771204256339</v>
      </c>
      <c r="G313" s="3">
        <f t="shared" si="32"/>
        <v>-3.137677120425634</v>
      </c>
      <c r="H313" s="3">
        <f t="shared" si="34"/>
        <v>6.1702896487852821E-2</v>
      </c>
      <c r="I313" s="3">
        <f t="shared" si="35"/>
        <v>2.0016456603944226E-2</v>
      </c>
    </row>
    <row r="314" spans="4:9">
      <c r="D314" s="3">
        <f t="shared" si="30"/>
        <v>4.9333866709418875E-2</v>
      </c>
      <c r="E314" s="3">
        <f t="shared" si="33"/>
        <v>9.5624999999999336E-2</v>
      </c>
      <c r="F314" s="3">
        <f t="shared" si="31"/>
        <v>3.0427334188384121</v>
      </c>
      <c r="G314" s="3">
        <f t="shared" si="32"/>
        <v>-3.1427334188384122</v>
      </c>
      <c r="H314" s="3">
        <f t="shared" si="34"/>
        <v>6.1804105392642014E-2</v>
      </c>
      <c r="I314" s="3">
        <f t="shared" si="35"/>
        <v>2.0016402618449006E-2</v>
      </c>
    </row>
    <row r="315" spans="4:9">
      <c r="D315" s="3">
        <f t="shared" si="30"/>
        <v>4.9492640732104416E-2</v>
      </c>
      <c r="E315" s="3">
        <f t="shared" si="33"/>
        <v>9.5937499999999329E-2</v>
      </c>
      <c r="F315" s="3">
        <f t="shared" si="31"/>
        <v>3.0477814642094967</v>
      </c>
      <c r="G315" s="3">
        <f t="shared" si="32"/>
        <v>-3.1477814642094968</v>
      </c>
      <c r="H315" s="3">
        <f t="shared" si="34"/>
        <v>6.1905148830477028E-2</v>
      </c>
      <c r="I315" s="3">
        <f t="shared" si="35"/>
        <v>2.0016348984063004E-2</v>
      </c>
    </row>
    <row r="316" spans="4:9">
      <c r="D316" s="3">
        <f t="shared" si="30"/>
        <v>4.965141064840968E-2</v>
      </c>
      <c r="E316" s="3">
        <f t="shared" si="33"/>
        <v>9.6249999999999322E-2</v>
      </c>
      <c r="F316" s="3">
        <f t="shared" si="31"/>
        <v>3.0528212968200301</v>
      </c>
      <c r="G316" s="3">
        <f t="shared" si="32"/>
        <v>-3.1528212968200298</v>
      </c>
      <c r="H316" s="3">
        <f t="shared" si="34"/>
        <v>6.2006027610293564E-2</v>
      </c>
      <c r="I316" s="3">
        <f t="shared" si="35"/>
        <v>2.0016295701110451E-2</v>
      </c>
    </row>
    <row r="317" spans="4:9">
      <c r="D317" s="3">
        <f t="shared" si="30"/>
        <v>4.9810176478311929E-2</v>
      </c>
      <c r="E317" s="3">
        <f t="shared" si="33"/>
        <v>9.6562499999999316E-2</v>
      </c>
      <c r="F317" s="3">
        <f t="shared" si="31"/>
        <v>3.0578529566245458</v>
      </c>
      <c r="G317" s="3">
        <f t="shared" si="32"/>
        <v>-3.1578529566245459</v>
      </c>
      <c r="H317" s="3">
        <f t="shared" si="34"/>
        <v>6.2106742534449179E-2</v>
      </c>
      <c r="I317" s="3">
        <f t="shared" si="35"/>
        <v>2.0016242764510347E-2</v>
      </c>
    </row>
    <row r="318" spans="4:9">
      <c r="D318" s="3">
        <f t="shared" si="30"/>
        <v>4.9968938241626994E-2</v>
      </c>
      <c r="E318" s="3">
        <f t="shared" si="33"/>
        <v>9.6874999999999309E-2</v>
      </c>
      <c r="F318" s="3">
        <f t="shared" si="31"/>
        <v>3.0628764832546653</v>
      </c>
      <c r="G318" s="3">
        <f t="shared" si="32"/>
        <v>-3.1628764832546654</v>
      </c>
      <c r="H318" s="3">
        <f t="shared" si="34"/>
        <v>6.2207294398787485E-2</v>
      </c>
      <c r="I318" s="3">
        <f t="shared" si="35"/>
        <v>2.0016190167168362E-2</v>
      </c>
    </row>
    <row r="319" spans="4:9">
      <c r="D319" s="3">
        <f t="shared" si="30"/>
        <v>5.0127695958011018E-2</v>
      </c>
      <c r="E319" s="3">
        <f t="shared" si="33"/>
        <v>9.7187499999999302E-2</v>
      </c>
      <c r="F319" s="3">
        <f t="shared" si="31"/>
        <v>3.0678919160227363</v>
      </c>
      <c r="G319" s="3">
        <f t="shared" si="32"/>
        <v>-3.1678919160227363</v>
      </c>
      <c r="H319" s="3">
        <f t="shared" si="34"/>
        <v>6.2307683992779236E-2</v>
      </c>
      <c r="I319" s="3">
        <f t="shared" si="35"/>
        <v>2.0016137915524996E-2</v>
      </c>
    </row>
    <row r="320" spans="4:9">
      <c r="D320" s="3">
        <f t="shared" si="30"/>
        <v>5.0286449646962363E-2</v>
      </c>
      <c r="E320" s="3">
        <f t="shared" si="33"/>
        <v>9.7499999999999296E-2</v>
      </c>
      <c r="F320" s="3">
        <f t="shared" si="31"/>
        <v>3.0728992939254267</v>
      </c>
      <c r="G320" s="3">
        <f t="shared" si="32"/>
        <v>-3.1728992939254268</v>
      </c>
      <c r="H320" s="3">
        <f t="shared" si="34"/>
        <v>6.2407912099481745E-2</v>
      </c>
      <c r="I320" s="3">
        <f t="shared" si="35"/>
        <v>2.0016085993560886E-2</v>
      </c>
    </row>
    <row r="321" spans="4:9">
      <c r="D321" s="3">
        <f t="shared" si="30"/>
        <v>5.0445199327823285E-2</v>
      </c>
      <c r="E321" s="3">
        <f t="shared" si="33"/>
        <v>9.7812499999999289E-2</v>
      </c>
      <c r="F321" s="3">
        <f t="shared" si="31"/>
        <v>3.077898655647259</v>
      </c>
      <c r="G321" s="3">
        <f t="shared" si="32"/>
        <v>-3.177898655647259</v>
      </c>
      <c r="H321" s="3">
        <f t="shared" si="34"/>
        <v>6.2507979495723245E-2</v>
      </c>
      <c r="I321" s="3">
        <f t="shared" si="35"/>
        <v>2.0016034407853579E-2</v>
      </c>
    </row>
    <row r="322" spans="4:9">
      <c r="D322" s="3">
        <f t="shared" si="30"/>
        <v>5.0603945019781688E-2</v>
      </c>
      <c r="E322" s="3">
        <f t="shared" si="33"/>
        <v>9.8124999999999282E-2</v>
      </c>
      <c r="F322" s="3">
        <f t="shared" si="31"/>
        <v>3.0828900395640968</v>
      </c>
      <c r="G322" s="3">
        <f t="shared" si="32"/>
        <v>-3.1828900395640969</v>
      </c>
      <c r="H322" s="3">
        <f t="shared" si="34"/>
        <v>6.2607886952115929E-2</v>
      </c>
      <c r="I322" s="3">
        <f t="shared" si="35"/>
        <v>2.0015983153621551E-2</v>
      </c>
    </row>
    <row r="323" spans="4:9">
      <c r="D323" s="3">
        <f t="shared" si="30"/>
        <v>5.0762686741872912E-2</v>
      </c>
      <c r="E323" s="3">
        <f t="shared" si="33"/>
        <v>9.8437499999999276E-2</v>
      </c>
      <c r="F323" s="3">
        <f t="shared" si="31"/>
        <v>3.0878734837465842</v>
      </c>
      <c r="G323" s="3">
        <f t="shared" si="32"/>
        <v>-3.1878734837465843</v>
      </c>
      <c r="H323" s="3">
        <f t="shared" si="34"/>
        <v>6.2707635233111667E-2</v>
      </c>
      <c r="I323" s="3">
        <f t="shared" si="35"/>
        <v>2.0015932223394407E-2</v>
      </c>
    </row>
    <row r="324" spans="4:9">
      <c r="D324" s="3">
        <f t="shared" si="30"/>
        <v>5.09214245129814E-2</v>
      </c>
      <c r="E324" s="3">
        <f t="shared" si="33"/>
        <v>9.8749999999999269E-2</v>
      </c>
      <c r="F324" s="3">
        <f t="shared" si="31"/>
        <v>3.0928490259635328</v>
      </c>
      <c r="G324" s="3">
        <f t="shared" si="32"/>
        <v>-3.1928490259635329</v>
      </c>
      <c r="H324" s="3">
        <f t="shared" si="34"/>
        <v>6.2807225097095395E-2</v>
      </c>
      <c r="I324" s="3">
        <f t="shared" si="35"/>
        <v>2.0015881614768992E-2</v>
      </c>
    </row>
    <row r="325" spans="4:9">
      <c r="D325" s="3">
        <f t="shared" si="30"/>
        <v>5.1080158351842257E-2</v>
      </c>
      <c r="E325" s="3">
        <f t="shared" si="33"/>
        <v>9.9062499999999262E-2</v>
      </c>
      <c r="F325" s="3">
        <f t="shared" si="31"/>
        <v>3.0978167036852584</v>
      </c>
      <c r="G325" s="3">
        <f t="shared" si="32"/>
        <v>-3.1978167036852585</v>
      </c>
      <c r="H325" s="3">
        <f t="shared" si="34"/>
        <v>6.2906657296488908E-2</v>
      </c>
      <c r="I325" s="3">
        <f t="shared" si="35"/>
        <v>2.0015831332748646E-2</v>
      </c>
    </row>
    <row r="326" spans="4:9">
      <c r="D326" s="3">
        <f t="shared" si="30"/>
        <v>5.1238888277043058E-2</v>
      </c>
      <c r="E326" s="3">
        <f t="shared" si="33"/>
        <v>9.9374999999999256E-2</v>
      </c>
      <c r="F326" s="3">
        <f t="shared" si="31"/>
        <v>3.1027765540868772</v>
      </c>
      <c r="G326" s="3">
        <f t="shared" si="32"/>
        <v>-3.2027765540868773</v>
      </c>
      <c r="H326" s="3">
        <f t="shared" si="34"/>
        <v>6.3005932577723911E-2</v>
      </c>
      <c r="I326" s="3">
        <f t="shared" si="35"/>
        <v>2.0015781363607481E-2</v>
      </c>
    </row>
    <row r="327" spans="4:9">
      <c r="D327" s="3">
        <f t="shared" si="30"/>
        <v>5.1397614307025399E-2</v>
      </c>
      <c r="E327" s="3">
        <f t="shared" si="33"/>
        <v>9.9687499999999249E-2</v>
      </c>
      <c r="F327" s="3">
        <f t="shared" si="31"/>
        <v>3.1077286140515503</v>
      </c>
      <c r="G327" s="3">
        <f t="shared" si="32"/>
        <v>-3.2077286140515504</v>
      </c>
      <c r="H327" s="3">
        <f t="shared" si="34"/>
        <v>6.3105051681381266E-2</v>
      </c>
      <c r="I327" s="3">
        <f t="shared" si="35"/>
        <v>2.0015731708511109E-2</v>
      </c>
    </row>
    <row r="328" spans="4:9">
      <c r="D328" s="3">
        <f t="shared" si="30"/>
        <v>5.155633646008647E-2</v>
      </c>
      <c r="E328" s="3">
        <f t="shared" si="33"/>
        <v>9.9999999999999242E-2</v>
      </c>
      <c r="F328" s="3">
        <f t="shared" si="31"/>
        <v>3.112672920173682</v>
      </c>
      <c r="G328" s="3">
        <f t="shared" si="32"/>
        <v>-3.2126729201736821</v>
      </c>
      <c r="H328" s="3">
        <f t="shared" si="34"/>
        <v>6.3204015342250119E-2</v>
      </c>
      <c r="I328" s="3">
        <f t="shared" si="35"/>
        <v>2.0015682367617183E-2</v>
      </c>
    </row>
    <row r="329" spans="4:9">
      <c r="D329" s="3">
        <f t="shared" ref="D329:D392" si="36">$D$2+$D$3*F329+$D$4*F329*F329/2</f>
        <v>5.1715054754380645E-2</v>
      </c>
      <c r="E329" s="3">
        <f t="shared" si="33"/>
        <v>0.10031249999999924</v>
      </c>
      <c r="F329" s="3">
        <f t="shared" ref="F329:F392" si="37">(-$D$3+SQRT($D$3*$D$3-4*($D$2-E329)*$D$4))/(2*$D$4)</f>
        <v>3.1176095087620763</v>
      </c>
      <c r="G329" s="3">
        <f t="shared" ref="G329:G392" si="38">(-$D$3-SQRT($D$3*$D$3-4*($D$2-E329)*$D$4))/(2*$D$4)</f>
        <v>-3.2176095087620764</v>
      </c>
      <c r="H329" s="3">
        <f t="shared" si="34"/>
        <v>6.3302824289361903E-2</v>
      </c>
      <c r="I329" s="3">
        <f t="shared" si="35"/>
        <v>2.0015633335149535E-2</v>
      </c>
    </row>
    <row r="330" spans="4:9">
      <c r="D330" s="3">
        <f t="shared" si="36"/>
        <v>5.1873769207921146E-2</v>
      </c>
      <c r="E330" s="3">
        <f t="shared" ref="E330:E393" si="39">E329+$E$6</f>
        <v>0.10062499999999923</v>
      </c>
      <c r="F330" s="3">
        <f t="shared" si="37"/>
        <v>3.1225384158430494</v>
      </c>
      <c r="G330" s="3">
        <f t="shared" si="38"/>
        <v>-3.2225384158430495</v>
      </c>
      <c r="H330" s="3">
        <f t="shared" ref="H330:H393" si="40">(E330-E329)/(F330-F329)</f>
        <v>6.3401479246044321E-2</v>
      </c>
      <c r="I330" s="3">
        <f t="shared" ref="I330:I393" si="41">(H330-H329)/(F330-F329)</f>
        <v>2.0015584603583433E-2</v>
      </c>
    </row>
    <row r="331" spans="4:9">
      <c r="D331" s="3">
        <f t="shared" si="36"/>
        <v>5.203247983858135E-2</v>
      </c>
      <c r="E331" s="3">
        <f t="shared" si="39"/>
        <v>0.10093749999999922</v>
      </c>
      <c r="F331" s="3">
        <f t="shared" si="37"/>
        <v>3.1274596771634915</v>
      </c>
      <c r="G331" s="3">
        <f t="shared" si="38"/>
        <v>-3.2274596771634916</v>
      </c>
      <c r="H331" s="3">
        <f t="shared" si="40"/>
        <v>6.3499980930075514E-2</v>
      </c>
      <c r="I331" s="3">
        <f t="shared" si="41"/>
        <v>2.001553618419601E-2</v>
      </c>
    </row>
    <row r="332" spans="4:9">
      <c r="D332" s="3">
        <f t="shared" si="36"/>
        <v>5.2191186664096542E-2</v>
      </c>
      <c r="E332" s="3">
        <f t="shared" si="39"/>
        <v>0.10124999999999922</v>
      </c>
      <c r="F332" s="3">
        <f t="shared" si="37"/>
        <v>3.1323733281938999</v>
      </c>
      <c r="G332" s="3">
        <f t="shared" si="38"/>
        <v>-3.2323733281939</v>
      </c>
      <c r="H332" s="3">
        <f t="shared" si="40"/>
        <v>6.359833005357296E-2</v>
      </c>
      <c r="I332" s="3">
        <f t="shared" si="41"/>
        <v>2.0015488053344986E-2</v>
      </c>
    </row>
    <row r="333" spans="4:9">
      <c r="D333" s="3">
        <f t="shared" si="36"/>
        <v>5.2349889702065264E-2</v>
      </c>
      <c r="E333" s="3">
        <f t="shared" si="39"/>
        <v>0.10156249999999921</v>
      </c>
      <c r="F333" s="3">
        <f t="shared" si="37"/>
        <v>3.1372794041313536</v>
      </c>
      <c r="G333" s="3">
        <f t="shared" si="38"/>
        <v>-3.2372794041313537</v>
      </c>
      <c r="H333" s="3">
        <f t="shared" si="40"/>
        <v>6.3696527323256549E-2</v>
      </c>
      <c r="I333" s="3">
        <f t="shared" si="41"/>
        <v>2.0015440228704211E-2</v>
      </c>
    </row>
    <row r="334" spans="4:9">
      <c r="D334" s="3">
        <f t="shared" si="36"/>
        <v>5.2508588969950823E-2</v>
      </c>
      <c r="E334" s="3">
        <f t="shared" si="39"/>
        <v>0.1018749999999992</v>
      </c>
      <c r="F334" s="3">
        <f t="shared" si="37"/>
        <v>3.142177939902461</v>
      </c>
      <c r="G334" s="3">
        <f t="shared" si="38"/>
        <v>-3.2421779399024611</v>
      </c>
      <c r="H334" s="3">
        <f t="shared" si="40"/>
        <v>6.379457344033071E-2</v>
      </c>
      <c r="I334" s="3">
        <f t="shared" si="41"/>
        <v>2.0015392691926134E-2</v>
      </c>
    </row>
    <row r="335" spans="4:9">
      <c r="D335" s="3">
        <f t="shared" si="36"/>
        <v>5.2667284485082719E-2</v>
      </c>
      <c r="E335" s="3">
        <f t="shared" si="39"/>
        <v>0.1021874999999992</v>
      </c>
      <c r="F335" s="3">
        <f t="shared" si="37"/>
        <v>3.1470689701662549</v>
      </c>
      <c r="G335" s="3">
        <f t="shared" si="38"/>
        <v>-3.247068970166255</v>
      </c>
      <c r="H335" s="3">
        <f t="shared" si="40"/>
        <v>6.3892469100690477E-2</v>
      </c>
      <c r="I335" s="3">
        <f t="shared" si="41"/>
        <v>2.0015345454810454E-2</v>
      </c>
    </row>
    <row r="336" spans="4:9">
      <c r="D336" s="3">
        <f t="shared" si="36"/>
        <v>5.2825976264658112E-2</v>
      </c>
      <c r="E336" s="3">
        <f t="shared" si="39"/>
        <v>0.10249999999999919</v>
      </c>
      <c r="F336" s="3">
        <f t="shared" si="37"/>
        <v>3.1519525293170596</v>
      </c>
      <c r="G336" s="3">
        <f t="shared" si="38"/>
        <v>-3.2519525293170597</v>
      </c>
      <c r="H336" s="3">
        <f t="shared" si="40"/>
        <v>6.399021499483587E-2</v>
      </c>
      <c r="I336" s="3">
        <f t="shared" si="41"/>
        <v>2.0015298499924141E-2</v>
      </c>
    </row>
    <row r="337" spans="4:9">
      <c r="D337" s="3">
        <f t="shared" si="36"/>
        <v>5.298466432574326E-2</v>
      </c>
      <c r="E337" s="3">
        <f t="shared" si="39"/>
        <v>0.10281249999999918</v>
      </c>
      <c r="F337" s="3">
        <f t="shared" si="37"/>
        <v>3.1568286514873103</v>
      </c>
      <c r="G337" s="3">
        <f t="shared" si="38"/>
        <v>-3.2568286514873104</v>
      </c>
      <c r="H337" s="3">
        <f t="shared" si="40"/>
        <v>6.4087811808030942E-2</v>
      </c>
      <c r="I337" s="3">
        <f t="shared" si="41"/>
        <v>2.0015251830750307E-2</v>
      </c>
    </row>
    <row r="338" spans="4:9">
      <c r="D338" s="3">
        <f t="shared" si="36"/>
        <v>5.3143348685274754E-2</v>
      </c>
      <c r="E338" s="3">
        <f t="shared" si="39"/>
        <v>0.10312499999999918</v>
      </c>
      <c r="F338" s="3">
        <f t="shared" si="37"/>
        <v>3.161697370550332</v>
      </c>
      <c r="G338" s="3">
        <f t="shared" si="38"/>
        <v>-3.261697370550332</v>
      </c>
      <c r="H338" s="3">
        <f t="shared" si="40"/>
        <v>6.4185260220384746E-2</v>
      </c>
      <c r="I338" s="3">
        <f t="shared" si="41"/>
        <v>2.0015205455975647E-2</v>
      </c>
    </row>
    <row r="339" spans="4:9">
      <c r="D339" s="3">
        <f t="shared" si="36"/>
        <v>5.3302029360061141E-2</v>
      </c>
      <c r="E339" s="3">
        <f t="shared" si="39"/>
        <v>0.10343749999999917</v>
      </c>
      <c r="F339" s="3">
        <f t="shared" si="37"/>
        <v>3.1665587201230943</v>
      </c>
      <c r="G339" s="3">
        <f t="shared" si="38"/>
        <v>-3.2665587201230943</v>
      </c>
      <c r="H339" s="3">
        <f t="shared" si="40"/>
        <v>6.4282560906729E-2</v>
      </c>
      <c r="I339" s="3">
        <f t="shared" si="41"/>
        <v>2.0015159347811725E-2</v>
      </c>
    </row>
    <row r="340" spans="4:9">
      <c r="D340" s="3">
        <f t="shared" si="36"/>
        <v>5.346070636678403E-2</v>
      </c>
      <c r="E340" s="3">
        <f t="shared" si="39"/>
        <v>0.10374999999999916</v>
      </c>
      <c r="F340" s="3">
        <f t="shared" si="37"/>
        <v>3.1714127335689097</v>
      </c>
      <c r="G340" s="3">
        <f t="shared" si="38"/>
        <v>-3.2714127335689098</v>
      </c>
      <c r="H340" s="3">
        <f t="shared" si="40"/>
        <v>6.4379714536924315E-2</v>
      </c>
      <c r="I340" s="3">
        <f t="shared" si="41"/>
        <v>2.0015113530241397E-2</v>
      </c>
    </row>
    <row r="341" spans="4:9">
      <c r="D341" s="3">
        <f t="shared" si="36"/>
        <v>5.3619379721999628E-2</v>
      </c>
      <c r="E341" s="3">
        <f t="shared" si="39"/>
        <v>0.10406249999999916</v>
      </c>
      <c r="F341" s="3">
        <f t="shared" si="37"/>
        <v>3.1762594440001122</v>
      </c>
      <c r="G341" s="3">
        <f t="shared" si="38"/>
        <v>-3.2762594440001123</v>
      </c>
      <c r="H341" s="3">
        <f t="shared" si="40"/>
        <v>6.4476721775693954E-2</v>
      </c>
      <c r="I341" s="3">
        <f t="shared" si="41"/>
        <v>2.0015067982011095E-2</v>
      </c>
    </row>
    <row r="342" spans="4:9">
      <c r="D342" s="3">
        <f t="shared" si="36"/>
        <v>5.3778049442139916E-2</v>
      </c>
      <c r="E342" s="3">
        <f t="shared" si="39"/>
        <v>0.10437499999999915</v>
      </c>
      <c r="F342" s="3">
        <f t="shared" si="37"/>
        <v>3.1810988842806891</v>
      </c>
      <c r="G342" s="3">
        <f t="shared" si="38"/>
        <v>-3.2810988842806892</v>
      </c>
      <c r="H342" s="3">
        <f t="shared" si="40"/>
        <v>6.4573583282804631E-2</v>
      </c>
      <c r="I342" s="3">
        <f t="shared" si="41"/>
        <v>2.0015022708190007E-2</v>
      </c>
    </row>
    <row r="343" spans="4:9">
      <c r="D343" s="3">
        <f t="shared" si="36"/>
        <v>5.3936715543514008E-2</v>
      </c>
      <c r="E343" s="3">
        <f t="shared" si="39"/>
        <v>0.10468749999999914</v>
      </c>
      <c r="F343" s="3">
        <f t="shared" si="37"/>
        <v>3.1859310870288806</v>
      </c>
      <c r="G343" s="3">
        <f t="shared" si="38"/>
        <v>-3.2859310870288807</v>
      </c>
      <c r="H343" s="3">
        <f t="shared" si="40"/>
        <v>6.4670299713096374E-2</v>
      </c>
      <c r="I343" s="3">
        <f t="shared" si="41"/>
        <v>2.0014977709273504E-2</v>
      </c>
    </row>
    <row r="344" spans="4:9">
      <c r="D344" s="3">
        <f t="shared" si="36"/>
        <v>5.4095378042309454E-2</v>
      </c>
      <c r="E344" s="3">
        <f t="shared" si="39"/>
        <v>0.10499999999999914</v>
      </c>
      <c r="F344" s="3">
        <f t="shared" si="37"/>
        <v>3.1907560846197476</v>
      </c>
      <c r="G344" s="3">
        <f t="shared" si="38"/>
        <v>-3.2907560846197477</v>
      </c>
      <c r="H344" s="3">
        <f t="shared" si="40"/>
        <v>6.4766871716477437E-2</v>
      </c>
      <c r="I344" s="3">
        <f t="shared" si="41"/>
        <v>2.001493297403081E-2</v>
      </c>
    </row>
    <row r="345" spans="4:9">
      <c r="D345" s="3">
        <f t="shared" si="36"/>
        <v>5.425403695459341E-2</v>
      </c>
      <c r="E345" s="3">
        <f t="shared" si="39"/>
        <v>0.10531249999999913</v>
      </c>
      <c r="F345" s="3">
        <f t="shared" si="37"/>
        <v>3.1955739091876976</v>
      </c>
      <c r="G345" s="3">
        <f t="shared" si="38"/>
        <v>-3.2955739091876977</v>
      </c>
      <c r="H345" s="3">
        <f t="shared" si="40"/>
        <v>6.4863299938080501E-2</v>
      </c>
      <c r="I345" s="3">
        <f t="shared" si="41"/>
        <v>2.0014888513073353E-2</v>
      </c>
    </row>
    <row r="346" spans="4:9">
      <c r="D346" s="3">
        <f t="shared" si="36"/>
        <v>5.4412692296314062E-2</v>
      </c>
      <c r="E346" s="3">
        <f t="shared" si="39"/>
        <v>0.10562499999999912</v>
      </c>
      <c r="F346" s="3">
        <f t="shared" si="37"/>
        <v>3.2003845926289882</v>
      </c>
      <c r="G346" s="3">
        <f t="shared" si="38"/>
        <v>-3.3003845926289883</v>
      </c>
      <c r="H346" s="3">
        <f t="shared" si="40"/>
        <v>6.4959585018163873E-2</v>
      </c>
      <c r="I346" s="3">
        <f t="shared" si="41"/>
        <v>2.0014844306101294E-2</v>
      </c>
    </row>
    <row r="347" spans="4:9">
      <c r="D347" s="3">
        <f t="shared" si="36"/>
        <v>5.4571344083301651E-2</v>
      </c>
      <c r="E347" s="3">
        <f t="shared" si="39"/>
        <v>0.10593749999999912</v>
      </c>
      <c r="F347" s="3">
        <f t="shared" si="37"/>
        <v>3.2051881666041844</v>
      </c>
      <c r="G347" s="3">
        <f t="shared" si="38"/>
        <v>-3.3051881666041845</v>
      </c>
      <c r="H347" s="3">
        <f t="shared" si="40"/>
        <v>6.5055727592335577E-2</v>
      </c>
      <c r="I347" s="3">
        <f t="shared" si="41"/>
        <v>2.00148003690893E-2</v>
      </c>
    </row>
    <row r="348" spans="4:9">
      <c r="D348" s="3">
        <f t="shared" si="36"/>
        <v>5.4729992331269864E-2</v>
      </c>
      <c r="E348" s="3">
        <f t="shared" si="39"/>
        <v>0.10624999999999911</v>
      </c>
      <c r="F348" s="3">
        <f t="shared" si="37"/>
        <v>3.2099846625405943</v>
      </c>
      <c r="G348" s="3">
        <f t="shared" si="38"/>
        <v>-3.3099846625405944</v>
      </c>
      <c r="H348" s="3">
        <f t="shared" si="40"/>
        <v>6.5151728291443223E-2</v>
      </c>
      <c r="I348" s="3">
        <f t="shared" si="41"/>
        <v>2.0014756684960184E-2</v>
      </c>
    </row>
    <row r="349" spans="4:9">
      <c r="D349" s="3">
        <f t="shared" si="36"/>
        <v>5.4888637055816883E-2</v>
      </c>
      <c r="E349" s="3">
        <f t="shared" si="39"/>
        <v>0.1065624999999991</v>
      </c>
      <c r="F349" s="3">
        <f t="shared" si="37"/>
        <v>3.214774111634664</v>
      </c>
      <c r="G349" s="3">
        <f t="shared" si="38"/>
        <v>-3.3147741116346641</v>
      </c>
      <c r="H349" s="3">
        <f t="shared" si="40"/>
        <v>6.5247587741758206E-2</v>
      </c>
      <c r="I349" s="3">
        <f t="shared" si="41"/>
        <v>2.0014713264971926E-2</v>
      </c>
    </row>
    <row r="350" spans="4:9">
      <c r="D350" s="3">
        <f t="shared" si="36"/>
        <v>5.5047278272426718E-2</v>
      </c>
      <c r="E350" s="3">
        <f t="shared" si="39"/>
        <v>0.1068749999999991</v>
      </c>
      <c r="F350" s="3">
        <f t="shared" si="37"/>
        <v>3.2195565448543491</v>
      </c>
      <c r="G350" s="3">
        <f t="shared" si="38"/>
        <v>-3.3195565448543491</v>
      </c>
      <c r="H350" s="3">
        <f t="shared" si="40"/>
        <v>6.5343306564889445E-2</v>
      </c>
      <c r="I350" s="3">
        <f t="shared" si="41"/>
        <v>2.0014670092464232E-2</v>
      </c>
    </row>
    <row r="351" spans="4:9">
      <c r="D351" s="3">
        <f t="shared" si="36"/>
        <v>5.5205915996470283E-2</v>
      </c>
      <c r="E351" s="3">
        <f t="shared" si="39"/>
        <v>0.10718749999999909</v>
      </c>
      <c r="F351" s="3">
        <f t="shared" si="37"/>
        <v>3.2243319929414476</v>
      </c>
      <c r="G351" s="3">
        <f t="shared" si="38"/>
        <v>-3.3243319929414477</v>
      </c>
      <c r="H351" s="3">
        <f t="shared" si="40"/>
        <v>6.5438885377950701E-2</v>
      </c>
      <c r="I351" s="3">
        <f t="shared" si="41"/>
        <v>2.0014627175924005E-2</v>
      </c>
    </row>
    <row r="352" spans="4:9">
      <c r="D352" s="3">
        <f t="shared" si="36"/>
        <v>5.5364550243206495E-2</v>
      </c>
      <c r="E352" s="3">
        <f t="shared" si="39"/>
        <v>0.10749999999999908</v>
      </c>
      <c r="F352" s="3">
        <f t="shared" si="37"/>
        <v>3.229100486413905</v>
      </c>
      <c r="G352" s="3">
        <f t="shared" si="38"/>
        <v>-3.3291004864139051</v>
      </c>
      <c r="H352" s="3">
        <f t="shared" si="40"/>
        <v>6.5534324793559223E-2</v>
      </c>
      <c r="I352" s="3">
        <f t="shared" si="41"/>
        <v>2.001458451390891E-2</v>
      </c>
    </row>
    <row r="353" spans="4:9">
      <c r="D353" s="3">
        <f t="shared" si="36"/>
        <v>5.5523181027783572E-2</v>
      </c>
      <c r="E353" s="3">
        <f t="shared" si="39"/>
        <v>0.10781249999999908</v>
      </c>
      <c r="F353" s="3">
        <f t="shared" si="37"/>
        <v>3.2338620555680935</v>
      </c>
      <c r="G353" s="3">
        <f t="shared" si="38"/>
        <v>-3.3338620555680936</v>
      </c>
      <c r="H353" s="3">
        <f t="shared" si="40"/>
        <v>6.5629625419827461E-2</v>
      </c>
      <c r="I353" s="3">
        <f t="shared" si="41"/>
        <v>2.0014542093630645E-2</v>
      </c>
    </row>
    <row r="354" spans="4:9">
      <c r="D354" s="3">
        <f t="shared" si="36"/>
        <v>5.5681808365240053E-2</v>
      </c>
      <c r="E354" s="3">
        <f t="shared" si="39"/>
        <v>0.10812499999999907</v>
      </c>
      <c r="F354" s="3">
        <f t="shared" si="37"/>
        <v>3.2386167304810551</v>
      </c>
      <c r="G354" s="3">
        <f t="shared" si="38"/>
        <v>-3.3386167304810552</v>
      </c>
      <c r="H354" s="3">
        <f t="shared" si="40"/>
        <v>6.572478786048877E-2</v>
      </c>
      <c r="I354" s="3">
        <f t="shared" si="41"/>
        <v>2.0014499919203229E-2</v>
      </c>
    </row>
    <row r="355" spans="4:9">
      <c r="D355" s="3">
        <f t="shared" si="36"/>
        <v>5.5840432270505884E-2</v>
      </c>
      <c r="E355" s="3">
        <f t="shared" si="39"/>
        <v>0.10843749999999906</v>
      </c>
      <c r="F355" s="3">
        <f t="shared" si="37"/>
        <v>3.243364541012717</v>
      </c>
      <c r="G355" s="3">
        <f t="shared" si="38"/>
        <v>-3.3433645410127171</v>
      </c>
      <c r="H355" s="3">
        <f t="shared" si="40"/>
        <v>6.5819812714938114E-2</v>
      </c>
      <c r="I355" s="3">
        <f t="shared" si="41"/>
        <v>2.0014457993984609E-2</v>
      </c>
    </row>
    <row r="356" spans="4:9">
      <c r="D356" s="3">
        <f t="shared" si="36"/>
        <v>5.599905275840357E-2</v>
      </c>
      <c r="E356" s="3">
        <f t="shared" si="39"/>
        <v>0.10874999999999906</v>
      </c>
      <c r="F356" s="3">
        <f t="shared" si="37"/>
        <v>3.2481055168080819</v>
      </c>
      <c r="G356" s="3">
        <f t="shared" si="38"/>
        <v>-3.348105516808082</v>
      </c>
      <c r="H356" s="3">
        <f t="shared" si="40"/>
        <v>6.5914700578204422E-2</v>
      </c>
      <c r="I356" s="3">
        <f t="shared" si="41"/>
        <v>2.001441630625406E-2</v>
      </c>
    </row>
    <row r="357" spans="4:9">
      <c r="D357" s="3">
        <f t="shared" si="36"/>
        <v>5.6157669843649213E-2</v>
      </c>
      <c r="E357" s="3">
        <f t="shared" si="39"/>
        <v>0.10906249999999905</v>
      </c>
      <c r="F357" s="3">
        <f t="shared" si="37"/>
        <v>3.2528396872993857</v>
      </c>
      <c r="G357" s="3">
        <f t="shared" si="38"/>
        <v>-3.3528396872993858</v>
      </c>
      <c r="H357" s="3">
        <f t="shared" si="40"/>
        <v>6.6009452041076166E-2</v>
      </c>
      <c r="I357" s="3">
        <f t="shared" si="41"/>
        <v>2.0014374861614049E-2</v>
      </c>
    </row>
    <row r="358" spans="4:9">
      <c r="D358" s="3">
        <f t="shared" si="36"/>
        <v>5.6316283540853641E-2</v>
      </c>
      <c r="E358" s="3">
        <f t="shared" si="39"/>
        <v>0.10937499999999904</v>
      </c>
      <c r="F358" s="3">
        <f t="shared" si="37"/>
        <v>3.2575670817082312</v>
      </c>
      <c r="G358" s="3">
        <f t="shared" si="38"/>
        <v>-3.3575670817082313</v>
      </c>
      <c r="H358" s="3">
        <f t="shared" si="40"/>
        <v>6.6104067690072404E-2</v>
      </c>
      <c r="I358" s="3">
        <f t="shared" si="41"/>
        <v>2.0014333650520254E-2</v>
      </c>
    </row>
    <row r="359" spans="4:9">
      <c r="D359" s="3">
        <f t="shared" si="36"/>
        <v>5.6474893864523368E-2</v>
      </c>
      <c r="E359" s="3">
        <f t="shared" si="39"/>
        <v>0.10968749999999904</v>
      </c>
      <c r="F359" s="3">
        <f t="shared" si="37"/>
        <v>3.2622877290476899</v>
      </c>
      <c r="G359" s="3">
        <f t="shared" si="38"/>
        <v>-3.36228772904769</v>
      </c>
      <c r="H359" s="3">
        <f t="shared" si="40"/>
        <v>6.6198548107561567E-2</v>
      </c>
      <c r="I359" s="3">
        <f t="shared" si="41"/>
        <v>2.0014292679612616E-2</v>
      </c>
    </row>
    <row r="360" spans="4:9">
      <c r="D360" s="3">
        <f t="shared" si="36"/>
        <v>5.6633500829061705E-2</v>
      </c>
      <c r="E360" s="3">
        <f t="shared" si="39"/>
        <v>0.10999999999999903</v>
      </c>
      <c r="F360" s="3">
        <f t="shared" si="37"/>
        <v>3.2670016581243826</v>
      </c>
      <c r="G360" s="3">
        <f t="shared" si="38"/>
        <v>-3.3670016581243827</v>
      </c>
      <c r="H360" s="3">
        <f t="shared" si="40"/>
        <v>6.6292893871718286E-2</v>
      </c>
      <c r="I360" s="3">
        <f t="shared" si="41"/>
        <v>2.0014251937560689E-2</v>
      </c>
    </row>
    <row r="361" spans="4:9">
      <c r="D361" s="3">
        <f t="shared" si="36"/>
        <v>5.6792104448769774E-2</v>
      </c>
      <c r="E361" s="3">
        <f t="shared" si="39"/>
        <v>0.11031249999999902</v>
      </c>
      <c r="F361" s="3">
        <f t="shared" si="37"/>
        <v>3.2717088975405266</v>
      </c>
      <c r="G361" s="3">
        <f t="shared" si="38"/>
        <v>-3.3717088975405267</v>
      </c>
      <c r="H361" s="3">
        <f t="shared" si="40"/>
        <v>6.6387105556653309E-2</v>
      </c>
      <c r="I361" s="3">
        <f t="shared" si="41"/>
        <v>2.0014211431845171E-2</v>
      </c>
    </row>
    <row r="362" spans="4:9">
      <c r="D362" s="3">
        <f t="shared" si="36"/>
        <v>5.6950704737847503E-2</v>
      </c>
      <c r="E362" s="3">
        <f t="shared" si="39"/>
        <v>0.11062499999999902</v>
      </c>
      <c r="F362" s="3">
        <f t="shared" si="37"/>
        <v>3.276409475695965</v>
      </c>
      <c r="G362" s="3">
        <f t="shared" si="38"/>
        <v>-3.3764094756959651</v>
      </c>
      <c r="H362" s="3">
        <f t="shared" si="40"/>
        <v>6.6481183732355578E-2</v>
      </c>
      <c r="I362" s="3">
        <f t="shared" si="41"/>
        <v>2.0014171149016161E-2</v>
      </c>
    </row>
    <row r="363" spans="4:9">
      <c r="D363" s="3">
        <f t="shared" si="36"/>
        <v>5.7109301710394592E-2</v>
      </c>
      <c r="E363" s="3">
        <f t="shared" si="39"/>
        <v>0.11093749999999901</v>
      </c>
      <c r="F363" s="3">
        <f t="shared" si="37"/>
        <v>3.2811034207901595</v>
      </c>
      <c r="G363" s="3">
        <f t="shared" si="38"/>
        <v>-3.3811034207901596</v>
      </c>
      <c r="H363" s="3">
        <f t="shared" si="40"/>
        <v>6.6575128964864547E-2</v>
      </c>
      <c r="I363" s="3">
        <f t="shared" si="41"/>
        <v>2.0014131103740465E-2</v>
      </c>
    </row>
    <row r="364" spans="4:9">
      <c r="D364" s="3">
        <f t="shared" si="36"/>
        <v>5.7267895380411576E-2</v>
      </c>
      <c r="E364" s="3">
        <f t="shared" si="39"/>
        <v>0.111249999999999</v>
      </c>
      <c r="F364" s="3">
        <f t="shared" si="37"/>
        <v>3.2857907608241703</v>
      </c>
      <c r="G364" s="3">
        <f t="shared" si="38"/>
        <v>-3.3857907608241704</v>
      </c>
      <c r="H364" s="3">
        <f t="shared" si="40"/>
        <v>6.6668941816153085E-2</v>
      </c>
      <c r="I364" s="3">
        <f t="shared" si="41"/>
        <v>2.0014091277321979E-2</v>
      </c>
    </row>
    <row r="365" spans="4:9">
      <c r="D365" s="3">
        <f t="shared" si="36"/>
        <v>5.7426485761800788E-2</v>
      </c>
      <c r="E365" s="3">
        <f t="shared" si="39"/>
        <v>0.111562499999999</v>
      </c>
      <c r="F365" s="3">
        <f t="shared" si="37"/>
        <v>3.2904715236026032</v>
      </c>
      <c r="G365" s="3">
        <f t="shared" si="38"/>
        <v>-3.3904715236026033</v>
      </c>
      <c r="H365" s="3">
        <f t="shared" si="40"/>
        <v>6.6762622844266095E-2</v>
      </c>
      <c r="I365" s="3">
        <f t="shared" si="41"/>
        <v>2.0014051672230783E-2</v>
      </c>
    </row>
    <row r="366" spans="4:9">
      <c r="D366" s="3">
        <f t="shared" si="36"/>
        <v>5.7585072868367261E-2</v>
      </c>
      <c r="E366" s="3">
        <f t="shared" si="39"/>
        <v>0.11187499999999899</v>
      </c>
      <c r="F366" s="3">
        <f t="shared" si="37"/>
        <v>3.295145736735531</v>
      </c>
      <c r="G366" s="3">
        <f t="shared" si="38"/>
        <v>-3.3951457367355311</v>
      </c>
      <c r="H366" s="3">
        <f t="shared" si="40"/>
        <v>6.6856172603376909E-2</v>
      </c>
      <c r="I366" s="3">
        <f t="shared" si="41"/>
        <v>2.0014012294774588E-2</v>
      </c>
    </row>
    <row r="367" spans="4:9">
      <c r="D367" s="3">
        <f t="shared" si="36"/>
        <v>5.7743656713819688E-2</v>
      </c>
      <c r="E367" s="3">
        <f t="shared" si="39"/>
        <v>0.11218749999999898</v>
      </c>
      <c r="F367" s="3">
        <f t="shared" si="37"/>
        <v>3.2998134276403959</v>
      </c>
      <c r="G367" s="3">
        <f t="shared" si="38"/>
        <v>-3.399813427640396</v>
      </c>
      <c r="H367" s="3">
        <f t="shared" si="40"/>
        <v>6.694959164375977E-2</v>
      </c>
      <c r="I367" s="3">
        <f t="shared" si="41"/>
        <v>2.0013973137230676E-2</v>
      </c>
    </row>
    <row r="368" spans="4:9">
      <c r="D368" s="3">
        <f t="shared" si="36"/>
        <v>5.790223731177143E-2</v>
      </c>
      <c r="E368" s="3">
        <f t="shared" si="39"/>
        <v>0.11249999999999898</v>
      </c>
      <c r="F368" s="3">
        <f t="shared" si="37"/>
        <v>3.3044746235438862</v>
      </c>
      <c r="G368" s="3">
        <f t="shared" si="38"/>
        <v>-3.4044746235438863</v>
      </c>
      <c r="H368" s="3">
        <f t="shared" si="40"/>
        <v>6.7042880511842581E-2</v>
      </c>
      <c r="I368" s="3">
        <f t="shared" si="41"/>
        <v>2.0013934195075422E-2</v>
      </c>
    </row>
    <row r="369" spans="4:9">
      <c r="D369" s="3">
        <f t="shared" si="36"/>
        <v>5.8060814675741389E-2</v>
      </c>
      <c r="E369" s="3">
        <f t="shared" si="39"/>
        <v>0.11281249999999897</v>
      </c>
      <c r="F369" s="3">
        <f t="shared" si="37"/>
        <v>3.3091293514837887</v>
      </c>
      <c r="G369" s="3">
        <f t="shared" si="38"/>
        <v>-3.4091293514837888</v>
      </c>
      <c r="H369" s="3">
        <f t="shared" si="40"/>
        <v>6.7136039750271229E-2</v>
      </c>
      <c r="I369" s="3">
        <f t="shared" si="41"/>
        <v>2.0013895469602534E-2</v>
      </c>
    </row>
    <row r="370" spans="4:9">
      <c r="D370" s="3">
        <f t="shared" si="36"/>
        <v>5.8219388819154901E-2</v>
      </c>
      <c r="E370" s="3">
        <f t="shared" si="39"/>
        <v>0.11312499999999896</v>
      </c>
      <c r="F370" s="3">
        <f t="shared" si="37"/>
        <v>3.3137776383108171</v>
      </c>
      <c r="G370" s="3">
        <f t="shared" si="38"/>
        <v>-3.4137776383108172</v>
      </c>
      <c r="H370" s="3">
        <f t="shared" si="40"/>
        <v>6.7229069897946789E-2</v>
      </c>
      <c r="I370" s="3">
        <f t="shared" si="41"/>
        <v>2.001385696222938E-2</v>
      </c>
    </row>
    <row r="371" spans="4:9">
      <c r="D371" s="3">
        <f t="shared" si="36"/>
        <v>5.8377959755344676E-2</v>
      </c>
      <c r="E371" s="3">
        <f t="shared" si="39"/>
        <v>0.11343749999999896</v>
      </c>
      <c r="F371" s="3">
        <f t="shared" si="37"/>
        <v>3.3184195106904206</v>
      </c>
      <c r="G371" s="3">
        <f t="shared" si="38"/>
        <v>-3.4184195106904207</v>
      </c>
      <c r="H371" s="3">
        <f t="shared" si="40"/>
        <v>6.7321971490022378E-2</v>
      </c>
      <c r="I371" s="3">
        <f t="shared" si="41"/>
        <v>2.0013818665890075E-2</v>
      </c>
    </row>
    <row r="372" spans="4:9">
      <c r="D372" s="3">
        <f t="shared" si="36"/>
        <v>5.8536527497551755E-2</v>
      </c>
      <c r="E372" s="3">
        <f t="shared" si="39"/>
        <v>0.11374999999999895</v>
      </c>
      <c r="F372" s="3">
        <f t="shared" si="37"/>
        <v>3.3230549951045707</v>
      </c>
      <c r="G372" s="3">
        <f t="shared" si="38"/>
        <v>-3.4230549951045708</v>
      </c>
      <c r="H372" s="3">
        <f t="shared" si="40"/>
        <v>6.7414745057942579E-2</v>
      </c>
      <c r="I372" s="3">
        <f t="shared" si="41"/>
        <v>2.0013780574259919E-2</v>
      </c>
    </row>
    <row r="373" spans="4:9">
      <c r="D373" s="3">
        <f t="shared" si="36"/>
        <v>5.8695092058926222E-2</v>
      </c>
      <c r="E373" s="3">
        <f t="shared" si="39"/>
        <v>0.11406249999999894</v>
      </c>
      <c r="F373" s="3">
        <f t="shared" si="37"/>
        <v>3.3276841178535173</v>
      </c>
      <c r="G373" s="3">
        <f t="shared" si="38"/>
        <v>-3.4276841178535173</v>
      </c>
      <c r="H373" s="3">
        <f t="shared" si="40"/>
        <v>6.7507391129584662E-2</v>
      </c>
      <c r="I373" s="3">
        <f t="shared" si="41"/>
        <v>2.0013742703877593E-2</v>
      </c>
    </row>
    <row r="374" spans="4:9">
      <c r="D374" s="3">
        <f t="shared" si="36"/>
        <v>5.8853653452528229E-2</v>
      </c>
      <c r="E374" s="3">
        <f t="shared" si="39"/>
        <v>0.11437499999999894</v>
      </c>
      <c r="F374" s="3">
        <f t="shared" si="37"/>
        <v>3.3323069050575365</v>
      </c>
      <c r="G374" s="3">
        <f t="shared" si="38"/>
        <v>-3.4323069050575366</v>
      </c>
      <c r="H374" s="3">
        <f t="shared" si="40"/>
        <v>6.7599910229113575E-2</v>
      </c>
      <c r="I374" s="3">
        <f t="shared" si="41"/>
        <v>2.0013705032425652E-2</v>
      </c>
    </row>
    <row r="375" spans="4:9">
      <c r="D375" s="3">
        <f t="shared" si="36"/>
        <v>5.9012211691328788E-2</v>
      </c>
      <c r="E375" s="3">
        <f t="shared" si="39"/>
        <v>0.11468749999999893</v>
      </c>
      <c r="F375" s="3">
        <f t="shared" si="37"/>
        <v>3.3369233826586471</v>
      </c>
      <c r="G375" s="3">
        <f t="shared" si="38"/>
        <v>-3.4369233826586472</v>
      </c>
      <c r="H375" s="3">
        <f t="shared" si="40"/>
        <v>6.7692302877157551E-2</v>
      </c>
      <c r="I375" s="3">
        <f t="shared" si="41"/>
        <v>2.0013667568049901E-2</v>
      </c>
    </row>
    <row r="376" spans="4:9">
      <c r="D376" s="3">
        <f t="shared" si="36"/>
        <v>5.9170766788210628E-2</v>
      </c>
      <c r="E376" s="3">
        <f t="shared" si="39"/>
        <v>0.11499999999999892</v>
      </c>
      <c r="F376" s="3">
        <f t="shared" si="37"/>
        <v>3.3415335764223086</v>
      </c>
      <c r="G376" s="3">
        <f t="shared" si="38"/>
        <v>-3.4415335764223087</v>
      </c>
      <c r="H376" s="3">
        <f t="shared" si="40"/>
        <v>6.7784569590800856E-2</v>
      </c>
      <c r="I376" s="3">
        <f t="shared" si="41"/>
        <v>2.00136303099815E-2</v>
      </c>
    </row>
    <row r="377" spans="4:9">
      <c r="D377" s="3">
        <f t="shared" si="36"/>
        <v>5.9329318755969002E-2</v>
      </c>
      <c r="E377" s="3">
        <f t="shared" si="39"/>
        <v>0.11531249999999892</v>
      </c>
      <c r="F377" s="3">
        <f t="shared" si="37"/>
        <v>3.3461375119390984</v>
      </c>
      <c r="G377" s="3">
        <f t="shared" si="38"/>
        <v>-3.4461375119390985</v>
      </c>
      <c r="H377" s="3">
        <f t="shared" si="40"/>
        <v>6.7876710883625971E-2</v>
      </c>
      <c r="I377" s="3">
        <f t="shared" si="41"/>
        <v>2.0013593259308814E-2</v>
      </c>
    </row>
    <row r="378" spans="4:9">
      <c r="D378" s="3">
        <f t="shared" si="36"/>
        <v>5.9487867607312644E-2</v>
      </c>
      <c r="E378" s="3">
        <f t="shared" si="39"/>
        <v>0.11562499999999891</v>
      </c>
      <c r="F378" s="3">
        <f t="shared" si="37"/>
        <v>3.3507352146263742</v>
      </c>
      <c r="G378" s="3">
        <f t="shared" si="38"/>
        <v>-3.4507352146263743</v>
      </c>
      <c r="H378" s="3">
        <f t="shared" si="40"/>
        <v>6.7968727265648413E-2</v>
      </c>
      <c r="I378" s="3">
        <f t="shared" si="41"/>
        <v>2.0013556395696613E-2</v>
      </c>
    </row>
    <row r="379" spans="4:9">
      <c r="D379" s="3">
        <f t="shared" si="36"/>
        <v>5.9646413354864404E-2</v>
      </c>
      <c r="E379" s="3">
        <f t="shared" si="39"/>
        <v>0.1159374999999989</v>
      </c>
      <c r="F379" s="3">
        <f t="shared" si="37"/>
        <v>3.3553267097299035</v>
      </c>
      <c r="G379" s="3">
        <f t="shared" si="38"/>
        <v>-3.4553267097299036</v>
      </c>
      <c r="H379" s="3">
        <f t="shared" si="40"/>
        <v>6.8060619243563422E-2</v>
      </c>
      <c r="I379" s="3">
        <f t="shared" si="41"/>
        <v>2.0013519745316927E-2</v>
      </c>
    </row>
    <row r="380" spans="4:9">
      <c r="D380" s="3">
        <f t="shared" si="36"/>
        <v>5.9804956011162203E-2</v>
      </c>
      <c r="E380" s="3">
        <f t="shared" si="39"/>
        <v>0.1162499999999989</v>
      </c>
      <c r="F380" s="3">
        <f t="shared" si="37"/>
        <v>3.3599120223254868</v>
      </c>
      <c r="G380" s="3">
        <f t="shared" si="38"/>
        <v>-3.4599120223254869</v>
      </c>
      <c r="H380" s="3">
        <f t="shared" si="40"/>
        <v>6.8152387320551469E-2</v>
      </c>
      <c r="I380" s="3">
        <f t="shared" si="41"/>
        <v>2.0013483284965414E-2</v>
      </c>
    </row>
    <row r="381" spans="4:9">
      <c r="D381" s="3">
        <f t="shared" si="36"/>
        <v>5.9963495588659724E-2</v>
      </c>
      <c r="E381" s="3">
        <f t="shared" si="39"/>
        <v>0.11656249999999889</v>
      </c>
      <c r="F381" s="3">
        <f t="shared" si="37"/>
        <v>3.3644911773205521</v>
      </c>
      <c r="G381" s="3">
        <f t="shared" si="38"/>
        <v>-3.4644911773205522</v>
      </c>
      <c r="H381" s="3">
        <f t="shared" si="40"/>
        <v>6.8244031996461049E-2</v>
      </c>
      <c r="I381" s="3">
        <f t="shared" si="41"/>
        <v>2.0013447024252236E-2</v>
      </c>
    </row>
    <row r="382" spans="4:9">
      <c r="D382" s="3">
        <f t="shared" si="36"/>
        <v>6.0122032099727309E-2</v>
      </c>
      <c r="E382" s="3">
        <f t="shared" si="39"/>
        <v>0.11687499999999888</v>
      </c>
      <c r="F382" s="3">
        <f t="shared" si="37"/>
        <v>3.3690641994557353</v>
      </c>
      <c r="G382" s="3">
        <f t="shared" si="38"/>
        <v>-3.4690641994557354</v>
      </c>
      <c r="H382" s="3">
        <f t="shared" si="40"/>
        <v>6.8335553767765789E-2</v>
      </c>
      <c r="I382" s="3">
        <f t="shared" si="41"/>
        <v>2.0013410956532234E-2</v>
      </c>
    </row>
    <row r="383" spans="4:9">
      <c r="D383" s="3">
        <f t="shared" si="36"/>
        <v>6.0280565556652649E-2</v>
      </c>
      <c r="E383" s="3">
        <f t="shared" si="39"/>
        <v>0.11718749999999888</v>
      </c>
      <c r="F383" s="3">
        <f t="shared" si="37"/>
        <v>3.3736311133064389</v>
      </c>
      <c r="G383" s="3">
        <f t="shared" si="38"/>
        <v>-3.473631113306439</v>
      </c>
      <c r="H383" s="3">
        <f t="shared" si="40"/>
        <v>6.842695312762391E-2</v>
      </c>
      <c r="I383" s="3">
        <f t="shared" si="41"/>
        <v>2.0013375081301243E-2</v>
      </c>
    </row>
    <row r="384" spans="4:9">
      <c r="D384" s="3">
        <f t="shared" si="36"/>
        <v>6.0439095971641627E-2</v>
      </c>
      <c r="E384" s="3">
        <f t="shared" si="39"/>
        <v>0.11749999999999887</v>
      </c>
      <c r="F384" s="3">
        <f t="shared" si="37"/>
        <v>3.3781919432843734</v>
      </c>
      <c r="G384" s="3">
        <f t="shared" si="38"/>
        <v>-3.4781919432843735</v>
      </c>
      <c r="H384" s="3">
        <f t="shared" si="40"/>
        <v>6.8518230565901908E-2</v>
      </c>
      <c r="I384" s="3">
        <f t="shared" si="41"/>
        <v>2.0013339396470004E-2</v>
      </c>
    </row>
    <row r="385" spans="4:9">
      <c r="D385" s="3">
        <f t="shared" si="36"/>
        <v>6.0597623356818967E-2</v>
      </c>
      <c r="E385" s="3">
        <f t="shared" si="39"/>
        <v>0.11781249999999886</v>
      </c>
      <c r="F385" s="3">
        <f t="shared" si="37"/>
        <v>3.3827467136390772</v>
      </c>
      <c r="G385" s="3">
        <f t="shared" si="38"/>
        <v>-3.4827467136390773</v>
      </c>
      <c r="H385" s="3">
        <f t="shared" si="40"/>
        <v>6.8609386569242023E-2</v>
      </c>
      <c r="I385" s="3">
        <f t="shared" si="41"/>
        <v>2.001330390806141E-2</v>
      </c>
    </row>
    <row r="386" spans="4:9">
      <c r="D386" s="3">
        <f t="shared" si="36"/>
        <v>6.0756147724229138E-2</v>
      </c>
      <c r="E386" s="3">
        <f t="shared" si="39"/>
        <v>0.11812499999999886</v>
      </c>
      <c r="F386" s="3">
        <f t="shared" si="37"/>
        <v>3.3872954484594255</v>
      </c>
      <c r="G386" s="3">
        <f t="shared" si="38"/>
        <v>-3.4872954484594256</v>
      </c>
      <c r="H386" s="3">
        <f t="shared" si="40"/>
        <v>6.8700421620986468E-2</v>
      </c>
      <c r="I386" s="3">
        <f t="shared" si="41"/>
        <v>2.0013268598821896E-2</v>
      </c>
    </row>
    <row r="387" spans="4:9">
      <c r="D387" s="3">
        <f t="shared" si="36"/>
        <v>6.0914669085836995E-2</v>
      </c>
      <c r="E387" s="3">
        <f t="shared" si="39"/>
        <v>0.11843749999999885</v>
      </c>
      <c r="F387" s="3">
        <f t="shared" si="37"/>
        <v>3.3918381716751136</v>
      </c>
      <c r="G387" s="3">
        <f t="shared" si="38"/>
        <v>-3.4918381716751137</v>
      </c>
      <c r="H387" s="3">
        <f t="shared" si="40"/>
        <v>6.8791336201332154E-2</v>
      </c>
      <c r="I387" s="3">
        <f t="shared" si="41"/>
        <v>2.0013233478922306E-2</v>
      </c>
    </row>
    <row r="388" spans="4:9">
      <c r="D388" s="3">
        <f t="shared" si="36"/>
        <v>6.1073187453528494E-2</v>
      </c>
      <c r="E388" s="3">
        <f t="shared" si="39"/>
        <v>0.11874999999999884</v>
      </c>
      <c r="F388" s="3">
        <f t="shared" si="37"/>
        <v>3.3963749070581231</v>
      </c>
      <c r="G388" s="3">
        <f t="shared" si="38"/>
        <v>-3.4963749070581231</v>
      </c>
      <c r="H388" s="3">
        <f t="shared" si="40"/>
        <v>6.8882130787336016E-2</v>
      </c>
      <c r="I388" s="3">
        <f t="shared" si="41"/>
        <v>2.0013198553280521E-2</v>
      </c>
    </row>
    <row r="389" spans="4:9">
      <c r="D389" s="3">
        <f t="shared" si="36"/>
        <v>6.1231702839111508E-2</v>
      </c>
      <c r="E389" s="3">
        <f t="shared" si="39"/>
        <v>0.11906249999999884</v>
      </c>
      <c r="F389" s="3">
        <f t="shared" si="37"/>
        <v>3.4009056782241793</v>
      </c>
      <c r="G389" s="3">
        <f t="shared" si="38"/>
        <v>-3.5009056782241794</v>
      </c>
      <c r="H389" s="3">
        <f t="shared" si="40"/>
        <v>6.8972805852828695E-2</v>
      </c>
      <c r="I389" s="3">
        <f t="shared" si="41"/>
        <v>2.0013163801341497E-2</v>
      </c>
    </row>
    <row r="390" spans="4:9">
      <c r="D390" s="3">
        <f t="shared" si="36"/>
        <v>6.139021525431651E-2</v>
      </c>
      <c r="E390" s="3">
        <f t="shared" si="39"/>
        <v>0.11937499999999883</v>
      </c>
      <c r="F390" s="3">
        <f t="shared" si="37"/>
        <v>3.4054305086341823</v>
      </c>
      <c r="G390" s="3">
        <f t="shared" si="38"/>
        <v>-3.5054305086341824</v>
      </c>
      <c r="H390" s="3">
        <f t="shared" si="40"/>
        <v>6.9063361868580878E-2</v>
      </c>
      <c r="I390" s="3">
        <f t="shared" si="41"/>
        <v>2.0013129232864156E-2</v>
      </c>
    </row>
    <row r="391" spans="4:9">
      <c r="D391" s="3">
        <f t="shared" si="36"/>
        <v>6.1548724710797226E-2</v>
      </c>
      <c r="E391" s="3">
        <f t="shared" si="39"/>
        <v>0.11968749999999882</v>
      </c>
      <c r="F391" s="3">
        <f t="shared" si="37"/>
        <v>3.4099494215956225</v>
      </c>
      <c r="G391" s="3">
        <f t="shared" si="38"/>
        <v>-3.5099494215956226</v>
      </c>
      <c r="H391" s="3">
        <f t="shared" si="40"/>
        <v>6.9153799302298313E-2</v>
      </c>
      <c r="I391" s="3">
        <f t="shared" si="41"/>
        <v>2.0013094850273888E-2</v>
      </c>
    </row>
    <row r="392" spans="4:9">
      <c r="D392" s="3">
        <f t="shared" si="36"/>
        <v>6.17072312201314E-2</v>
      </c>
      <c r="E392" s="3">
        <f t="shared" si="39"/>
        <v>0.11999999999999882</v>
      </c>
      <c r="F392" s="3">
        <f t="shared" si="37"/>
        <v>3.4144624402639843</v>
      </c>
      <c r="G392" s="3">
        <f t="shared" si="38"/>
        <v>-3.5144624402639844</v>
      </c>
      <c r="H392" s="3">
        <f t="shared" si="40"/>
        <v>6.9244118618599373E-2</v>
      </c>
      <c r="I392" s="3">
        <f t="shared" si="41"/>
        <v>2.0013060644804924E-2</v>
      </c>
    </row>
    <row r="393" spans="4:9">
      <c r="D393" s="3">
        <f t="shared" ref="D393:D407" si="42">$D$2+$D$3*F393+$D$4*F393*F393/2</f>
        <v>6.1865734793821472E-2</v>
      </c>
      <c r="E393" s="3">
        <f t="shared" si="39"/>
        <v>0.12031249999999881</v>
      </c>
      <c r="F393" s="3">
        <f t="shared" ref="F393:F407" si="43">(-$D$3+SQRT($D$3*$D$3-4*($D$2-E393)*$D$4))/(2*$D$4)</f>
        <v>3.4189695876441295</v>
      </c>
      <c r="G393" s="3">
        <f t="shared" ref="G393:G407" si="44">(-$D$3-SQRT($D$3*$D$3-4*($D$2-E393)*$D$4))/(2*$D$4)</f>
        <v>-3.5189695876441296</v>
      </c>
      <c r="H393" s="3">
        <f t="shared" si="40"/>
        <v>6.9334320279077141E-2</v>
      </c>
      <c r="I393" s="3">
        <f t="shared" si="41"/>
        <v>2.0013026615264828E-2</v>
      </c>
    </row>
    <row r="394" spans="4:9">
      <c r="D394" s="3">
        <f t="shared" si="42"/>
        <v>6.2024235443295238E-2</v>
      </c>
      <c r="E394" s="3">
        <f t="shared" ref="E394:E407" si="45">E393+$E$6</f>
        <v>0.1206249999999988</v>
      </c>
      <c r="F394" s="3">
        <f t="shared" si="43"/>
        <v>3.4234708865916641</v>
      </c>
      <c r="G394" s="3">
        <f t="shared" si="44"/>
        <v>-3.5234708865916642</v>
      </c>
      <c r="H394" s="3">
        <f t="shared" ref="H394:H407" si="46">(E394-E393)/(F394-F393)</f>
        <v>6.9424404742358364E-2</v>
      </c>
      <c r="I394" s="3">
        <f t="shared" ref="I394:I407" si="47">(H394-H393)/(F394-F393)</f>
        <v>2.0012992767468436E-2</v>
      </c>
    </row>
    <row r="395" spans="4:9">
      <c r="D395" s="3">
        <f t="shared" si="42"/>
        <v>6.2182733179906559E-2</v>
      </c>
      <c r="E395" s="3">
        <f t="shared" si="45"/>
        <v>0.1209374999999988</v>
      </c>
      <c r="F395" s="3">
        <f t="shared" si="43"/>
        <v>3.4279663598142927</v>
      </c>
      <c r="G395" s="3">
        <f t="shared" si="44"/>
        <v>-3.5279663598142927</v>
      </c>
      <c r="H395" s="3">
        <f t="shared" si="46"/>
        <v>6.9514372464056423E-2</v>
      </c>
      <c r="I395" s="3">
        <f t="shared" si="47"/>
        <v>2.0012959090756996E-2</v>
      </c>
    </row>
    <row r="396" spans="4:9">
      <c r="D396" s="3">
        <f t="shared" si="42"/>
        <v>6.2341228014935961E-2</v>
      </c>
      <c r="E396" s="3">
        <f t="shared" si="45"/>
        <v>0.12124999999999879</v>
      </c>
      <c r="F396" s="3">
        <f t="shared" si="43"/>
        <v>3.4324560298731521</v>
      </c>
      <c r="G396" s="3">
        <f t="shared" si="44"/>
        <v>-3.5324560298731522</v>
      </c>
      <c r="H396" s="3">
        <f t="shared" si="46"/>
        <v>6.9604223896884476E-2</v>
      </c>
      <c r="I396" s="3">
        <f t="shared" si="47"/>
        <v>2.0012925593663411E-2</v>
      </c>
    </row>
    <row r="397" spans="4:9">
      <c r="D397" s="3">
        <f t="shared" si="42"/>
        <v>6.249971995959145E-2</v>
      </c>
      <c r="E397" s="3">
        <f t="shared" si="45"/>
        <v>0.12156249999999878</v>
      </c>
      <c r="F397" s="3">
        <f t="shared" si="43"/>
        <v>3.436939919184137</v>
      </c>
      <c r="G397" s="3">
        <f t="shared" si="44"/>
        <v>-3.5369399191841371</v>
      </c>
      <c r="H397" s="3">
        <f t="shared" si="46"/>
        <v>6.9693959490573151E-2</v>
      </c>
      <c r="I397" s="3">
        <f t="shared" si="47"/>
        <v>2.0012892260483806E-2</v>
      </c>
    </row>
    <row r="398" spans="4:9">
      <c r="D398" s="3">
        <f t="shared" si="42"/>
        <v>6.2658209025009001E-2</v>
      </c>
      <c r="E398" s="3">
        <f t="shared" si="45"/>
        <v>0.12187499999999878</v>
      </c>
      <c r="F398" s="3">
        <f t="shared" si="43"/>
        <v>3.4414180500192009</v>
      </c>
      <c r="G398" s="3">
        <f t="shared" si="44"/>
        <v>-3.541418050019201</v>
      </c>
      <c r="H398" s="3">
        <f t="shared" si="46"/>
        <v>6.9783579692024755E-2</v>
      </c>
      <c r="I398" s="3">
        <f t="shared" si="47"/>
        <v>2.0012859104043049E-2</v>
      </c>
    </row>
    <row r="399" spans="4:9">
      <c r="D399" s="3">
        <f t="shared" si="42"/>
        <v>6.2816695222253208E-2</v>
      </c>
      <c r="E399" s="3">
        <f t="shared" si="45"/>
        <v>0.12218749999999877</v>
      </c>
      <c r="F399" s="3">
        <f t="shared" si="43"/>
        <v>3.4458904445076475</v>
      </c>
      <c r="G399" s="3">
        <f t="shared" si="44"/>
        <v>-3.5458904445076476</v>
      </c>
      <c r="H399" s="3">
        <f t="shared" si="46"/>
        <v>6.9873084945271391E-2</v>
      </c>
      <c r="I399" s="3">
        <f t="shared" si="47"/>
        <v>2.0012826122081058E-2</v>
      </c>
    </row>
    <row r="400" spans="4:9">
      <c r="D400" s="3">
        <f t="shared" si="42"/>
        <v>6.2975178562318074E-2</v>
      </c>
      <c r="E400" s="3">
        <f t="shared" si="45"/>
        <v>0.12249999999999876</v>
      </c>
      <c r="F400" s="3">
        <f t="shared" si="43"/>
        <v>3.4503571246374096</v>
      </c>
      <c r="G400" s="3">
        <f t="shared" si="44"/>
        <v>-3.5503571246374097</v>
      </c>
      <c r="H400" s="3">
        <f t="shared" si="46"/>
        <v>6.996247569145593E-2</v>
      </c>
      <c r="I400" s="3">
        <f t="shared" si="47"/>
        <v>2.0012793302326661E-2</v>
      </c>
    </row>
    <row r="401" spans="4:9">
      <c r="D401" s="3">
        <f t="shared" si="42"/>
        <v>6.3133659056127528E-2</v>
      </c>
      <c r="E401" s="3">
        <f t="shared" si="45"/>
        <v>0.12281249999999876</v>
      </c>
      <c r="F401" s="3">
        <f t="shared" si="43"/>
        <v>3.4548181122563086</v>
      </c>
      <c r="G401" s="3">
        <f t="shared" si="44"/>
        <v>-3.5548181122563087</v>
      </c>
      <c r="H401" s="3">
        <f t="shared" si="46"/>
        <v>7.0051752368933781E-2</v>
      </c>
      <c r="I401" s="3">
        <f t="shared" si="47"/>
        <v>2.0012760649599066E-2</v>
      </c>
    </row>
    <row r="402" spans="4:9">
      <c r="D402" s="3">
        <f t="shared" si="42"/>
        <v>6.329213671453604E-2</v>
      </c>
      <c r="E402" s="3">
        <f t="shared" si="45"/>
        <v>0.12312499999999875</v>
      </c>
      <c r="F402" s="3">
        <f t="shared" si="43"/>
        <v>3.4592734290733</v>
      </c>
      <c r="G402" s="3">
        <f t="shared" si="44"/>
        <v>-3.5592734290733001</v>
      </c>
      <c r="H402" s="3">
        <f t="shared" si="46"/>
        <v>7.0140915413287916E-2</v>
      </c>
      <c r="I402" s="3">
        <f t="shared" si="47"/>
        <v>2.0012728166511146E-2</v>
      </c>
    </row>
    <row r="403" spans="4:9">
      <c r="D403" s="3">
        <f t="shared" si="42"/>
        <v>6.3450611548329233E-2</v>
      </c>
      <c r="E403" s="3">
        <f t="shared" si="45"/>
        <v>0.12343749999999874</v>
      </c>
      <c r="F403" s="3">
        <f t="shared" si="43"/>
        <v>3.4637230966597063</v>
      </c>
      <c r="G403" s="3">
        <f t="shared" si="44"/>
        <v>-3.5637230966597064</v>
      </c>
      <c r="H403" s="3">
        <f t="shared" si="46"/>
        <v>7.0229965257332522E-2</v>
      </c>
      <c r="I403" s="3">
        <f t="shared" si="47"/>
        <v>2.0012695850955775E-2</v>
      </c>
    </row>
    <row r="404" spans="4:9">
      <c r="D404" s="3">
        <f t="shared" si="42"/>
        <v>6.3609083568224575E-2</v>
      </c>
      <c r="E404" s="3">
        <f t="shared" si="45"/>
        <v>0.12374999999999874</v>
      </c>
      <c r="F404" s="3">
        <f t="shared" si="43"/>
        <v>3.4681671364504374</v>
      </c>
      <c r="G404" s="3">
        <f t="shared" si="44"/>
        <v>-3.5681671364504375</v>
      </c>
      <c r="H404" s="3">
        <f t="shared" si="46"/>
        <v>7.0318902331112321E-2</v>
      </c>
      <c r="I404" s="3">
        <f t="shared" si="47"/>
        <v>2.0012663695157595E-2</v>
      </c>
    </row>
    <row r="405" spans="4:9">
      <c r="D405" s="3">
        <f t="shared" si="42"/>
        <v>6.3767552784871964E-2</v>
      </c>
      <c r="E405" s="3">
        <f t="shared" si="45"/>
        <v>0.12406249999999873</v>
      </c>
      <c r="F405" s="3">
        <f t="shared" si="43"/>
        <v>3.4726055697451956</v>
      </c>
      <c r="G405" s="3">
        <f t="shared" si="44"/>
        <v>-3.5726055697451957</v>
      </c>
      <c r="H405" s="3">
        <f t="shared" si="46"/>
        <v>7.0407727061946368E-2</v>
      </c>
      <c r="I405" s="3">
        <f t="shared" si="47"/>
        <v>2.0012631695726681E-2</v>
      </c>
    </row>
    <row r="406" spans="4:9">
      <c r="D406" s="3">
        <f t="shared" si="42"/>
        <v>6.3926019208854198E-2</v>
      </c>
      <c r="E406" s="3">
        <f t="shared" si="45"/>
        <v>0.12437499999999872</v>
      </c>
      <c r="F406" s="3">
        <f t="shared" si="43"/>
        <v>3.4770384177096614</v>
      </c>
      <c r="G406" s="3">
        <f t="shared" si="44"/>
        <v>-3.5770384177096615</v>
      </c>
      <c r="H406" s="3">
        <f t="shared" si="46"/>
        <v>7.0496439874552813E-2</v>
      </c>
      <c r="I406" s="3">
        <f t="shared" si="47"/>
        <v>2.0012599872041164E-2</v>
      </c>
    </row>
    <row r="407" spans="4:9">
      <c r="D407" s="3">
        <f t="shared" si="42"/>
        <v>6.4084482850687685E-2</v>
      </c>
      <c r="E407" s="3">
        <f t="shared" si="45"/>
        <v>0.12468749999999872</v>
      </c>
      <c r="F407" s="3">
        <f t="shared" si="43"/>
        <v>3.4814657013766777</v>
      </c>
      <c r="G407" s="3">
        <f t="shared" si="44"/>
        <v>-3.5814657013766777</v>
      </c>
      <c r="H407" s="3">
        <f t="shared" si="46"/>
        <v>7.0585041190866213E-2</v>
      </c>
      <c r="I407" s="3">
        <f t="shared" si="47"/>
        <v>2.0012568196948546E-2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workbookViewId="0">
      <selection activeCell="J27" sqref="J27"/>
    </sheetView>
  </sheetViews>
  <sheetFormatPr defaultRowHeight="15"/>
  <cols>
    <col min="5" max="5" width="9.140625" style="29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M27"/>
  <sheetViews>
    <sheetView topLeftCell="F1" workbookViewId="0">
      <selection activeCell="K16" sqref="K16"/>
    </sheetView>
  </sheetViews>
  <sheetFormatPr defaultRowHeight="15"/>
  <cols>
    <col min="4" max="4" width="15.28515625" bestFit="1" customWidth="1"/>
    <col min="5" max="5" width="10" bestFit="1" customWidth="1"/>
    <col min="6" max="6" width="11" customWidth="1"/>
    <col min="10" max="10" width="17.5703125" customWidth="1"/>
    <col min="11" max="11" width="21.7109375" customWidth="1"/>
    <col min="12" max="13" width="18" bestFit="1" customWidth="1"/>
  </cols>
  <sheetData>
    <row r="1" spans="3:13">
      <c r="J1" s="40"/>
      <c r="K1" s="41"/>
      <c r="L1" s="41">
        <f ca="1">NOW()</f>
        <v>40860.934958680555</v>
      </c>
      <c r="M1" s="42">
        <v>36526.5</v>
      </c>
    </row>
    <row r="2" spans="3:13">
      <c r="D2" s="31"/>
      <c r="J2" s="43" t="s">
        <v>45</v>
      </c>
      <c r="K2" s="34" t="s">
        <v>54</v>
      </c>
      <c r="L2" s="35">
        <f ca="1">L1</f>
        <v>40860.934958680555</v>
      </c>
      <c r="M2" s="44">
        <f>M1</f>
        <v>36526.5</v>
      </c>
    </row>
    <row r="3" spans="3:13">
      <c r="J3" s="43" t="s">
        <v>46</v>
      </c>
      <c r="K3" s="34">
        <f>-4713</f>
        <v>-4713</v>
      </c>
      <c r="L3" s="34">
        <f ca="1">YEAR(L2)</f>
        <v>2011</v>
      </c>
      <c r="M3" s="15">
        <f>YEAR(M2)</f>
        <v>2000</v>
      </c>
    </row>
    <row r="4" spans="3:13">
      <c r="J4" s="43" t="s">
        <v>47</v>
      </c>
      <c r="K4" s="34">
        <v>11</v>
      </c>
      <c r="L4" s="34">
        <f ca="1">MONTH(L2)</f>
        <v>11</v>
      </c>
      <c r="M4" s="15">
        <f>MONTH(M2)</f>
        <v>1</v>
      </c>
    </row>
    <row r="5" spans="3:13">
      <c r="J5" s="43" t="s">
        <v>48</v>
      </c>
      <c r="K5" s="34">
        <v>23</v>
      </c>
      <c r="L5" s="34">
        <f ca="1">DAY(L2)</f>
        <v>13</v>
      </c>
      <c r="M5" s="15">
        <f>DAY(M2)</f>
        <v>1</v>
      </c>
    </row>
    <row r="6" spans="3:13">
      <c r="J6" s="43" t="s">
        <v>49</v>
      </c>
      <c r="K6" s="34">
        <v>12</v>
      </c>
      <c r="L6" s="34">
        <f ca="1">HOUR(L2)</f>
        <v>22</v>
      </c>
      <c r="M6" s="15">
        <f>HOUR(M2)</f>
        <v>12</v>
      </c>
    </row>
    <row r="7" spans="3:13">
      <c r="J7" s="43" t="s">
        <v>50</v>
      </c>
      <c r="K7" s="34">
        <v>0</v>
      </c>
      <c r="L7" s="34">
        <f ca="1">MINUTE(L2)</f>
        <v>26</v>
      </c>
      <c r="M7" s="15">
        <f>MINUTE(M2)</f>
        <v>0</v>
      </c>
    </row>
    <row r="8" spans="3:13">
      <c r="J8" s="43" t="s">
        <v>51</v>
      </c>
      <c r="K8" s="34">
        <v>0</v>
      </c>
      <c r="L8" s="34">
        <f ca="1">SECOND(L2)</f>
        <v>20</v>
      </c>
      <c r="M8" s="15">
        <f>SECOND(M2)</f>
        <v>0</v>
      </c>
    </row>
    <row r="9" spans="3:13">
      <c r="J9" s="43" t="s">
        <v>52</v>
      </c>
      <c r="K9" s="34">
        <f>TRUNC((1461*(K3+4800+(K4-14)/12))/4+(367*(K4-2-12*((K4-14)/12)))/12-3*((K3+4900+(K4-14)/12)/100)/4+K5-32075)</f>
        <v>0</v>
      </c>
      <c r="L9" s="34">
        <f ca="1">TRUNC((1461*(L3+4800+(L4-14)/12))/4+(367*(L4-2-12*((L4-14)/12)))/12-3*((L3+4900+(L4-14)/12)/100)/4+L5-32075)</f>
        <v>2455879</v>
      </c>
      <c r="M9" s="15">
        <f>TRUNC((1461*(M3+4800+(M4-14)/12))/4+(367*(M4-2-12*((M4-14)/12)))/12-3*((M3+4900+(M4-14)/12)/100)/4+M5-32075)</f>
        <v>2451545</v>
      </c>
    </row>
    <row r="10" spans="3:13" ht="17.25">
      <c r="C10" t="s">
        <v>42</v>
      </c>
      <c r="D10" s="3">
        <v>0.3</v>
      </c>
      <c r="E10" s="23" t="s">
        <v>44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43" t="s">
        <v>53</v>
      </c>
      <c r="K10" s="36">
        <f>K9+(K6-12)/24+K7/1440+K8/86400</f>
        <v>0</v>
      </c>
      <c r="L10" s="37">
        <f ca="1">L9+(L6-12)/24+L7/1440+L8/86400</f>
        <v>2455879.4349537035</v>
      </c>
      <c r="M10" s="45">
        <f>M9+(M6-12)/24+M7/1440+M8/86400</f>
        <v>2451545</v>
      </c>
    </row>
    <row r="11" spans="3:13" ht="18.75" thickBot="1">
      <c r="C11" t="s">
        <v>43</v>
      </c>
      <c r="D11" s="30">
        <f>Частоты!I7</f>
        <v>1.9999999999999999E-7</v>
      </c>
      <c r="E11" t="s">
        <v>13</v>
      </c>
      <c r="F11" s="3">
        <f>IF(D11&lt;0.000001,D11*1000000000,IF(D11&lt;0.001,D11*1000000,IF(D11&lt;1,D11*1000,IF(D11&gt;1000000,D11/1000000,IF(D11&gt;1000,D11/1000,D11)))))</f>
        <v>200</v>
      </c>
      <c r="G11" t="str">
        <f>CONCATENATE(IF(D11&lt;0.000001,"n",IF(D11&lt;0.001,"u",IF(D11&lt;1,"m",IF(D11&gt;1000000,"M",IF(D11&gt;1000,"K",""))))),E11)</f>
        <v>ns</v>
      </c>
      <c r="I11" s="32"/>
      <c r="J11" s="46"/>
      <c r="K11" s="47"/>
      <c r="L11" s="48"/>
      <c r="M11" s="49">
        <v>2451545</v>
      </c>
    </row>
    <row r="12" spans="3:13">
      <c r="J12" s="38"/>
      <c r="K12" s="39"/>
      <c r="L12" s="38"/>
      <c r="M12" s="38"/>
    </row>
    <row r="13" spans="3:13">
      <c r="E13" t="s">
        <v>22</v>
      </c>
      <c r="F13" t="s">
        <v>40</v>
      </c>
      <c r="G13" t="s">
        <v>41</v>
      </c>
    </row>
    <row r="20" spans="8:8" ht="15.75">
      <c r="H20" s="33"/>
    </row>
    <row r="21" spans="8:8" ht="15.75">
      <c r="H21" s="33"/>
    </row>
    <row r="22" spans="8:8" ht="15.75">
      <c r="H22" s="33"/>
    </row>
    <row r="23" spans="8:8" ht="15.75">
      <c r="H23" s="33"/>
    </row>
    <row r="24" spans="8:8" ht="15.75">
      <c r="H24" s="33"/>
    </row>
    <row r="25" spans="8:8" ht="15.75">
      <c r="H25" s="33"/>
    </row>
    <row r="26" spans="8:8" ht="15.75">
      <c r="H26" s="33"/>
    </row>
    <row r="27" spans="8:8" ht="15.75">
      <c r="H27" s="33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5:J312"/>
  <sheetViews>
    <sheetView topLeftCell="D265" zoomScale="160" zoomScaleNormal="160" workbookViewId="0">
      <selection activeCell="E275" sqref="E275:J284"/>
    </sheetView>
  </sheetViews>
  <sheetFormatPr defaultRowHeight="15"/>
  <cols>
    <col min="3" max="3" width="46.7109375" bestFit="1" customWidth="1"/>
    <col min="7" max="7" width="12" bestFit="1" customWidth="1"/>
  </cols>
  <sheetData>
    <row r="5" spans="3:6">
      <c r="C5" t="s">
        <v>55</v>
      </c>
      <c r="D5" t="s">
        <v>56</v>
      </c>
      <c r="E5">
        <v>0.5</v>
      </c>
      <c r="F5">
        <v>3.0000000000000001E-3</v>
      </c>
    </row>
    <row r="6" spans="3:6">
      <c r="C6" t="s">
        <v>57</v>
      </c>
      <c r="D6" t="s">
        <v>56</v>
      </c>
      <c r="E6">
        <f>PI()*E5</f>
        <v>1.5707963267948966</v>
      </c>
      <c r="F6">
        <f>PI()*2*F5</f>
        <v>1.8849555921538759E-2</v>
      </c>
    </row>
    <row r="7" spans="3:6">
      <c r="C7" t="s">
        <v>58</v>
      </c>
      <c r="D7" t="s">
        <v>61</v>
      </c>
      <c r="E7">
        <v>3.0000000000000001E-5</v>
      </c>
      <c r="F7">
        <v>3.0000000000000001E-5</v>
      </c>
    </row>
    <row r="8" spans="3:6">
      <c r="C8" t="s">
        <v>59</v>
      </c>
      <c r="E8">
        <f>E6/E7</f>
        <v>52359.877559829882</v>
      </c>
      <c r="F8">
        <f>F6/F7</f>
        <v>628.31853071795865</v>
      </c>
    </row>
    <row r="9" spans="3:6">
      <c r="C9" t="s">
        <v>60</v>
      </c>
      <c r="E9">
        <f>E8/(180*60*60)</f>
        <v>8.0802280184922651E-2</v>
      </c>
      <c r="F9">
        <f>F8/(180*60*60)</f>
        <v>9.6962736221907204E-4</v>
      </c>
    </row>
    <row r="10" spans="3:6">
      <c r="C10" t="s">
        <v>62</v>
      </c>
      <c r="D10" t="s">
        <v>56</v>
      </c>
      <c r="E10">
        <f>180*60*60*E7</f>
        <v>19.440000000000001</v>
      </c>
    </row>
    <row r="11" spans="3:6">
      <c r="C11" t="s">
        <v>63</v>
      </c>
      <c r="D11" t="s">
        <v>56</v>
      </c>
      <c r="E11">
        <f>180*60*4*E7</f>
        <v>1.296</v>
      </c>
    </row>
    <row r="14" spans="3:6">
      <c r="C14" t="s">
        <v>64</v>
      </c>
      <c r="D14" t="s">
        <v>61</v>
      </c>
      <c r="E14">
        <v>25</v>
      </c>
    </row>
    <row r="15" spans="3:6">
      <c r="C15" t="s">
        <v>65</v>
      </c>
      <c r="D15" t="s">
        <v>61</v>
      </c>
      <c r="E15">
        <v>20</v>
      </c>
    </row>
    <row r="16" spans="3:6">
      <c r="C16" t="s">
        <v>66</v>
      </c>
      <c r="D16" t="s">
        <v>61</v>
      </c>
      <c r="E16">
        <f>2*PI()*E14</f>
        <v>157.07963267948966</v>
      </c>
    </row>
    <row r="17" spans="3:10">
      <c r="C17" t="s">
        <v>67</v>
      </c>
      <c r="D17" t="s">
        <v>61</v>
      </c>
      <c r="E17">
        <f>2*PI()*E15</f>
        <v>125.66370614359172</v>
      </c>
    </row>
    <row r="18" spans="3:10">
      <c r="C18" t="s">
        <v>68</v>
      </c>
      <c r="E18">
        <v>2096</v>
      </c>
    </row>
    <row r="19" spans="3:10">
      <c r="C19" t="s">
        <v>73</v>
      </c>
      <c r="D19" t="s">
        <v>75</v>
      </c>
      <c r="E19">
        <f>360/E18</f>
        <v>0.1717557251908397</v>
      </c>
      <c r="F19">
        <f>E19*PI()/180</f>
        <v>2.9977029137307184E-3</v>
      </c>
    </row>
    <row r="20" spans="3:10">
      <c r="C20" t="s">
        <v>76</v>
      </c>
      <c r="D20" t="s">
        <v>61</v>
      </c>
      <c r="E20">
        <f>E17/E18</f>
        <v>5.995405827461437E-2</v>
      </c>
    </row>
    <row r="21" spans="3:10">
      <c r="F21" t="s">
        <v>74</v>
      </c>
      <c r="G21" t="s">
        <v>71</v>
      </c>
      <c r="H21" t="s">
        <v>72</v>
      </c>
      <c r="I21" t="s">
        <v>69</v>
      </c>
      <c r="J21" t="s">
        <v>70</v>
      </c>
    </row>
    <row r="22" spans="3:10">
      <c r="D22">
        <v>1</v>
      </c>
      <c r="E22" s="50">
        <f>F22*180/PI()</f>
        <v>0</v>
      </c>
      <c r="F22" s="50">
        <f>0</f>
        <v>0</v>
      </c>
      <c r="G22" s="51">
        <f>100+$E$15*COS(F22)</f>
        <v>120</v>
      </c>
      <c r="H22" s="51">
        <f>100+$E$15*SIN(F22)</f>
        <v>100</v>
      </c>
      <c r="I22" s="51">
        <f>100+$E$14*COS(F22)</f>
        <v>125</v>
      </c>
      <c r="J22" s="51">
        <f>100+$E$14*SIN(F22)</f>
        <v>100</v>
      </c>
    </row>
    <row r="23" spans="3:10">
      <c r="D23">
        <v>2</v>
      </c>
      <c r="E23" s="50">
        <f>F23*180/PI()</f>
        <v>0.34351145038167935</v>
      </c>
      <c r="F23" s="50">
        <f>F22+$F$19*2</f>
        <v>5.9954058274614367E-3</v>
      </c>
      <c r="G23" s="51">
        <f>100+$E$15*COS(F23)</f>
        <v>119.99964055216634</v>
      </c>
      <c r="H23" s="51">
        <f>100+$E$15*SIN(F23)</f>
        <v>100.11990739820315</v>
      </c>
      <c r="I23" s="51">
        <f>100+$E$14*COS(F23)</f>
        <v>124.99955069020791</v>
      </c>
      <c r="J23" s="51">
        <f>100+$E$14*SIN(F23)</f>
        <v>100.14988424775395</v>
      </c>
    </row>
    <row r="24" spans="3:10">
      <c r="D24">
        <v>3</v>
      </c>
      <c r="E24" s="50">
        <f t="shared" ref="E24:E86" si="0">F24*180/PI()</f>
        <v>0.6870229007633587</v>
      </c>
      <c r="F24" s="50">
        <f t="shared" ref="F24:F37" si="1">F23+$F$19*2</f>
        <v>1.1990811654922873E-2</v>
      </c>
      <c r="G24" s="51">
        <f t="shared" ref="G24:G87" si="2">100+$E$15*COS(F24)</f>
        <v>119.99856222158562</v>
      </c>
      <c r="H24" s="51">
        <f t="shared" ref="H24:H37" si="3">100+$E$15*SIN(F24)</f>
        <v>100.23981048636085</v>
      </c>
      <c r="I24" s="51">
        <f t="shared" ref="I24:I37" si="4">100+$E$14*COS(F24)</f>
        <v>124.99820277698203</v>
      </c>
      <c r="J24" s="51">
        <f t="shared" ref="J24:J37" si="5">100+$E$14*SIN(F24)</f>
        <v>100.29976310795108</v>
      </c>
    </row>
    <row r="25" spans="3:10">
      <c r="D25">
        <v>4</v>
      </c>
      <c r="E25" s="50">
        <f t="shared" si="0"/>
        <v>1.0305343511450382</v>
      </c>
      <c r="F25" s="50">
        <f t="shared" si="1"/>
        <v>1.7986217482384312E-2</v>
      </c>
      <c r="G25" s="51">
        <f t="shared" si="2"/>
        <v>119.9967650470182</v>
      </c>
      <c r="H25" s="51">
        <f t="shared" si="3"/>
        <v>100.35970495458258</v>
      </c>
      <c r="I25" s="51">
        <f t="shared" si="4"/>
        <v>124.99595630877275</v>
      </c>
      <c r="J25" s="51">
        <f t="shared" si="5"/>
        <v>100.44963119322823</v>
      </c>
    </row>
    <row r="26" spans="3:10">
      <c r="D26">
        <v>5</v>
      </c>
      <c r="E26" s="50">
        <f t="shared" si="0"/>
        <v>1.3740458015267174</v>
      </c>
      <c r="F26" s="50">
        <f t="shared" si="1"/>
        <v>2.3981623309845747E-2</v>
      </c>
      <c r="G26" s="51">
        <f t="shared" si="2"/>
        <v>119.99424909306313</v>
      </c>
      <c r="H26" s="51">
        <f t="shared" si="3"/>
        <v>100.47958649328764</v>
      </c>
      <c r="I26" s="51">
        <f t="shared" si="4"/>
        <v>124.99281136632892</v>
      </c>
      <c r="J26" s="51">
        <f t="shared" si="5"/>
        <v>100.59948311660955</v>
      </c>
    </row>
    <row r="27" spans="3:10">
      <c r="D27">
        <v>6</v>
      </c>
      <c r="E27" s="50">
        <f t="shared" si="0"/>
        <v>1.7175572519083968</v>
      </c>
      <c r="F27" s="50">
        <f t="shared" si="1"/>
        <v>2.9977029137307182E-2</v>
      </c>
      <c r="G27" s="51">
        <f t="shared" si="2"/>
        <v>119.99101445015584</v>
      </c>
      <c r="H27" s="51">
        <f t="shared" si="3"/>
        <v>100.59945079336008</v>
      </c>
      <c r="I27" s="51">
        <f t="shared" si="4"/>
        <v>124.98876806269482</v>
      </c>
      <c r="J27" s="51">
        <f t="shared" si="5"/>
        <v>100.74931349170011</v>
      </c>
    </row>
    <row r="28" spans="3:10">
      <c r="D28">
        <v>7</v>
      </c>
      <c r="E28" s="50">
        <f t="shared" si="0"/>
        <v>2.061068702290076</v>
      </c>
      <c r="F28" s="50">
        <f t="shared" si="1"/>
        <v>3.5972434964768617E-2</v>
      </c>
      <c r="G28" s="51">
        <f t="shared" si="2"/>
        <v>119.98706123456488</v>
      </c>
      <c r="H28" s="51">
        <f t="shared" si="3"/>
        <v>100.71929354630362</v>
      </c>
      <c r="I28" s="51">
        <f t="shared" si="4"/>
        <v>124.98382654320609</v>
      </c>
      <c r="J28" s="51">
        <f t="shared" si="5"/>
        <v>100.89911693287952</v>
      </c>
    </row>
    <row r="29" spans="3:10">
      <c r="D29">
        <v>8</v>
      </c>
      <c r="E29" s="50">
        <f t="shared" si="0"/>
        <v>2.404580152671755</v>
      </c>
      <c r="F29" s="50">
        <f t="shared" si="1"/>
        <v>4.1967840792230052E-2</v>
      </c>
      <c r="G29" s="51">
        <f t="shared" si="2"/>
        <v>119.98238958838769</v>
      </c>
      <c r="H29" s="51">
        <f t="shared" si="3"/>
        <v>100.83911044439647</v>
      </c>
      <c r="I29" s="51">
        <f t="shared" si="4"/>
        <v>124.97798698548462</v>
      </c>
      <c r="J29" s="51">
        <f t="shared" si="5"/>
        <v>101.04888805549558</v>
      </c>
    </row>
    <row r="30" spans="3:10">
      <c r="D30">
        <v>9</v>
      </c>
      <c r="E30" s="50">
        <f t="shared" si="0"/>
        <v>2.7480916030534344</v>
      </c>
      <c r="F30" s="50">
        <f t="shared" si="1"/>
        <v>4.7963246619691487E-2</v>
      </c>
      <c r="G30" s="51">
        <f t="shared" si="2"/>
        <v>119.9769996795456</v>
      </c>
      <c r="H30" s="51">
        <f t="shared" si="3"/>
        <v>100.95889718084617</v>
      </c>
      <c r="I30" s="51">
        <f t="shared" si="4"/>
        <v>124.97124959943201</v>
      </c>
      <c r="J30" s="51">
        <f t="shared" si="5"/>
        <v>101.19862147605771</v>
      </c>
    </row>
    <row r="31" spans="3:10">
      <c r="D31">
        <v>10</v>
      </c>
      <c r="E31" s="50">
        <f t="shared" si="0"/>
        <v>3.0916030534351138</v>
      </c>
      <c r="F31" s="50">
        <f t="shared" si="1"/>
        <v>5.3958652447152922E-2</v>
      </c>
      <c r="G31" s="51">
        <f t="shared" si="2"/>
        <v>119.97089170177773</v>
      </c>
      <c r="H31" s="51">
        <f t="shared" si="3"/>
        <v>101.07864944994442</v>
      </c>
      <c r="I31" s="51">
        <f t="shared" si="4"/>
        <v>124.96361462722216</v>
      </c>
      <c r="J31" s="51">
        <f t="shared" si="5"/>
        <v>101.34831181243052</v>
      </c>
    </row>
    <row r="32" spans="3:10">
      <c r="D32">
        <v>11</v>
      </c>
      <c r="E32" s="50">
        <f t="shared" si="0"/>
        <v>3.4351145038167932</v>
      </c>
      <c r="F32" s="50">
        <f t="shared" si="1"/>
        <v>5.9954058274614357E-2</v>
      </c>
      <c r="G32" s="51">
        <f t="shared" si="2"/>
        <v>119.964065874634</v>
      </c>
      <c r="H32" s="51">
        <f t="shared" si="3"/>
        <v>101.19836294722188</v>
      </c>
      <c r="I32" s="51">
        <f t="shared" si="4"/>
        <v>124.9550823432925</v>
      </c>
      <c r="J32" s="51">
        <f t="shared" si="5"/>
        <v>101.49795368402735</v>
      </c>
    </row>
    <row r="33" spans="4:10">
      <c r="D33">
        <v>12</v>
      </c>
      <c r="E33" s="50">
        <f t="shared" si="0"/>
        <v>3.7786259541984721</v>
      </c>
      <c r="F33" s="50">
        <f t="shared" si="1"/>
        <v>6.5949464102075792E-2</v>
      </c>
      <c r="G33" s="51">
        <f t="shared" si="2"/>
        <v>119.95652244346729</v>
      </c>
      <c r="H33" s="51">
        <f t="shared" si="3"/>
        <v>101.3180333696028</v>
      </c>
      <c r="I33" s="51">
        <f t="shared" si="4"/>
        <v>124.94565305433412</v>
      </c>
      <c r="J33" s="51">
        <f t="shared" si="5"/>
        <v>101.6475417120035</v>
      </c>
    </row>
    <row r="34" spans="4:10">
      <c r="D34">
        <v>13</v>
      </c>
      <c r="E34" s="50">
        <f t="shared" si="0"/>
        <v>4.122137404580152</v>
      </c>
      <c r="F34" s="50">
        <f t="shared" si="1"/>
        <v>7.1944869929537233E-2</v>
      </c>
      <c r="G34" s="51">
        <f t="shared" si="2"/>
        <v>119.94826167942459</v>
      </c>
      <c r="H34" s="51">
        <f t="shared" si="3"/>
        <v>101.43765641555979</v>
      </c>
      <c r="I34" s="51">
        <f t="shared" si="4"/>
        <v>124.93532709928074</v>
      </c>
      <c r="J34" s="51">
        <f t="shared" si="5"/>
        <v>101.79707051944973</v>
      </c>
    </row>
    <row r="35" spans="4:10">
      <c r="D35">
        <v>14</v>
      </c>
      <c r="E35" s="50">
        <f t="shared" si="0"/>
        <v>4.4656488549618318</v>
      </c>
      <c r="F35" s="50">
        <f t="shared" si="1"/>
        <v>7.7940275756998675E-2</v>
      </c>
      <c r="G35" s="51">
        <f t="shared" si="2"/>
        <v>119.9392838794373</v>
      </c>
      <c r="H35" s="51">
        <f t="shared" si="3"/>
        <v>101.55722778526835</v>
      </c>
      <c r="I35" s="51">
        <f t="shared" si="4"/>
        <v>124.92410484929663</v>
      </c>
      <c r="J35" s="51">
        <f t="shared" si="5"/>
        <v>101.94653473158544</v>
      </c>
    </row>
    <row r="36" spans="4:10">
      <c r="D36">
        <v>15</v>
      </c>
      <c r="E36" s="50">
        <f t="shared" si="0"/>
        <v>4.8091603053435117</v>
      </c>
      <c r="F36" s="50">
        <f t="shared" si="1"/>
        <v>8.3935681584460117E-2</v>
      </c>
      <c r="G36" s="51">
        <f t="shared" si="2"/>
        <v>119.92958936621048</v>
      </c>
      <c r="H36" s="51">
        <f t="shared" si="3"/>
        <v>101.67674318076153</v>
      </c>
      <c r="I36" s="51">
        <f t="shared" si="4"/>
        <v>124.91198670776309</v>
      </c>
      <c r="J36" s="51">
        <f t="shared" si="5"/>
        <v>102.09592897595191</v>
      </c>
    </row>
    <row r="37" spans="4:10">
      <c r="D37">
        <v>16</v>
      </c>
      <c r="E37" s="50">
        <f t="shared" si="0"/>
        <v>5.1526717557251906</v>
      </c>
      <c r="F37" s="50">
        <f t="shared" si="1"/>
        <v>8.9931087411921559E-2</v>
      </c>
      <c r="G37" s="51">
        <f t="shared" si="2"/>
        <v>119.9191784882113</v>
      </c>
      <c r="H37" s="51">
        <f t="shared" si="3"/>
        <v>101.79619830608431</v>
      </c>
      <c r="I37" s="51">
        <f t="shared" si="4"/>
        <v>124.89897311026412</v>
      </c>
      <c r="J37" s="51">
        <f t="shared" si="5"/>
        <v>102.24524788260538</v>
      </c>
    </row>
    <row r="38" spans="4:10">
      <c r="D38">
        <v>17</v>
      </c>
      <c r="E38" s="50">
        <f t="shared" si="0"/>
        <v>5.4961832061068696</v>
      </c>
      <c r="F38" s="50">
        <f t="shared" ref="F38:F67" si="6">F37+$F$19*2</f>
        <v>9.5926493239383001E-2</v>
      </c>
      <c r="G38" s="51">
        <f t="shared" si="2"/>
        <v>119.90805161965653</v>
      </c>
      <c r="H38" s="51">
        <f t="shared" ref="H38:H67" si="7">100+$E$15*SIN(F38)</f>
        <v>101.91558886744809</v>
      </c>
      <c r="I38" s="51">
        <f t="shared" ref="I38:I67" si="8">100+$E$14*COS(F38)</f>
        <v>124.88506452457065</v>
      </c>
      <c r="J38" s="51">
        <f t="shared" ref="J38:J67" si="9">100+$E$14*SIN(F38)</f>
        <v>102.39448608431012</v>
      </c>
    </row>
    <row r="39" spans="4:10">
      <c r="D39">
        <v>18</v>
      </c>
      <c r="E39" s="50">
        <f t="shared" si="0"/>
        <v>5.8396946564885504</v>
      </c>
      <c r="F39" s="50">
        <f t="shared" si="6"/>
        <v>0.10192189906684444</v>
      </c>
      <c r="G39" s="51">
        <f t="shared" si="2"/>
        <v>119.89620916049904</v>
      </c>
      <c r="H39" s="51">
        <f t="shared" si="7"/>
        <v>102.03491057338502</v>
      </c>
      <c r="I39" s="51">
        <f t="shared" si="8"/>
        <v>124.8702614506238</v>
      </c>
      <c r="J39" s="51">
        <f t="shared" si="9"/>
        <v>102.54363821673128</v>
      </c>
    </row>
    <row r="40" spans="4:10">
      <c r="D40">
        <v>19</v>
      </c>
      <c r="E40" s="50">
        <f t="shared" si="0"/>
        <v>6.1832061068702293</v>
      </c>
      <c r="F40" s="50">
        <f t="shared" si="6"/>
        <v>0.10791730489430588</v>
      </c>
      <c r="G40" s="51">
        <f t="shared" si="2"/>
        <v>119.88365153641345</v>
      </c>
      <c r="H40" s="51">
        <f t="shared" si="7"/>
        <v>102.15415913490222</v>
      </c>
      <c r="I40" s="51">
        <f t="shared" si="8"/>
        <v>124.85456442051682</v>
      </c>
      <c r="J40" s="51">
        <f t="shared" si="9"/>
        <v>102.69269891862778</v>
      </c>
    </row>
    <row r="41" spans="4:10">
      <c r="D41">
        <v>20</v>
      </c>
      <c r="E41" s="50">
        <f t="shared" si="0"/>
        <v>6.5267175572519092</v>
      </c>
      <c r="F41" s="50">
        <f t="shared" si="6"/>
        <v>0.11391271072176733</v>
      </c>
      <c r="G41" s="51">
        <f t="shared" si="2"/>
        <v>119.87037919878087</v>
      </c>
      <c r="H41" s="51">
        <f t="shared" si="7"/>
        <v>102.27333026563598</v>
      </c>
      <c r="I41" s="51">
        <f t="shared" si="8"/>
        <v>124.83797399847609</v>
      </c>
      <c r="J41" s="51">
        <f t="shared" si="9"/>
        <v>102.84166283204497</v>
      </c>
    </row>
    <row r="42" spans="4:10">
      <c r="D42">
        <v>21</v>
      </c>
      <c r="E42" s="50">
        <f t="shared" si="0"/>
        <v>6.870229007633589</v>
      </c>
      <c r="F42" s="50">
        <f t="shared" si="6"/>
        <v>0.11990811654922877</v>
      </c>
      <c r="G42" s="51">
        <f t="shared" si="2"/>
        <v>119.85639262467257</v>
      </c>
      <c r="H42" s="51">
        <f t="shared" si="7"/>
        <v>102.39241968200581</v>
      </c>
      <c r="I42" s="51">
        <f t="shared" si="8"/>
        <v>124.82049078084071</v>
      </c>
      <c r="J42" s="51">
        <f t="shared" si="9"/>
        <v>102.99052460250726</v>
      </c>
    </row>
    <row r="43" spans="4:10">
      <c r="D43">
        <v>22</v>
      </c>
      <c r="E43" s="50">
        <f t="shared" si="0"/>
        <v>7.213740458015268</v>
      </c>
      <c r="F43" s="50">
        <f t="shared" si="6"/>
        <v>0.1259035223766902</v>
      </c>
      <c r="G43" s="51">
        <f t="shared" si="2"/>
        <v>119.84169231683293</v>
      </c>
      <c r="H43" s="51">
        <f t="shared" si="7"/>
        <v>102.51142310336846</v>
      </c>
      <c r="I43" s="51">
        <f t="shared" si="8"/>
        <v>124.80211539604117</v>
      </c>
      <c r="J43" s="51">
        <f t="shared" si="9"/>
        <v>103.13927887921058</v>
      </c>
    </row>
    <row r="44" spans="4:10">
      <c r="D44">
        <v>23</v>
      </c>
      <c r="E44" s="50">
        <f t="shared" si="0"/>
        <v>7.5572519083969478</v>
      </c>
      <c r="F44" s="50">
        <f t="shared" si="6"/>
        <v>0.13189892820415164</v>
      </c>
      <c r="G44" s="51">
        <f t="shared" si="2"/>
        <v>119.82627880366135</v>
      </c>
      <c r="H44" s="51">
        <f t="shared" si="7"/>
        <v>102.63033625217172</v>
      </c>
      <c r="I44" s="51">
        <f t="shared" si="8"/>
        <v>124.78284850457669</v>
      </c>
      <c r="J44" s="51">
        <f t="shared" si="9"/>
        <v>103.28792031521463</v>
      </c>
    </row>
    <row r="45" spans="4:10">
      <c r="D45">
        <v>24</v>
      </c>
      <c r="E45" s="50">
        <f t="shared" si="0"/>
        <v>7.9007633587786277</v>
      </c>
      <c r="F45" s="50">
        <f t="shared" si="6"/>
        <v>0.13789433403161308</v>
      </c>
      <c r="G45" s="51">
        <f t="shared" si="2"/>
        <v>119.81015263919321</v>
      </c>
      <c r="H45" s="51">
        <f t="shared" si="7"/>
        <v>102.7491548541082</v>
      </c>
      <c r="I45" s="51">
        <f t="shared" si="8"/>
        <v>124.7626907989915</v>
      </c>
      <c r="J45" s="51">
        <f t="shared" si="9"/>
        <v>103.43644356763525</v>
      </c>
    </row>
    <row r="46" spans="4:10">
      <c r="D46">
        <v>25</v>
      </c>
      <c r="E46" s="50">
        <f t="shared" si="0"/>
        <v>8.2442748091603075</v>
      </c>
      <c r="F46" s="50">
        <f t="shared" si="6"/>
        <v>0.14388973985907452</v>
      </c>
      <c r="G46" s="51">
        <f t="shared" si="2"/>
        <v>119.79331440307998</v>
      </c>
      <c r="H46" s="51">
        <f t="shared" si="7"/>
        <v>102.86787463826902</v>
      </c>
      <c r="I46" s="51">
        <f t="shared" si="8"/>
        <v>124.74164300384997</v>
      </c>
      <c r="J46" s="51">
        <f t="shared" si="9"/>
        <v>103.58484329783627</v>
      </c>
    </row>
    <row r="47" spans="4:10">
      <c r="D47">
        <v>26</v>
      </c>
      <c r="E47" s="50">
        <f t="shared" si="0"/>
        <v>8.5877862595419874</v>
      </c>
      <c r="F47" s="50">
        <f t="shared" si="6"/>
        <v>0.14988514568653596</v>
      </c>
      <c r="G47" s="51">
        <f t="shared" si="2"/>
        <v>119.77576470056843</v>
      </c>
      <c r="H47" s="51">
        <f t="shared" si="7"/>
        <v>102.98649133729724</v>
      </c>
      <c r="I47" s="51">
        <f t="shared" si="8"/>
        <v>124.71970587571055</v>
      </c>
      <c r="J47" s="51">
        <f t="shared" si="9"/>
        <v>103.73311417162155</v>
      </c>
    </row>
    <row r="48" spans="4:10">
      <c r="D48">
        <v>27</v>
      </c>
      <c r="E48" s="50">
        <f t="shared" si="0"/>
        <v>8.9312977099236672</v>
      </c>
      <c r="F48" s="50">
        <f t="shared" si="6"/>
        <v>0.15588055151399741</v>
      </c>
      <c r="G48" s="51">
        <f t="shared" si="2"/>
        <v>119.75750416247882</v>
      </c>
      <c r="H48" s="51">
        <f t="shared" si="7"/>
        <v>103.10500068754132</v>
      </c>
      <c r="I48" s="51">
        <f t="shared" si="8"/>
        <v>124.69688020309853</v>
      </c>
      <c r="J48" s="51">
        <f t="shared" si="9"/>
        <v>103.88125085942664</v>
      </c>
    </row>
    <row r="49" spans="4:10">
      <c r="D49">
        <v>28</v>
      </c>
      <c r="E49" s="50">
        <f t="shared" si="0"/>
        <v>9.2748091603053453</v>
      </c>
      <c r="F49" s="50">
        <f t="shared" si="6"/>
        <v>0.16187595734145885</v>
      </c>
      <c r="G49" s="51">
        <f t="shared" si="2"/>
        <v>119.73853344518223</v>
      </c>
      <c r="H49" s="51">
        <f t="shared" si="7"/>
        <v>103.22339842920833</v>
      </c>
      <c r="I49" s="51">
        <f t="shared" si="8"/>
        <v>124.67316680647778</v>
      </c>
      <c r="J49" s="51">
        <f t="shared" si="9"/>
        <v>104.02924803651041</v>
      </c>
    </row>
    <row r="50" spans="4:10">
      <c r="D50">
        <v>29</v>
      </c>
      <c r="E50" s="50">
        <f t="shared" si="0"/>
        <v>9.6183206106870269</v>
      </c>
      <c r="F50" s="50">
        <f t="shared" si="6"/>
        <v>0.16787136316892029</v>
      </c>
      <c r="G50" s="51">
        <f t="shared" si="2"/>
        <v>119.71885323057697</v>
      </c>
      <c r="H50" s="51">
        <f t="shared" si="7"/>
        <v>103.34168030651709</v>
      </c>
      <c r="I50" s="51">
        <f t="shared" si="8"/>
        <v>124.64856653822122</v>
      </c>
      <c r="J50" s="51">
        <f t="shared" si="9"/>
        <v>104.17710038314637</v>
      </c>
    </row>
    <row r="51" spans="4:10">
      <c r="D51">
        <v>30</v>
      </c>
      <c r="E51" s="50">
        <f t="shared" si="0"/>
        <v>9.961832061068705</v>
      </c>
      <c r="F51" s="50">
        <f t="shared" si="6"/>
        <v>0.17386676899638173</v>
      </c>
      <c r="G51" s="51">
        <f t="shared" si="2"/>
        <v>119.6984642260641</v>
      </c>
      <c r="H51" s="51">
        <f t="shared" si="7"/>
        <v>103.45984206785116</v>
      </c>
      <c r="I51" s="51">
        <f t="shared" si="8"/>
        <v>124.62308028258013</v>
      </c>
      <c r="J51" s="51">
        <f t="shared" si="9"/>
        <v>104.32480258481395</v>
      </c>
    </row>
    <row r="52" spans="4:10">
      <c r="D52">
        <v>31</v>
      </c>
      <c r="E52" s="50">
        <f t="shared" si="0"/>
        <v>10.305343511450387</v>
      </c>
      <c r="F52" s="50">
        <f t="shared" si="6"/>
        <v>0.17986217482384317</v>
      </c>
      <c r="G52" s="51">
        <f t="shared" si="2"/>
        <v>119.67736716452198</v>
      </c>
      <c r="H52" s="51">
        <f t="shared" si="7"/>
        <v>103.57787946591162</v>
      </c>
      <c r="I52" s="51">
        <f t="shared" si="8"/>
        <v>124.59670895565247</v>
      </c>
      <c r="J52" s="51">
        <f t="shared" si="9"/>
        <v>104.47234933238953</v>
      </c>
    </row>
    <row r="53" spans="4:10">
      <c r="D53">
        <v>32</v>
      </c>
      <c r="E53" s="50">
        <f t="shared" si="0"/>
        <v>10.648854961832065</v>
      </c>
      <c r="F53" s="50">
        <f t="shared" si="6"/>
        <v>0.18585758065130462</v>
      </c>
      <c r="G53" s="51">
        <f t="shared" si="2"/>
        <v>119.65556280427991</v>
      </c>
      <c r="H53" s="51">
        <f t="shared" si="7"/>
        <v>103.69578825786976</v>
      </c>
      <c r="I53" s="51">
        <f t="shared" si="8"/>
        <v>124.56945350534988</v>
      </c>
      <c r="J53" s="51">
        <f t="shared" si="9"/>
        <v>104.61973532233721</v>
      </c>
    </row>
    <row r="54" spans="4:10">
      <c r="D54">
        <v>33</v>
      </c>
      <c r="E54" s="50">
        <f t="shared" si="0"/>
        <v>10.992366412213745</v>
      </c>
      <c r="F54" s="50">
        <f t="shared" si="6"/>
        <v>0.19185298647876606</v>
      </c>
      <c r="G54" s="51">
        <f t="shared" si="2"/>
        <v>119.6330519290909</v>
      </c>
      <c r="H54" s="51">
        <f t="shared" si="7"/>
        <v>103.81356420551961</v>
      </c>
      <c r="I54" s="51">
        <f t="shared" si="8"/>
        <v>124.54131491136361</v>
      </c>
      <c r="J54" s="51">
        <f t="shared" si="9"/>
        <v>104.76695525689952</v>
      </c>
    </row>
    <row r="55" spans="4:10">
      <c r="D55">
        <v>34</v>
      </c>
      <c r="E55" s="50">
        <f t="shared" si="0"/>
        <v>11.335877862595424</v>
      </c>
      <c r="F55" s="50">
        <f t="shared" si="6"/>
        <v>0.1978483923062275</v>
      </c>
      <c r="G55" s="51">
        <f t="shared" si="2"/>
        <v>119.60983534810346</v>
      </c>
      <c r="H55" s="51">
        <f t="shared" si="7"/>
        <v>103.93120307543025</v>
      </c>
      <c r="I55" s="51">
        <f t="shared" si="8"/>
        <v>124.51229418512932</v>
      </c>
      <c r="J55" s="51">
        <f t="shared" si="9"/>
        <v>104.91400384428781</v>
      </c>
    </row>
    <row r="56" spans="4:10">
      <c r="D56">
        <v>35</v>
      </c>
      <c r="E56" s="50">
        <f t="shared" si="0"/>
        <v>11.679389312977102</v>
      </c>
      <c r="F56" s="50">
        <f t="shared" si="6"/>
        <v>0.20384379813368894</v>
      </c>
      <c r="G56" s="51">
        <f t="shared" si="2"/>
        <v>119.58591389583259</v>
      </c>
      <c r="H56" s="51">
        <f t="shared" si="7"/>
        <v>104.04870063909794</v>
      </c>
      <c r="I56" s="51">
        <f t="shared" si="8"/>
        <v>124.48239236979073</v>
      </c>
      <c r="J56" s="51">
        <f t="shared" si="9"/>
        <v>105.06087579887244</v>
      </c>
    </row>
    <row r="57" spans="4:10">
      <c r="D57">
        <v>36</v>
      </c>
      <c r="E57" s="50">
        <f t="shared" si="0"/>
        <v>12.022900763358784</v>
      </c>
      <c r="F57" s="50">
        <f t="shared" si="6"/>
        <v>0.20983920396115038</v>
      </c>
      <c r="G57" s="51">
        <f t="shared" si="2"/>
        <v>119.56128843212969</v>
      </c>
      <c r="H57" s="51">
        <f t="shared" si="7"/>
        <v>104.16605267309828</v>
      </c>
      <c r="I57" s="51">
        <f t="shared" si="8"/>
        <v>124.45161054016211</v>
      </c>
      <c r="J57" s="51">
        <f t="shared" si="9"/>
        <v>105.20756584137284</v>
      </c>
    </row>
    <row r="58" spans="4:10">
      <c r="D58">
        <v>37</v>
      </c>
      <c r="E58" s="50">
        <f t="shared" si="0"/>
        <v>12.366412213740464</v>
      </c>
      <c r="F58" s="50">
        <f t="shared" si="6"/>
        <v>0.21583460978861183</v>
      </c>
      <c r="G58" s="51">
        <f t="shared" si="2"/>
        <v>119.53595984215173</v>
      </c>
      <c r="H58" s="51">
        <f t="shared" si="7"/>
        <v>104.28325495923777</v>
      </c>
      <c r="I58" s="51">
        <f t="shared" si="8"/>
        <v>124.41994980268967</v>
      </c>
      <c r="J58" s="51">
        <f t="shared" si="9"/>
        <v>105.3540686990472</v>
      </c>
    </row>
    <row r="59" spans="4:10">
      <c r="D59">
        <v>38</v>
      </c>
      <c r="E59" s="50">
        <f t="shared" si="0"/>
        <v>12.709923664122142</v>
      </c>
      <c r="F59" s="50">
        <f t="shared" si="6"/>
        <v>0.22183001561607327</v>
      </c>
      <c r="G59" s="51">
        <f t="shared" si="2"/>
        <v>119.5099290363294</v>
      </c>
      <c r="H59" s="51">
        <f t="shared" si="7"/>
        <v>104.40030328470564</v>
      </c>
      <c r="I59" s="51">
        <f t="shared" si="8"/>
        <v>124.38741129541174</v>
      </c>
      <c r="J59" s="51">
        <f t="shared" si="9"/>
        <v>105.50037910588206</v>
      </c>
    </row>
    <row r="60" spans="4:10">
      <c r="D60">
        <v>39</v>
      </c>
      <c r="E60" s="50">
        <f t="shared" si="0"/>
        <v>13.053435114503822</v>
      </c>
      <c r="F60" s="50">
        <f t="shared" si="6"/>
        <v>0.22782542144353471</v>
      </c>
      <c r="G60" s="51">
        <f t="shared" si="2"/>
        <v>119.48319695033435</v>
      </c>
      <c r="H60" s="51">
        <f t="shared" si="7"/>
        <v>104.51719344222521</v>
      </c>
      <c r="I60" s="51">
        <f t="shared" si="8"/>
        <v>124.35399618791793</v>
      </c>
      <c r="J60" s="51">
        <f t="shared" si="9"/>
        <v>105.64649180278151</v>
      </c>
    </row>
    <row r="61" spans="4:10">
      <c r="D61">
        <v>40</v>
      </c>
      <c r="E61" s="50">
        <f t="shared" si="0"/>
        <v>13.3969465648855</v>
      </c>
      <c r="F61" s="50">
        <f t="shared" si="6"/>
        <v>0.23382082727099615</v>
      </c>
      <c r="G61" s="51">
        <f t="shared" si="2"/>
        <v>119.45576454504564</v>
      </c>
      <c r="H61" s="51">
        <f t="shared" si="7"/>
        <v>104.63392123020508</v>
      </c>
      <c r="I61" s="51">
        <f t="shared" si="8"/>
        <v>124.31970568130704</v>
      </c>
      <c r="J61" s="51">
        <f t="shared" si="9"/>
        <v>105.79240153775635</v>
      </c>
    </row>
    <row r="62" spans="4:10">
      <c r="D62">
        <v>41</v>
      </c>
      <c r="E62" s="50">
        <f t="shared" si="0"/>
        <v>13.740458015267182</v>
      </c>
      <c r="F62" s="50">
        <f t="shared" si="6"/>
        <v>0.23981623309845759</v>
      </c>
      <c r="G62" s="51">
        <f t="shared" si="2"/>
        <v>119.42763280651512</v>
      </c>
      <c r="H62" s="51">
        <f t="shared" si="7"/>
        <v>104.75048245289018</v>
      </c>
      <c r="I62" s="51">
        <f t="shared" si="8"/>
        <v>124.2845410081439</v>
      </c>
      <c r="J62" s="51">
        <f t="shared" si="9"/>
        <v>105.93810306611272</v>
      </c>
    </row>
    <row r="63" spans="4:10">
      <c r="D63">
        <v>42</v>
      </c>
      <c r="E63" s="50">
        <f t="shared" si="0"/>
        <v>14.083969465648861</v>
      </c>
      <c r="F63" s="50">
        <f t="shared" si="6"/>
        <v>0.24581163892591903</v>
      </c>
      <c r="G63" s="51">
        <f t="shared" si="2"/>
        <v>119.39880274593204</v>
      </c>
      <c r="H63" s="51">
        <f t="shared" si="7"/>
        <v>104.86687292051262</v>
      </c>
      <c r="I63" s="51">
        <f t="shared" si="8"/>
        <v>124.24850343241506</v>
      </c>
      <c r="J63" s="51">
        <f t="shared" si="9"/>
        <v>106.08359115064079</v>
      </c>
    </row>
    <row r="64" spans="4:10">
      <c r="D64">
        <v>43</v>
      </c>
      <c r="E64" s="50">
        <f t="shared" si="0"/>
        <v>14.42748091603054</v>
      </c>
      <c r="F64" s="50">
        <f t="shared" si="6"/>
        <v>0.25180704475338045</v>
      </c>
      <c r="G64" s="51">
        <f t="shared" si="2"/>
        <v>119.36927539958671</v>
      </c>
      <c r="H64" s="51">
        <f t="shared" si="7"/>
        <v>104.98308844944228</v>
      </c>
      <c r="I64" s="51">
        <f t="shared" si="8"/>
        <v>124.2115942494834</v>
      </c>
      <c r="J64" s="51">
        <f t="shared" si="9"/>
        <v>106.22886056180283</v>
      </c>
    </row>
    <row r="65" spans="4:10">
      <c r="D65">
        <v>44</v>
      </c>
      <c r="E65" s="50">
        <f t="shared" si="0"/>
        <v>14.770992366412218</v>
      </c>
      <c r="F65" s="50">
        <f t="shared" si="6"/>
        <v>0.25780245058084189</v>
      </c>
      <c r="G65" s="51">
        <f t="shared" si="2"/>
        <v>119.33905182883316</v>
      </c>
      <c r="H65" s="51">
        <f t="shared" si="7"/>
        <v>105.09912486233711</v>
      </c>
      <c r="I65" s="51">
        <f t="shared" si="8"/>
        <v>124.17381478604146</v>
      </c>
      <c r="J65" s="51">
        <f t="shared" si="9"/>
        <v>106.37390607792139</v>
      </c>
    </row>
    <row r="66" spans="4:10">
      <c r="D66">
        <v>45</v>
      </c>
      <c r="E66" s="50">
        <f t="shared" si="0"/>
        <v>15.114503816793899</v>
      </c>
      <c r="F66" s="50">
        <f t="shared" si="6"/>
        <v>0.26379785640830333</v>
      </c>
      <c r="G66" s="51">
        <f t="shared" si="2"/>
        <v>119.30813312005112</v>
      </c>
      <c r="H66" s="51">
        <f t="shared" si="7"/>
        <v>105.21497798829341</v>
      </c>
      <c r="I66" s="51">
        <f t="shared" si="8"/>
        <v>124.13516640006391</v>
      </c>
      <c r="J66" s="51">
        <f t="shared" si="9"/>
        <v>106.51872248536677</v>
      </c>
    </row>
    <row r="67" spans="4:10">
      <c r="D67">
        <v>46</v>
      </c>
      <c r="E67" s="50">
        <f t="shared" si="0"/>
        <v>15.458015267175579</v>
      </c>
      <c r="F67" s="50">
        <f t="shared" si="6"/>
        <v>0.26979326223576477</v>
      </c>
      <c r="G67" s="51">
        <f t="shared" si="2"/>
        <v>119.27652038460687</v>
      </c>
      <c r="H67" s="51">
        <f t="shared" si="7"/>
        <v>105.33064366299566</v>
      </c>
      <c r="I67" s="51">
        <f t="shared" si="8"/>
        <v>124.09565048075859</v>
      </c>
      <c r="J67" s="51">
        <f t="shared" si="9"/>
        <v>106.66330457874457</v>
      </c>
    </row>
    <row r="68" spans="4:10">
      <c r="D68">
        <v>47</v>
      </c>
      <c r="E68" s="50">
        <f t="shared" si="0"/>
        <v>15.801526717557257</v>
      </c>
      <c r="F68" s="50">
        <f t="shared" ref="F68:F125" si="10">F67+$F$19*2</f>
        <v>0.27578866806322622</v>
      </c>
      <c r="G68" s="51">
        <f t="shared" si="2"/>
        <v>119.24421475881333</v>
      </c>
      <c r="H68" s="51">
        <f t="shared" ref="H68:H125" si="11">100+$E$15*SIN(F68)</f>
        <v>105.44611772886624</v>
      </c>
      <c r="I68" s="51">
        <f t="shared" ref="I68:I125" si="12">100+$E$14*COS(F68)</f>
        <v>124.05526844851667</v>
      </c>
      <c r="J68" s="51">
        <f t="shared" ref="J68:J125" si="13">100+$E$14*SIN(F68)</f>
        <v>106.8076471610828</v>
      </c>
    </row>
    <row r="69" spans="4:10">
      <c r="D69">
        <v>48</v>
      </c>
      <c r="E69" s="50">
        <f t="shared" si="0"/>
        <v>16.145038167938939</v>
      </c>
      <c r="F69" s="50">
        <f t="shared" si="10"/>
        <v>0.28178407389068766</v>
      </c>
      <c r="G69" s="51">
        <f t="shared" si="2"/>
        <v>119.21121740388922</v>
      </c>
      <c r="H69" s="51">
        <f t="shared" si="11"/>
        <v>105.56139603521487</v>
      </c>
      <c r="I69" s="51">
        <f t="shared" si="12"/>
        <v>124.01402175486153</v>
      </c>
      <c r="J69" s="51">
        <f t="shared" si="13"/>
        <v>106.95174504401858</v>
      </c>
    </row>
    <row r="70" spans="4:10">
      <c r="D70">
        <v>49</v>
      </c>
      <c r="E70" s="50">
        <f t="shared" si="0"/>
        <v>16.488549618320619</v>
      </c>
      <c r="F70" s="50">
        <f t="shared" si="10"/>
        <v>0.2877794797181491</v>
      </c>
      <c r="G70" s="51">
        <f t="shared" si="2"/>
        <v>119.17752950591733</v>
      </c>
      <c r="H70" s="51">
        <f t="shared" si="11"/>
        <v>105.6764744383878</v>
      </c>
      <c r="I70" s="51">
        <f t="shared" si="12"/>
        <v>123.97191188239667</v>
      </c>
      <c r="J70" s="51">
        <f t="shared" si="13"/>
        <v>107.09559304798474</v>
      </c>
    </row>
    <row r="71" spans="4:10">
      <c r="D71">
        <v>50</v>
      </c>
      <c r="E71" s="50">
        <f t="shared" si="0"/>
        <v>16.832061068702295</v>
      </c>
      <c r="F71" s="50">
        <f t="shared" si="10"/>
        <v>0.29377488554561054</v>
      </c>
      <c r="G71" s="51">
        <f t="shared" si="2"/>
        <v>119.14315227580184</v>
      </c>
      <c r="H71" s="51">
        <f t="shared" si="11"/>
        <v>105.79134880191674</v>
      </c>
      <c r="I71" s="51">
        <f t="shared" si="12"/>
        <v>123.92894034475231</v>
      </c>
      <c r="J71" s="51">
        <f t="shared" si="13"/>
        <v>107.23918600239594</v>
      </c>
    </row>
    <row r="72" spans="4:10">
      <c r="D72">
        <v>51</v>
      </c>
      <c r="E72" s="50">
        <f t="shared" si="0"/>
        <v>17.175572519083975</v>
      </c>
      <c r="F72" s="50">
        <f t="shared" si="10"/>
        <v>0.29977029137307198</v>
      </c>
      <c r="G72" s="51">
        <f t="shared" si="2"/>
        <v>119.10808694922486</v>
      </c>
      <c r="H72" s="51">
        <f t="shared" si="11"/>
        <v>105.90601499666762</v>
      </c>
      <c r="I72" s="51">
        <f t="shared" si="12"/>
        <v>123.88510868653107</v>
      </c>
      <c r="J72" s="51">
        <f t="shared" si="13"/>
        <v>107.38251874583452</v>
      </c>
    </row>
    <row r="73" spans="4:10">
      <c r="D73">
        <v>52</v>
      </c>
      <c r="E73" s="50">
        <f t="shared" si="0"/>
        <v>17.519083969465658</v>
      </c>
      <c r="F73" s="50">
        <f t="shared" si="10"/>
        <v>0.30576569720053343</v>
      </c>
      <c r="G73" s="51">
        <f t="shared" si="2"/>
        <v>119.07233478660193</v>
      </c>
      <c r="H73" s="51">
        <f t="shared" si="11"/>
        <v>106.02046890098887</v>
      </c>
      <c r="I73" s="51">
        <f t="shared" si="12"/>
        <v>123.84041848325241</v>
      </c>
      <c r="J73" s="51">
        <f t="shared" si="13"/>
        <v>107.52558612623609</v>
      </c>
    </row>
    <row r="74" spans="4:10">
      <c r="D74">
        <v>53</v>
      </c>
      <c r="E74" s="50">
        <f t="shared" si="0"/>
        <v>17.862595419847334</v>
      </c>
      <c r="F74" s="50">
        <f t="shared" si="10"/>
        <v>0.31176110302799487</v>
      </c>
      <c r="G74" s="51">
        <f t="shared" si="2"/>
        <v>119.03589707303679</v>
      </c>
      <c r="H74" s="51">
        <f t="shared" si="11"/>
        <v>106.13470640085971</v>
      </c>
      <c r="I74" s="51">
        <f t="shared" si="12"/>
        <v>123.79487134129599</v>
      </c>
      <c r="J74" s="51">
        <f t="shared" si="13"/>
        <v>107.66838300107464</v>
      </c>
    </row>
    <row r="75" spans="4:10">
      <c r="D75">
        <v>54</v>
      </c>
      <c r="E75" s="50">
        <f t="shared" si="0"/>
        <v>18.206106870229014</v>
      </c>
      <c r="F75" s="50">
        <f t="shared" si="10"/>
        <v>0.31775650885545631</v>
      </c>
      <c r="G75" s="51">
        <f t="shared" si="2"/>
        <v>118.99877511827519</v>
      </c>
      <c r="H75" s="51">
        <f t="shared" si="11"/>
        <v>106.24872339003797</v>
      </c>
      <c r="I75" s="51">
        <f t="shared" si="12"/>
        <v>123.74846889784399</v>
      </c>
      <c r="J75" s="51">
        <f t="shared" si="13"/>
        <v>107.81090423754745</v>
      </c>
    </row>
    <row r="76" spans="4:10">
      <c r="D76">
        <v>55</v>
      </c>
      <c r="E76" s="50">
        <f t="shared" si="0"/>
        <v>18.549618320610698</v>
      </c>
      <c r="F76" s="50">
        <f t="shared" si="10"/>
        <v>0.32375191468291775</v>
      </c>
      <c r="G76" s="51">
        <f t="shared" si="2"/>
        <v>118.96097025665773</v>
      </c>
      <c r="H76" s="51">
        <f t="shared" si="11"/>
        <v>106.36251577020764</v>
      </c>
      <c r="I76" s="51">
        <f t="shared" si="12"/>
        <v>123.70121282082216</v>
      </c>
      <c r="J76" s="51">
        <f t="shared" si="13"/>
        <v>107.95314471275955</v>
      </c>
    </row>
    <row r="77" spans="4:10">
      <c r="D77">
        <v>56</v>
      </c>
      <c r="E77" s="50">
        <f t="shared" si="0"/>
        <v>18.893129770992374</v>
      </c>
      <c r="F77" s="50">
        <f t="shared" si="10"/>
        <v>0.32974732051037919</v>
      </c>
      <c r="G77" s="51">
        <f t="shared" si="2"/>
        <v>118.92248384707197</v>
      </c>
      <c r="H77" s="51">
        <f t="shared" si="11"/>
        <v>106.47607945112628</v>
      </c>
      <c r="I77" s="51">
        <f t="shared" si="12"/>
        <v>123.65310480883997</v>
      </c>
      <c r="J77" s="51">
        <f t="shared" si="13"/>
        <v>108.09509931390785</v>
      </c>
    </row>
    <row r="78" spans="4:10">
      <c r="D78">
        <v>57</v>
      </c>
      <c r="E78" s="50">
        <f t="shared" si="0"/>
        <v>19.236641221374054</v>
      </c>
      <c r="F78" s="50">
        <f t="shared" si="10"/>
        <v>0.33574272633784064</v>
      </c>
      <c r="G78" s="51">
        <f t="shared" si="2"/>
        <v>118.88331727290358</v>
      </c>
      <c r="H78" s="51">
        <f t="shared" si="11"/>
        <v>106.589410350772</v>
      </c>
      <c r="I78" s="51">
        <f t="shared" si="12"/>
        <v>123.60414659112948</v>
      </c>
      <c r="J78" s="51">
        <f t="shared" si="13"/>
        <v>108.23676293846501</v>
      </c>
    </row>
    <row r="79" spans="4:10">
      <c r="D79">
        <v>58</v>
      </c>
      <c r="E79" s="50">
        <f t="shared" si="0"/>
        <v>19.580152671755734</v>
      </c>
      <c r="F79" s="50">
        <f t="shared" si="10"/>
        <v>0.34173813216530208</v>
      </c>
      <c r="G79" s="51">
        <f t="shared" si="2"/>
        <v>118.84347194198658</v>
      </c>
      <c r="H79" s="51">
        <f t="shared" si="11"/>
        <v>106.70250439549014</v>
      </c>
      <c r="I79" s="51">
        <f t="shared" si="12"/>
        <v>123.55433992748321</v>
      </c>
      <c r="J79" s="51">
        <f t="shared" si="13"/>
        <v>108.37813049436268</v>
      </c>
    </row>
    <row r="80" spans="4:10">
      <c r="D80">
        <v>59</v>
      </c>
      <c r="E80" s="50">
        <f t="shared" si="0"/>
        <v>19.923664122137414</v>
      </c>
      <c r="F80" s="50">
        <f t="shared" si="10"/>
        <v>0.34773353799276352</v>
      </c>
      <c r="G80" s="51">
        <f t="shared" si="2"/>
        <v>118.80294928655275</v>
      </c>
      <c r="H80" s="51">
        <f t="shared" si="11"/>
        <v>106.81535752013978</v>
      </c>
      <c r="I80" s="51">
        <f t="shared" si="12"/>
        <v>123.50368660819092</v>
      </c>
      <c r="J80" s="51">
        <f t="shared" si="13"/>
        <v>108.51919690017472</v>
      </c>
    </row>
    <row r="81" spans="4:10">
      <c r="D81">
        <v>60</v>
      </c>
      <c r="E81" s="50">
        <f t="shared" si="0"/>
        <v>20.267175572519093</v>
      </c>
      <c r="F81" s="50">
        <f t="shared" si="10"/>
        <v>0.35372894382022496</v>
      </c>
      <c r="G81" s="51">
        <f t="shared" si="2"/>
        <v>118.76175076318015</v>
      </c>
      <c r="H81" s="51">
        <f t="shared" si="11"/>
        <v>106.92796566823979</v>
      </c>
      <c r="I81" s="51">
        <f t="shared" si="12"/>
        <v>123.45218845397518</v>
      </c>
      <c r="J81" s="51">
        <f t="shared" si="13"/>
        <v>108.65995708529974</v>
      </c>
    </row>
    <row r="82" spans="4:10">
      <c r="D82">
        <v>61</v>
      </c>
      <c r="E82" s="50">
        <f t="shared" si="0"/>
        <v>20.610687022900773</v>
      </c>
      <c r="F82" s="50">
        <f t="shared" si="10"/>
        <v>0.3597243496476864</v>
      </c>
      <c r="G82" s="51">
        <f t="shared" si="2"/>
        <v>118.71987785274079</v>
      </c>
      <c r="H82" s="51">
        <f t="shared" si="11"/>
        <v>107.04032479211467</v>
      </c>
      <c r="I82" s="51">
        <f t="shared" si="12"/>
        <v>123.399847315926</v>
      </c>
      <c r="J82" s="51">
        <f t="shared" si="13"/>
        <v>108.80040599014335</v>
      </c>
    </row>
    <row r="83" spans="4:10">
      <c r="D83">
        <v>62</v>
      </c>
      <c r="E83" s="50">
        <f t="shared" si="0"/>
        <v>20.954198473282453</v>
      </c>
      <c r="F83" s="50">
        <f t="shared" si="10"/>
        <v>0.36571975547514785</v>
      </c>
      <c r="G83" s="51">
        <f t="shared" si="2"/>
        <v>118.67733206034738</v>
      </c>
      <c r="H83" s="51">
        <f t="shared" si="11"/>
        <v>107.15243085304009</v>
      </c>
      <c r="I83" s="51">
        <f t="shared" si="12"/>
        <v>123.34666507543423</v>
      </c>
      <c r="J83" s="51">
        <f t="shared" si="13"/>
        <v>108.94053856630012</v>
      </c>
    </row>
    <row r="84" spans="4:10">
      <c r="D84">
        <v>63</v>
      </c>
      <c r="E84" s="50">
        <f t="shared" si="0"/>
        <v>21.297709923664133</v>
      </c>
      <c r="F84" s="50">
        <f t="shared" si="10"/>
        <v>0.37171516130260929</v>
      </c>
      <c r="G84" s="51">
        <f t="shared" si="2"/>
        <v>118.63411491529919</v>
      </c>
      <c r="H84" s="51">
        <f t="shared" si="11"/>
        <v>107.26427982138794</v>
      </c>
      <c r="I84" s="51">
        <f t="shared" si="12"/>
        <v>123.292643644124</v>
      </c>
      <c r="J84" s="51">
        <f t="shared" si="13"/>
        <v>109.08034977673493</v>
      </c>
    </row>
    <row r="85" spans="4:10">
      <c r="D85">
        <v>64</v>
      </c>
      <c r="E85" s="50">
        <f t="shared" si="0"/>
        <v>21.641221374045813</v>
      </c>
      <c r="F85" s="50">
        <f t="shared" si="10"/>
        <v>0.37771056713007073</v>
      </c>
      <c r="G85" s="51">
        <f t="shared" si="2"/>
        <v>118.59022797102715</v>
      </c>
      <c r="H85" s="51">
        <f t="shared" si="11"/>
        <v>107.37586767677131</v>
      </c>
      <c r="I85" s="51">
        <f t="shared" si="12"/>
        <v>123.23778496378394</v>
      </c>
      <c r="J85" s="51">
        <f t="shared" si="13"/>
        <v>109.21983459596413</v>
      </c>
    </row>
    <row r="86" spans="4:10">
      <c r="D86">
        <v>65</v>
      </c>
      <c r="E86" s="50">
        <f t="shared" si="0"/>
        <v>21.984732824427493</v>
      </c>
      <c r="F86" s="50">
        <f t="shared" si="10"/>
        <v>0.38370597295753217</v>
      </c>
      <c r="G86" s="51">
        <f t="shared" si="2"/>
        <v>118.54567280503795</v>
      </c>
      <c r="H86" s="51">
        <f t="shared" si="11"/>
        <v>107.48719040818888</v>
      </c>
      <c r="I86" s="51">
        <f t="shared" si="12"/>
        <v>123.18209100629744</v>
      </c>
      <c r="J86" s="51">
        <f t="shared" si="13"/>
        <v>109.3589880102361</v>
      </c>
    </row>
    <row r="87" spans="4:10">
      <c r="D87">
        <v>66</v>
      </c>
      <c r="E87" s="50">
        <f t="shared" ref="E87:E150" si="14">F87*180/PI()</f>
        <v>22.328244274809169</v>
      </c>
      <c r="F87" s="50">
        <f t="shared" si="10"/>
        <v>0.38970137878499361</v>
      </c>
      <c r="G87" s="51">
        <f t="shared" si="2"/>
        <v>118.5004510188574</v>
      </c>
      <c r="H87" s="51">
        <f t="shared" si="11"/>
        <v>107.59824401416921</v>
      </c>
      <c r="I87" s="51">
        <f t="shared" si="12"/>
        <v>123.12556377357174</v>
      </c>
      <c r="J87" s="51">
        <f t="shared" si="13"/>
        <v>109.49780501771153</v>
      </c>
    </row>
    <row r="88" spans="4:10">
      <c r="D88">
        <v>67</v>
      </c>
      <c r="E88" s="50">
        <f t="shared" si="14"/>
        <v>22.671755725190849</v>
      </c>
      <c r="F88" s="50">
        <f t="shared" si="10"/>
        <v>0.39569678461245505</v>
      </c>
      <c r="G88" s="51">
        <f t="shared" ref="G88:G151" si="15">100+$E$15*COS(F88)</f>
        <v>118.45456423797279</v>
      </c>
      <c r="H88" s="51">
        <f t="shared" si="11"/>
        <v>107.7090245029145</v>
      </c>
      <c r="I88" s="51">
        <f t="shared" si="12"/>
        <v>123.06820529746598</v>
      </c>
      <c r="J88" s="51">
        <f t="shared" si="13"/>
        <v>109.63628062864312</v>
      </c>
    </row>
    <row r="89" spans="4:10">
      <c r="D89">
        <v>68</v>
      </c>
      <c r="E89" s="50">
        <f t="shared" si="14"/>
        <v>23.015267175572529</v>
      </c>
      <c r="F89" s="50">
        <f t="shared" si="10"/>
        <v>0.4016921904399165</v>
      </c>
      <c r="G89" s="51">
        <f t="shared" si="15"/>
        <v>118.40801411177452</v>
      </c>
      <c r="H89" s="51">
        <f t="shared" si="11"/>
        <v>107.81952789244406</v>
      </c>
      <c r="I89" s="51">
        <f t="shared" si="12"/>
        <v>123.01001763971814</v>
      </c>
      <c r="J89" s="51">
        <f t="shared" si="13"/>
        <v>109.77440986555506</v>
      </c>
    </row>
    <row r="90" spans="4:10">
      <c r="D90">
        <v>69</v>
      </c>
      <c r="E90" s="50">
        <f t="shared" si="14"/>
        <v>23.358778625954212</v>
      </c>
      <c r="F90" s="50">
        <f t="shared" si="10"/>
        <v>0.40768759626737794</v>
      </c>
      <c r="G90" s="51">
        <f t="shared" si="15"/>
        <v>118.36080231349678</v>
      </c>
      <c r="H90" s="51">
        <f t="shared" si="11"/>
        <v>107.92975021073748</v>
      </c>
      <c r="I90" s="51">
        <f t="shared" si="12"/>
        <v>122.95100289187098</v>
      </c>
      <c r="J90" s="51">
        <f t="shared" si="13"/>
        <v>109.91218776342185</v>
      </c>
    </row>
    <row r="91" spans="4:10">
      <c r="D91">
        <v>70</v>
      </c>
      <c r="E91" s="50">
        <f t="shared" si="14"/>
        <v>23.702290076335892</v>
      </c>
      <c r="F91" s="50">
        <f t="shared" si="10"/>
        <v>0.41368300209483938</v>
      </c>
      <c r="G91" s="51">
        <f t="shared" si="15"/>
        <v>118.31293054015747</v>
      </c>
      <c r="H91" s="51">
        <f t="shared" si="11"/>
        <v>108.03968749587744</v>
      </c>
      <c r="I91" s="51">
        <f t="shared" si="12"/>
        <v>122.89116317519682</v>
      </c>
      <c r="J91" s="51">
        <f t="shared" si="13"/>
        <v>110.04960936984679</v>
      </c>
    </row>
    <row r="92" spans="4:10">
      <c r="D92">
        <v>71</v>
      </c>
      <c r="E92" s="50">
        <f t="shared" si="14"/>
        <v>24.045801526717572</v>
      </c>
      <c r="F92" s="50">
        <f t="shared" si="10"/>
        <v>0.41967840792230082</v>
      </c>
      <c r="G92" s="51">
        <f t="shared" si="15"/>
        <v>118.26440051249708</v>
      </c>
      <c r="H92" s="51">
        <f t="shared" si="11"/>
        <v>108.14933579619202</v>
      </c>
      <c r="I92" s="51">
        <f t="shared" si="12"/>
        <v>122.83050064062134</v>
      </c>
      <c r="J92" s="51">
        <f t="shared" si="13"/>
        <v>110.18666974524002</v>
      </c>
    </row>
    <row r="93" spans="4:10">
      <c r="D93">
        <v>72</v>
      </c>
      <c r="E93" s="50">
        <f t="shared" si="14"/>
        <v>24.389312977099248</v>
      </c>
      <c r="F93" s="50">
        <f t="shared" si="10"/>
        <v>0.42567381374976226</v>
      </c>
      <c r="G93" s="51">
        <f t="shared" si="15"/>
        <v>118.21521397491694</v>
      </c>
      <c r="H93" s="51">
        <f t="shared" si="11"/>
        <v>108.25869117039683</v>
      </c>
      <c r="I93" s="51">
        <f t="shared" si="12"/>
        <v>122.76901746864618</v>
      </c>
      <c r="J93" s="51">
        <f t="shared" si="13"/>
        <v>110.32336396299604</v>
      </c>
    </row>
    <row r="94" spans="4:10">
      <c r="D94">
        <v>73</v>
      </c>
      <c r="E94" s="50">
        <f t="shared" si="14"/>
        <v>24.732824427480928</v>
      </c>
      <c r="F94" s="50">
        <f t="shared" si="10"/>
        <v>0.43166921957722371</v>
      </c>
      <c r="G94" s="51">
        <f t="shared" si="15"/>
        <v>118.16537269541651</v>
      </c>
      <c r="H94" s="51">
        <f t="shared" si="11"/>
        <v>108.36774968773662</v>
      </c>
      <c r="I94" s="51">
        <f t="shared" si="12"/>
        <v>122.70671586927062</v>
      </c>
      <c r="J94" s="51">
        <f t="shared" si="13"/>
        <v>110.45968710967078</v>
      </c>
    </row>
    <row r="95" spans="4:10">
      <c r="D95">
        <v>74</v>
      </c>
      <c r="E95" s="50">
        <f t="shared" si="14"/>
        <v>25.076335877862608</v>
      </c>
      <c r="F95" s="50">
        <f t="shared" si="10"/>
        <v>0.43766462540468515</v>
      </c>
      <c r="G95" s="51">
        <f t="shared" si="15"/>
        <v>118.11487846552976</v>
      </c>
      <c r="H95" s="51">
        <f t="shared" si="11"/>
        <v>108.47650742812664</v>
      </c>
      <c r="I95" s="51">
        <f t="shared" si="12"/>
        <v>122.6435980819122</v>
      </c>
      <c r="J95" s="51">
        <f t="shared" si="13"/>
        <v>110.5956342851583</v>
      </c>
    </row>
    <row r="96" spans="4:10">
      <c r="D96">
        <v>75</v>
      </c>
      <c r="E96" s="50">
        <f t="shared" si="14"/>
        <v>25.419847328244288</v>
      </c>
      <c r="F96" s="50">
        <f t="shared" si="10"/>
        <v>0.44366003123214659</v>
      </c>
      <c r="G96" s="51">
        <f t="shared" si="15"/>
        <v>118.06373310026086</v>
      </c>
      <c r="H96" s="51">
        <f t="shared" si="11"/>
        <v>108.58496048229344</v>
      </c>
      <c r="I96" s="51">
        <f t="shared" si="12"/>
        <v>122.57966637532608</v>
      </c>
      <c r="J96" s="51">
        <f t="shared" si="13"/>
        <v>110.73120060286679</v>
      </c>
    </row>
    <row r="97" spans="4:10">
      <c r="D97">
        <v>76</v>
      </c>
      <c r="E97" s="50">
        <f t="shared" si="14"/>
        <v>25.763358778625967</v>
      </c>
      <c r="F97" s="50">
        <f t="shared" si="10"/>
        <v>0.44965543705960803</v>
      </c>
      <c r="G97" s="51">
        <f t="shared" si="15"/>
        <v>118.01193843801889</v>
      </c>
      <c r="H97" s="51">
        <f t="shared" si="11"/>
        <v>108.69310495191549</v>
      </c>
      <c r="I97" s="51">
        <f t="shared" si="12"/>
        <v>122.51492304752361</v>
      </c>
      <c r="J97" s="51">
        <f t="shared" si="13"/>
        <v>110.86638118989435</v>
      </c>
    </row>
    <row r="98" spans="4:10">
      <c r="D98">
        <v>77</v>
      </c>
      <c r="E98" s="50">
        <f t="shared" si="14"/>
        <v>26.106870229007651</v>
      </c>
      <c r="F98" s="50">
        <f t="shared" si="10"/>
        <v>0.45565084288706947</v>
      </c>
      <c r="G98" s="51">
        <f t="shared" si="15"/>
        <v>117.95949634055175</v>
      </c>
      <c r="H98" s="51">
        <f t="shared" si="11"/>
        <v>108.80093694976325</v>
      </c>
      <c r="I98" s="51">
        <f t="shared" si="12"/>
        <v>122.44937042568969</v>
      </c>
      <c r="J98" s="51">
        <f t="shared" si="13"/>
        <v>111.00117118720408</v>
      </c>
    </row>
    <row r="99" spans="4:10">
      <c r="D99">
        <v>78</v>
      </c>
      <c r="E99" s="50">
        <f t="shared" si="14"/>
        <v>26.450381679389327</v>
      </c>
      <c r="F99" s="50">
        <f t="shared" si="10"/>
        <v>0.46164624871453092</v>
      </c>
      <c r="G99" s="51">
        <f t="shared" si="15"/>
        <v>117.90640869287928</v>
      </c>
      <c r="H99" s="51">
        <f t="shared" si="11"/>
        <v>108.90845259983895</v>
      </c>
      <c r="I99" s="51">
        <f t="shared" si="12"/>
        <v>122.3830108660991</v>
      </c>
      <c r="J99" s="51">
        <f t="shared" si="13"/>
        <v>111.13556574979869</v>
      </c>
    </row>
    <row r="100" spans="4:10">
      <c r="D100">
        <v>79</v>
      </c>
      <c r="E100" s="50">
        <f t="shared" si="14"/>
        <v>26.793893129771007</v>
      </c>
      <c r="F100" s="50">
        <f t="shared" si="10"/>
        <v>0.46764165454199236</v>
      </c>
      <c r="G100" s="51">
        <f t="shared" si="15"/>
        <v>117.85267740322547</v>
      </c>
      <c r="H100" s="51">
        <f t="shared" si="11"/>
        <v>109.01564803751582</v>
      </c>
      <c r="I100" s="51">
        <f t="shared" si="12"/>
        <v>122.31584675403184</v>
      </c>
      <c r="J100" s="51">
        <f t="shared" si="13"/>
        <v>111.26956004689477</v>
      </c>
    </row>
    <row r="101" spans="4:10">
      <c r="D101">
        <v>80</v>
      </c>
      <c r="E101" s="50">
        <f t="shared" si="14"/>
        <v>27.137404580152687</v>
      </c>
      <c r="F101" s="50">
        <f t="shared" si="10"/>
        <v>0.4736370603694538</v>
      </c>
      <c r="G101" s="51">
        <f t="shared" si="15"/>
        <v>117.7983044029499</v>
      </c>
      <c r="H101" s="51">
        <f t="shared" si="11"/>
        <v>109.12251940967705</v>
      </c>
      <c r="I101" s="51">
        <f t="shared" si="12"/>
        <v>122.24788050368736</v>
      </c>
      <c r="J101" s="51">
        <f t="shared" si="13"/>
        <v>111.40314926209632</v>
      </c>
    </row>
    <row r="102" spans="4:10">
      <c r="D102">
        <v>81</v>
      </c>
      <c r="E102" s="50">
        <f t="shared" si="14"/>
        <v>27.480916030534367</v>
      </c>
      <c r="F102" s="50">
        <f t="shared" si="10"/>
        <v>0.47963246619691524</v>
      </c>
      <c r="G102" s="51">
        <f t="shared" si="15"/>
        <v>117.74329164647826</v>
      </c>
      <c r="H102" s="51">
        <f t="shared" si="11"/>
        <v>109.22906287485436</v>
      </c>
      <c r="I102" s="51">
        <f t="shared" si="12"/>
        <v>122.17911455809781</v>
      </c>
      <c r="J102" s="51">
        <f t="shared" si="13"/>
        <v>111.53632859356796</v>
      </c>
    </row>
    <row r="103" spans="4:10">
      <c r="D103">
        <v>82</v>
      </c>
      <c r="E103" s="50">
        <f t="shared" si="14"/>
        <v>27.824427480916047</v>
      </c>
      <c r="F103" s="50">
        <f t="shared" si="10"/>
        <v>0.48562787202437668</v>
      </c>
      <c r="G103" s="51">
        <f t="shared" si="15"/>
        <v>117.68764111123218</v>
      </c>
      <c r="H103" s="51">
        <f t="shared" si="11"/>
        <v>109.33527460336596</v>
      </c>
      <c r="I103" s="51">
        <f t="shared" si="12"/>
        <v>122.10955138904022</v>
      </c>
      <c r="J103" s="51">
        <f t="shared" si="13"/>
        <v>111.66909325420744</v>
      </c>
    </row>
    <row r="104" spans="4:10">
      <c r="D104">
        <v>83</v>
      </c>
      <c r="E104" s="50">
        <f t="shared" si="14"/>
        <v>28.167938931297723</v>
      </c>
      <c r="F104" s="50">
        <f t="shared" si="10"/>
        <v>0.49162327785183813</v>
      </c>
      <c r="G104" s="51">
        <f t="shared" si="15"/>
        <v>117.63135479755809</v>
      </c>
      <c r="H104" s="51">
        <f t="shared" si="11"/>
        <v>109.44115077745427</v>
      </c>
      <c r="I104" s="51">
        <f t="shared" si="12"/>
        <v>122.03919349694762</v>
      </c>
      <c r="J104" s="51">
        <f t="shared" si="13"/>
        <v>111.80143847181783</v>
      </c>
    </row>
    <row r="105" spans="4:10">
      <c r="D105">
        <v>84</v>
      </c>
      <c r="E105" s="50">
        <f t="shared" si="14"/>
        <v>28.511450381679403</v>
      </c>
      <c r="F105" s="50">
        <f t="shared" si="10"/>
        <v>0.49761868367929957</v>
      </c>
      <c r="G105" s="51">
        <f t="shared" si="15"/>
        <v>117.57443472865535</v>
      </c>
      <c r="H105" s="51">
        <f t="shared" si="11"/>
        <v>109.54668759142315</v>
      </c>
      <c r="I105" s="51">
        <f t="shared" si="12"/>
        <v>121.96804341081919</v>
      </c>
      <c r="J105" s="51">
        <f t="shared" si="13"/>
        <v>111.93335948927893</v>
      </c>
    </row>
    <row r="106" spans="4:10">
      <c r="D106">
        <v>85</v>
      </c>
      <c r="E106" s="50">
        <f t="shared" si="14"/>
        <v>28.854961832061083</v>
      </c>
      <c r="F106" s="50">
        <f t="shared" si="10"/>
        <v>0.50361408950676101</v>
      </c>
      <c r="G106" s="51">
        <f t="shared" si="15"/>
        <v>117.5168829505035</v>
      </c>
      <c r="H106" s="51">
        <f t="shared" si="11"/>
        <v>109.65188125177468</v>
      </c>
      <c r="I106" s="51">
        <f t="shared" si="12"/>
        <v>121.89610368812939</v>
      </c>
      <c r="J106" s="51">
        <f t="shared" si="13"/>
        <v>112.06485156471837</v>
      </c>
    </row>
    <row r="107" spans="4:10">
      <c r="D107">
        <v>86</v>
      </c>
      <c r="E107" s="50">
        <f t="shared" si="14"/>
        <v>29.198473282442759</v>
      </c>
      <c r="F107" s="50">
        <f t="shared" si="10"/>
        <v>0.5096094953342224</v>
      </c>
      <c r="G107" s="51">
        <f t="shared" si="15"/>
        <v>117.45870153178873</v>
      </c>
      <c r="H107" s="51">
        <f t="shared" si="11"/>
        <v>109.75672797734555</v>
      </c>
      <c r="I107" s="51">
        <f t="shared" si="12"/>
        <v>121.82337691473592</v>
      </c>
      <c r="J107" s="51">
        <f t="shared" si="13"/>
        <v>112.19590997168194</v>
      </c>
    </row>
    <row r="108" spans="4:10">
      <c r="D108">
        <v>87</v>
      </c>
      <c r="E108" s="50">
        <f t="shared" si="14"/>
        <v>29.541984732824435</v>
      </c>
      <c r="F108" s="50">
        <f t="shared" si="10"/>
        <v>0.51560490116168378</v>
      </c>
      <c r="G108" s="51">
        <f t="shared" si="15"/>
        <v>117.39989256382955</v>
      </c>
      <c r="H108" s="51">
        <f t="shared" si="11"/>
        <v>109.86122399944291</v>
      </c>
      <c r="I108" s="51">
        <f t="shared" si="12"/>
        <v>121.74986570478694</v>
      </c>
      <c r="J108" s="51">
        <f t="shared" si="13"/>
        <v>112.32652999930363</v>
      </c>
    </row>
    <row r="109" spans="4:10">
      <c r="D109">
        <v>88</v>
      </c>
      <c r="E109" s="50">
        <f t="shared" si="14"/>
        <v>29.885496183206115</v>
      </c>
      <c r="F109" s="50">
        <f t="shared" si="10"/>
        <v>0.52160030698914517</v>
      </c>
      <c r="G109" s="51">
        <f t="shared" si="15"/>
        <v>117.34045816050157</v>
      </c>
      <c r="H109" s="51">
        <f t="shared" si="11"/>
        <v>109.96536556197988</v>
      </c>
      <c r="I109" s="51">
        <f t="shared" si="12"/>
        <v>121.67557270062696</v>
      </c>
      <c r="J109" s="51">
        <f t="shared" si="13"/>
        <v>112.45670695247485</v>
      </c>
    </row>
    <row r="110" spans="4:10">
      <c r="D110">
        <v>89</v>
      </c>
      <c r="E110" s="50">
        <f t="shared" si="14"/>
        <v>30.229007633587791</v>
      </c>
      <c r="F110" s="50">
        <f t="shared" si="10"/>
        <v>0.52759571281660655</v>
      </c>
      <c r="G110" s="51">
        <f t="shared" si="15"/>
        <v>117.28040045816152</v>
      </c>
      <c r="H110" s="51">
        <f t="shared" si="11"/>
        <v>110.06914892161055</v>
      </c>
      <c r="I110" s="51">
        <f t="shared" si="12"/>
        <v>121.6005005727019</v>
      </c>
      <c r="J110" s="51">
        <f t="shared" si="13"/>
        <v>112.58643615201319</v>
      </c>
    </row>
    <row r="111" spans="4:10">
      <c r="D111">
        <v>90</v>
      </c>
      <c r="E111" s="50">
        <f t="shared" si="14"/>
        <v>30.572519083969468</v>
      </c>
      <c r="F111" s="50">
        <f t="shared" si="10"/>
        <v>0.53359111864406794</v>
      </c>
      <c r="G111" s="51">
        <f t="shared" si="15"/>
        <v>117.21972161557053</v>
      </c>
      <c r="H111" s="51">
        <f t="shared" si="11"/>
        <v>110.17257034786455</v>
      </c>
      <c r="I111" s="51">
        <f t="shared" si="12"/>
        <v>121.52465201946316</v>
      </c>
      <c r="J111" s="51">
        <f t="shared" si="13"/>
        <v>112.71571293483069</v>
      </c>
    </row>
    <row r="112" spans="4:10">
      <c r="D112">
        <v>91</v>
      </c>
      <c r="E112" s="50">
        <f t="shared" si="14"/>
        <v>30.916030534351144</v>
      </c>
      <c r="F112" s="50">
        <f t="shared" si="10"/>
        <v>0.53958652447152933</v>
      </c>
      <c r="G112" s="51">
        <f t="shared" si="15"/>
        <v>117.15842381381643</v>
      </c>
      <c r="H112" s="51">
        <f t="shared" si="11"/>
        <v>110.27562612328111</v>
      </c>
      <c r="I112" s="51">
        <f t="shared" si="12"/>
        <v>121.44802976727053</v>
      </c>
      <c r="J112" s="51">
        <f t="shared" si="13"/>
        <v>112.8445326541014</v>
      </c>
    </row>
    <row r="113" spans="4:10">
      <c r="D113">
        <v>92</v>
      </c>
      <c r="E113" s="50">
        <f t="shared" si="14"/>
        <v>31.25954198473282</v>
      </c>
      <c r="F113" s="50">
        <f t="shared" si="10"/>
        <v>0.54558193029899071</v>
      </c>
      <c r="G113" s="51">
        <f t="shared" si="15"/>
        <v>117.09650925623542</v>
      </c>
      <c r="H113" s="51">
        <f t="shared" si="11"/>
        <v>110.37831254354273</v>
      </c>
      <c r="I113" s="51">
        <f t="shared" si="12"/>
        <v>121.37063657029428</v>
      </c>
      <c r="J113" s="51">
        <f t="shared" si="13"/>
        <v>112.97289067942842</v>
      </c>
    </row>
    <row r="114" spans="4:10">
      <c r="D114">
        <v>93</v>
      </c>
      <c r="E114" s="50">
        <f t="shared" si="14"/>
        <v>31.603053435114496</v>
      </c>
      <c r="F114" s="50">
        <f t="shared" si="10"/>
        <v>0.5515773361264521</v>
      </c>
      <c r="G114" s="51">
        <f t="shared" si="15"/>
        <v>117.03398016833289</v>
      </c>
      <c r="H114" s="51">
        <f t="shared" si="11"/>
        <v>110.48062591760825</v>
      </c>
      <c r="I114" s="51">
        <f t="shared" si="12"/>
        <v>121.29247521041611</v>
      </c>
      <c r="J114" s="51">
        <f t="shared" si="13"/>
        <v>113.10078239701032</v>
      </c>
    </row>
    <row r="115" spans="4:10">
      <c r="D115">
        <v>94</v>
      </c>
      <c r="E115" s="50">
        <f t="shared" si="14"/>
        <v>31.946564885496173</v>
      </c>
      <c r="F115" s="50">
        <f t="shared" si="10"/>
        <v>0.55757274195391349</v>
      </c>
      <c r="G115" s="51">
        <f t="shared" si="15"/>
        <v>116.97083879770332</v>
      </c>
      <c r="H115" s="51">
        <f t="shared" si="11"/>
        <v>110.58256256784563</v>
      </c>
      <c r="I115" s="51">
        <f t="shared" si="12"/>
        <v>121.21354849712915</v>
      </c>
      <c r="J115" s="51">
        <f t="shared" si="13"/>
        <v>113.22820320980703</v>
      </c>
    </row>
    <row r="116" spans="4:10">
      <c r="D116">
        <v>95</v>
      </c>
      <c r="E116" s="50">
        <f t="shared" si="14"/>
        <v>32.290076335877849</v>
      </c>
      <c r="F116" s="50">
        <f t="shared" si="10"/>
        <v>0.56356814778137487</v>
      </c>
      <c r="G116" s="51">
        <f t="shared" si="15"/>
        <v>116.90708741394964</v>
      </c>
      <c r="H116" s="51">
        <f t="shared" si="11"/>
        <v>110.68411883016404</v>
      </c>
      <c r="I116" s="51">
        <f t="shared" si="12"/>
        <v>121.13385926743706</v>
      </c>
      <c r="J116" s="51">
        <f t="shared" si="13"/>
        <v>113.35514853770503</v>
      </c>
    </row>
    <row r="117" spans="4:10">
      <c r="D117">
        <v>96</v>
      </c>
      <c r="E117" s="50">
        <f t="shared" si="14"/>
        <v>32.633587786259525</v>
      </c>
      <c r="F117" s="50">
        <f t="shared" si="10"/>
        <v>0.56956355360883626</v>
      </c>
      <c r="G117" s="51">
        <f t="shared" si="15"/>
        <v>116.84272830860149</v>
      </c>
      <c r="H117" s="51">
        <f t="shared" si="11"/>
        <v>110.78529105414563</v>
      </c>
      <c r="I117" s="51">
        <f t="shared" si="12"/>
        <v>121.05341038575187</v>
      </c>
      <c r="J117" s="51">
        <f t="shared" si="13"/>
        <v>113.48161381768203</v>
      </c>
    </row>
    <row r="118" spans="4:10">
      <c r="D118">
        <v>97</v>
      </c>
      <c r="E118" s="50">
        <f t="shared" si="14"/>
        <v>32.977099236641202</v>
      </c>
      <c r="F118" s="50">
        <f t="shared" si="10"/>
        <v>0.57555895943629765</v>
      </c>
      <c r="G118" s="51">
        <f t="shared" si="15"/>
        <v>116.777763795033</v>
      </c>
      <c r="H118" s="51">
        <f t="shared" si="11"/>
        <v>110.88607560317674</v>
      </c>
      <c r="I118" s="51">
        <f t="shared" si="12"/>
        <v>120.97220474379125</v>
      </c>
      <c r="J118" s="51">
        <f t="shared" si="13"/>
        <v>113.60759450397092</v>
      </c>
    </row>
    <row r="119" spans="4:10">
      <c r="D119">
        <v>98</v>
      </c>
      <c r="E119" s="50">
        <f t="shared" si="14"/>
        <v>33.320610687022878</v>
      </c>
      <c r="F119" s="50">
        <f t="shared" si="10"/>
        <v>0.58155436526375903</v>
      </c>
      <c r="G119" s="51">
        <f t="shared" si="15"/>
        <v>116.71219620837952</v>
      </c>
      <c r="H119" s="51">
        <f t="shared" si="11"/>
        <v>110.98646885457858</v>
      </c>
      <c r="I119" s="51">
        <f t="shared" si="12"/>
        <v>120.8902452604744</v>
      </c>
      <c r="J119" s="51">
        <f t="shared" si="13"/>
        <v>113.73308606822322</v>
      </c>
    </row>
    <row r="120" spans="4:10">
      <c r="D120">
        <v>99</v>
      </c>
      <c r="E120" s="50">
        <f t="shared" si="14"/>
        <v>33.664122137404554</v>
      </c>
      <c r="F120" s="50">
        <f t="shared" si="10"/>
        <v>0.58754977109122042</v>
      </c>
      <c r="G120" s="51">
        <f t="shared" si="15"/>
        <v>116.64602790545375</v>
      </c>
      <c r="H120" s="51">
        <f t="shared" si="11"/>
        <v>111.08646719973747</v>
      </c>
      <c r="I120" s="51">
        <f t="shared" si="12"/>
        <v>120.80753488181719</v>
      </c>
      <c r="J120" s="51">
        <f t="shared" si="13"/>
        <v>113.85808399967185</v>
      </c>
    </row>
    <row r="121" spans="4:10">
      <c r="D121">
        <v>100</v>
      </c>
      <c r="E121" s="50">
        <f t="shared" si="14"/>
        <v>34.007633587786231</v>
      </c>
      <c r="F121" s="50">
        <f t="shared" si="10"/>
        <v>0.5935451769186818</v>
      </c>
      <c r="G121" s="51">
        <f t="shared" si="15"/>
        <v>116.57926126466101</v>
      </c>
      <c r="H121" s="51">
        <f t="shared" si="11"/>
        <v>111.18606704423458</v>
      </c>
      <c r="I121" s="51">
        <f t="shared" si="12"/>
        <v>120.72407658082626</v>
      </c>
      <c r="J121" s="51">
        <f t="shared" si="13"/>
        <v>113.98258380529323</v>
      </c>
    </row>
    <row r="122" spans="4:10">
      <c r="D122">
        <v>101</v>
      </c>
      <c r="E122" s="50">
        <f t="shared" si="14"/>
        <v>34.351145038167907</v>
      </c>
      <c r="F122" s="50">
        <f t="shared" si="10"/>
        <v>0.59954058274614319</v>
      </c>
      <c r="G122" s="51">
        <f t="shared" si="15"/>
        <v>116.51189868591374</v>
      </c>
      <c r="H122" s="51">
        <f t="shared" si="11"/>
        <v>111.28526480797505</v>
      </c>
      <c r="I122" s="51">
        <f t="shared" si="12"/>
        <v>120.63987335739216</v>
      </c>
      <c r="J122" s="51">
        <f t="shared" si="13"/>
        <v>114.10658100996882</v>
      </c>
    </row>
    <row r="123" spans="4:10">
      <c r="D123">
        <v>102</v>
      </c>
      <c r="E123" s="50">
        <f t="shared" si="14"/>
        <v>34.694656488549583</v>
      </c>
      <c r="F123" s="50">
        <f t="shared" si="10"/>
        <v>0.60553598857360458</v>
      </c>
      <c r="G123" s="51">
        <f t="shared" si="15"/>
        <v>116.44394259054522</v>
      </c>
      <c r="H123" s="51">
        <f t="shared" si="11"/>
        <v>111.38405692531678</v>
      </c>
      <c r="I123" s="51">
        <f t="shared" si="12"/>
        <v>120.55492823818153</v>
      </c>
      <c r="J123" s="51">
        <f t="shared" si="13"/>
        <v>114.23007115664598</v>
      </c>
    </row>
    <row r="124" spans="4:10">
      <c r="D124">
        <v>103</v>
      </c>
      <c r="E124" s="50">
        <f t="shared" si="14"/>
        <v>35.038167938931259</v>
      </c>
      <c r="F124" s="50">
        <f t="shared" si="10"/>
        <v>0.61153139440106596</v>
      </c>
      <c r="G124" s="51">
        <f t="shared" si="15"/>
        <v>116.37539542122261</v>
      </c>
      <c r="H124" s="51">
        <f t="shared" si="11"/>
        <v>111.4824398451985</v>
      </c>
      <c r="I124" s="51">
        <f t="shared" si="12"/>
        <v>120.46924427652824</v>
      </c>
      <c r="J124" s="51">
        <f t="shared" si="13"/>
        <v>114.35304980649812</v>
      </c>
    </row>
    <row r="125" spans="4:10">
      <c r="D125">
        <v>104</v>
      </c>
      <c r="E125" s="50">
        <f t="shared" si="14"/>
        <v>35.381679389312943</v>
      </c>
      <c r="F125" s="50">
        <f t="shared" si="10"/>
        <v>0.61752680022852735</v>
      </c>
      <c r="G125" s="51">
        <f t="shared" si="15"/>
        <v>116.30625964185901</v>
      </c>
      <c r="H125" s="51">
        <f t="shared" si="11"/>
        <v>111.58041003126745</v>
      </c>
      <c r="I125" s="51">
        <f t="shared" si="12"/>
        <v>120.38282455232377</v>
      </c>
      <c r="J125" s="51">
        <f t="shared" si="13"/>
        <v>114.47551253908431</v>
      </c>
    </row>
    <row r="126" spans="4:10">
      <c r="D126">
        <v>105</v>
      </c>
      <c r="E126" s="50">
        <f t="shared" si="14"/>
        <v>35.725190839694619</v>
      </c>
      <c r="F126" s="50">
        <f t="shared" ref="F126:F153" si="16">F125+$F$19*2</f>
        <v>0.62352220605598874</v>
      </c>
      <c r="G126" s="51">
        <f t="shared" si="15"/>
        <v>116.2365377375251</v>
      </c>
      <c r="H126" s="51">
        <f t="shared" ref="H126:H153" si="17">100+$E$15*SIN(F126)</f>
        <v>111.67796396200653</v>
      </c>
      <c r="I126" s="51">
        <f t="shared" ref="I126:I153" si="18">100+$E$14*COS(F126)</f>
        <v>120.29567217190638</v>
      </c>
      <c r="J126" s="51">
        <f t="shared" ref="J126:J153" si="19">100+$E$14*SIN(F126)</f>
        <v>114.59745495250817</v>
      </c>
    </row>
    <row r="127" spans="4:10">
      <c r="D127">
        <v>106</v>
      </c>
      <c r="E127" s="50">
        <f t="shared" si="14"/>
        <v>36.068702290076288</v>
      </c>
      <c r="F127" s="50">
        <f t="shared" si="16"/>
        <v>0.62951761188345012</v>
      </c>
      <c r="G127" s="51">
        <f t="shared" si="15"/>
        <v>116.16623221435958</v>
      </c>
      <c r="H127" s="51">
        <f t="shared" si="17"/>
        <v>111.77509813086084</v>
      </c>
      <c r="I127" s="51">
        <f t="shared" si="18"/>
        <v>120.20779026794948</v>
      </c>
      <c r="J127" s="51">
        <f t="shared" si="19"/>
        <v>114.71887266357606</v>
      </c>
    </row>
    <row r="128" spans="4:10">
      <c r="D128">
        <v>107</v>
      </c>
      <c r="E128" s="50">
        <f t="shared" si="14"/>
        <v>36.412213740457965</v>
      </c>
      <c r="F128" s="50">
        <f t="shared" si="16"/>
        <v>0.63551301771091151</v>
      </c>
      <c r="G128" s="51">
        <f t="shared" si="15"/>
        <v>116.09534559947926</v>
      </c>
      <c r="H128" s="51">
        <f t="shared" si="17"/>
        <v>111.87180904636372</v>
      </c>
      <c r="I128" s="51">
        <f t="shared" si="18"/>
        <v>120.11918199934908</v>
      </c>
      <c r="J128" s="51">
        <f t="shared" si="19"/>
        <v>114.83976130795466</v>
      </c>
    </row>
    <row r="129" spans="4:10">
      <c r="D129">
        <v>108</v>
      </c>
      <c r="E129" s="50">
        <f t="shared" si="14"/>
        <v>36.755725190839641</v>
      </c>
      <c r="F129" s="50">
        <f t="shared" si="16"/>
        <v>0.6415084235383729</v>
      </c>
      <c r="G129" s="51">
        <f t="shared" si="15"/>
        <v>116.02388044088816</v>
      </c>
      <c r="H129" s="51">
        <f t="shared" si="17"/>
        <v>111.96809323226226</v>
      </c>
      <c r="I129" s="51">
        <f t="shared" si="18"/>
        <v>120.0298505511102</v>
      </c>
      <c r="J129" s="51">
        <f t="shared" si="19"/>
        <v>114.96011654032782</v>
      </c>
    </row>
    <row r="130" spans="4:10">
      <c r="D130">
        <v>109</v>
      </c>
      <c r="E130" s="50">
        <f t="shared" si="14"/>
        <v>37.099236641221317</v>
      </c>
      <c r="F130" s="50">
        <f t="shared" si="16"/>
        <v>0.64750382936583428</v>
      </c>
      <c r="G130" s="51">
        <f t="shared" si="15"/>
        <v>115.95183930738592</v>
      </c>
      <c r="H130" s="51">
        <f t="shared" si="17"/>
        <v>112.06394722764226</v>
      </c>
      <c r="I130" s="51">
        <f t="shared" si="18"/>
        <v>119.9397991342324</v>
      </c>
      <c r="J130" s="51">
        <f t="shared" si="19"/>
        <v>115.07993403455282</v>
      </c>
    </row>
    <row r="131" spans="4:10">
      <c r="D131">
        <v>110</v>
      </c>
      <c r="E131" s="50">
        <f t="shared" si="14"/>
        <v>37.442748091602994</v>
      </c>
      <c r="F131" s="50">
        <f t="shared" si="16"/>
        <v>0.65349923519329567</v>
      </c>
      <c r="G131" s="51">
        <f t="shared" si="15"/>
        <v>115.87922478847548</v>
      </c>
      <c r="H131" s="51">
        <f t="shared" si="17"/>
        <v>112.1593675870526</v>
      </c>
      <c r="I131" s="51">
        <f t="shared" si="18"/>
        <v>119.84903098559437</v>
      </c>
      <c r="J131" s="51">
        <f t="shared" si="19"/>
        <v>115.19920948381576</v>
      </c>
    </row>
    <row r="132" spans="4:10">
      <c r="D132">
        <v>111</v>
      </c>
      <c r="E132" s="50">
        <f t="shared" si="14"/>
        <v>37.78625954198467</v>
      </c>
      <c r="F132" s="50">
        <f t="shared" si="16"/>
        <v>0.65949464102075706</v>
      </c>
      <c r="G132" s="51">
        <f t="shared" si="15"/>
        <v>115.80603949427</v>
      </c>
      <c r="H132" s="51">
        <f t="shared" si="17"/>
        <v>112.25435088062918</v>
      </c>
      <c r="I132" s="51">
        <f t="shared" si="18"/>
        <v>119.7575493678375</v>
      </c>
      <c r="J132" s="51">
        <f t="shared" si="19"/>
        <v>115.31793860078646</v>
      </c>
    </row>
    <row r="133" spans="4:10">
      <c r="D133">
        <v>112</v>
      </c>
      <c r="E133" s="50">
        <f t="shared" si="14"/>
        <v>38.129770992366353</v>
      </c>
      <c r="F133" s="50">
        <f t="shared" si="16"/>
        <v>0.66549004684821844</v>
      </c>
      <c r="G133" s="51">
        <f t="shared" si="15"/>
        <v>115.73228605539902</v>
      </c>
      <c r="H133" s="51">
        <f t="shared" si="17"/>
        <v>112.34889369421803</v>
      </c>
      <c r="I133" s="51">
        <f t="shared" si="18"/>
        <v>119.66535756924877</v>
      </c>
      <c r="J133" s="51">
        <f t="shared" si="19"/>
        <v>115.43611711777254</v>
      </c>
    </row>
    <row r="134" spans="4:10">
      <c r="D134">
        <v>113</v>
      </c>
      <c r="E134" s="50">
        <f t="shared" si="14"/>
        <v>38.47328244274803</v>
      </c>
      <c r="F134" s="50">
        <f t="shared" si="16"/>
        <v>0.67148545267567983</v>
      </c>
      <c r="G134" s="51">
        <f t="shared" si="15"/>
        <v>115.6579671229139</v>
      </c>
      <c r="H134" s="51">
        <f t="shared" si="17"/>
        <v>112.44299262949824</v>
      </c>
      <c r="I134" s="51">
        <f t="shared" si="18"/>
        <v>119.57245890364237</v>
      </c>
      <c r="J134" s="51">
        <f t="shared" si="19"/>
        <v>115.55374078687279</v>
      </c>
    </row>
    <row r="135" spans="4:10">
      <c r="D135">
        <v>114</v>
      </c>
      <c r="E135" s="50">
        <f t="shared" si="14"/>
        <v>38.816793893129706</v>
      </c>
      <c r="F135" s="50">
        <f t="shared" si="16"/>
        <v>0.67748085850314121</v>
      </c>
      <c r="G135" s="51">
        <f t="shared" si="15"/>
        <v>115.5830853681926</v>
      </c>
      <c r="H135" s="51">
        <f t="shared" si="17"/>
        <v>112.53664430410394</v>
      </c>
      <c r="I135" s="51">
        <f t="shared" si="18"/>
        <v>119.47885671024075</v>
      </c>
      <c r="J135" s="51">
        <f t="shared" si="19"/>
        <v>115.67080538012993</v>
      </c>
    </row>
    <row r="136" spans="4:10">
      <c r="D136">
        <v>115</v>
      </c>
      <c r="E136" s="50">
        <f t="shared" si="14"/>
        <v>39.160305343511382</v>
      </c>
      <c r="F136" s="50">
        <f t="shared" si="16"/>
        <v>0.6834762643306026</v>
      </c>
      <c r="G136" s="51">
        <f t="shared" si="15"/>
        <v>115.50764348284355</v>
      </c>
      <c r="H136" s="51">
        <f t="shared" si="17"/>
        <v>112.629845351746</v>
      </c>
      <c r="I136" s="51">
        <f t="shared" si="18"/>
        <v>119.38455435355444</v>
      </c>
      <c r="J136" s="51">
        <f t="shared" si="19"/>
        <v>115.7873066896825</v>
      </c>
    </row>
    <row r="137" spans="4:10">
      <c r="D137">
        <v>116</v>
      </c>
      <c r="E137" s="50">
        <f t="shared" si="14"/>
        <v>39.503816793893058</v>
      </c>
      <c r="F137" s="50">
        <f t="shared" si="16"/>
        <v>0.68947167015806399</v>
      </c>
      <c r="G137" s="51">
        <f t="shared" si="15"/>
        <v>115.43164417860899</v>
      </c>
      <c r="H137" s="51">
        <f t="shared" si="17"/>
        <v>112.72259242233294</v>
      </c>
      <c r="I137" s="51">
        <f t="shared" si="18"/>
        <v>119.28955522326123</v>
      </c>
      <c r="J137" s="51">
        <f t="shared" si="19"/>
        <v>115.90324052791617</v>
      </c>
    </row>
    <row r="138" spans="4:10">
      <c r="D138">
        <v>117</v>
      </c>
      <c r="E138" s="50">
        <f t="shared" si="14"/>
        <v>39.847328244274735</v>
      </c>
      <c r="F138" s="50">
        <f t="shared" si="16"/>
        <v>0.69546707598552537</v>
      </c>
      <c r="G138" s="51">
        <f t="shared" si="15"/>
        <v>115.35509018726744</v>
      </c>
      <c r="H138" s="51">
        <f t="shared" si="17"/>
        <v>112.81488218209138</v>
      </c>
      <c r="I138" s="51">
        <f t="shared" si="18"/>
        <v>119.19386273408429</v>
      </c>
      <c r="J138" s="51">
        <f t="shared" si="19"/>
        <v>116.01860272761422</v>
      </c>
    </row>
    <row r="139" spans="4:10">
      <c r="D139">
        <v>118</v>
      </c>
      <c r="E139" s="50">
        <f t="shared" si="14"/>
        <v>40.190839694656404</v>
      </c>
      <c r="F139" s="50">
        <f t="shared" si="16"/>
        <v>0.70146248181298676</v>
      </c>
      <c r="G139" s="51">
        <f t="shared" si="15"/>
        <v>115.27798426053553</v>
      </c>
      <c r="H139" s="51">
        <f t="shared" si="17"/>
        <v>112.90671131368593</v>
      </c>
      <c r="I139" s="51">
        <f t="shared" si="18"/>
        <v>119.09748032566941</v>
      </c>
      <c r="J139" s="51">
        <f t="shared" si="19"/>
        <v>116.13338914210742</v>
      </c>
    </row>
    <row r="140" spans="4:10">
      <c r="D140">
        <v>119</v>
      </c>
      <c r="E140" s="50">
        <f t="shared" si="14"/>
        <v>40.53435114503808</v>
      </c>
      <c r="F140" s="50">
        <f t="shared" si="16"/>
        <v>0.70745788764044815</v>
      </c>
      <c r="G140" s="51">
        <f t="shared" si="15"/>
        <v>115.20032916996911</v>
      </c>
      <c r="H140" s="51">
        <f t="shared" si="17"/>
        <v>112.99807651633834</v>
      </c>
      <c r="I140" s="51">
        <f t="shared" si="18"/>
        <v>119.00041146246139</v>
      </c>
      <c r="J140" s="51">
        <f t="shared" si="19"/>
        <v>116.24759564542293</v>
      </c>
    </row>
    <row r="141" spans="4:10">
      <c r="D141">
        <v>120</v>
      </c>
      <c r="E141" s="50">
        <f t="shared" si="14"/>
        <v>40.877862595419764</v>
      </c>
      <c r="F141" s="50">
        <f t="shared" si="16"/>
        <v>0.71345329346790953</v>
      </c>
      <c r="G141" s="51">
        <f t="shared" si="15"/>
        <v>115.12212770686357</v>
      </c>
      <c r="H141" s="51">
        <f t="shared" si="17"/>
        <v>113.08897450594618</v>
      </c>
      <c r="I141" s="51">
        <f t="shared" si="18"/>
        <v>118.90265963357946</v>
      </c>
      <c r="J141" s="51">
        <f t="shared" si="19"/>
        <v>116.36121813243273</v>
      </c>
    </row>
    <row r="142" spans="4:10">
      <c r="D142">
        <v>121</v>
      </c>
      <c r="E142" s="50">
        <f t="shared" si="14"/>
        <v>41.221374045801433</v>
      </c>
      <c r="F142" s="50">
        <f t="shared" si="16"/>
        <v>0.71944869929537092</v>
      </c>
      <c r="G142" s="51">
        <f t="shared" si="15"/>
        <v>115.04338268215356</v>
      </c>
      <c r="H142" s="51">
        <f t="shared" si="17"/>
        <v>113.17940201520094</v>
      </c>
      <c r="I142" s="51">
        <f t="shared" si="18"/>
        <v>118.80422835269195</v>
      </c>
      <c r="J142" s="51">
        <f t="shared" si="19"/>
        <v>116.47425251900115</v>
      </c>
    </row>
    <row r="143" spans="4:10">
      <c r="D143">
        <v>122</v>
      </c>
      <c r="E143" s="50">
        <f t="shared" si="14"/>
        <v>41.564885496183116</v>
      </c>
      <c r="F143" s="50">
        <f t="shared" si="16"/>
        <v>0.72544410512283231</v>
      </c>
      <c r="G143" s="51">
        <f t="shared" si="15"/>
        <v>114.96409692631195</v>
      </c>
      <c r="H143" s="51">
        <f t="shared" si="17"/>
        <v>113.26935579370533</v>
      </c>
      <c r="I143" s="51">
        <f t="shared" si="18"/>
        <v>118.70512115788995</v>
      </c>
      <c r="J143" s="51">
        <f t="shared" si="19"/>
        <v>116.58669474213167</v>
      </c>
    </row>
    <row r="144" spans="4:10">
      <c r="D144">
        <v>123</v>
      </c>
      <c r="E144" s="50">
        <f t="shared" si="14"/>
        <v>41.908396946564785</v>
      </c>
      <c r="F144" s="50">
        <f t="shared" si="16"/>
        <v>0.73143951095029369</v>
      </c>
      <c r="G144" s="51">
        <f t="shared" si="15"/>
        <v>114.88427328924804</v>
      </c>
      <c r="H144" s="51">
        <f t="shared" si="17"/>
        <v>113.35883260809032</v>
      </c>
      <c r="I144" s="51">
        <f t="shared" si="18"/>
        <v>118.60534161156005</v>
      </c>
      <c r="J144" s="51">
        <f t="shared" si="19"/>
        <v>116.69854076011289</v>
      </c>
    </row>
    <row r="145" spans="4:10">
      <c r="D145">
        <v>124</v>
      </c>
      <c r="E145" s="50">
        <f t="shared" si="14"/>
        <v>42.251908396946469</v>
      </c>
      <c r="F145" s="50">
        <f t="shared" si="16"/>
        <v>0.73743491677775508</v>
      </c>
      <c r="G145" s="51">
        <f t="shared" si="15"/>
        <v>114.80391464020519</v>
      </c>
      <c r="H145" s="51">
        <f t="shared" si="17"/>
        <v>113.44782924213118</v>
      </c>
      <c r="I145" s="51">
        <f t="shared" si="18"/>
        <v>118.5048933002565</v>
      </c>
      <c r="J145" s="51">
        <f t="shared" si="19"/>
        <v>116.80978655266397</v>
      </c>
    </row>
    <row r="146" spans="4:10">
      <c r="D146">
        <v>125</v>
      </c>
      <c r="E146" s="50">
        <f t="shared" si="14"/>
        <v>42.595419847328145</v>
      </c>
      <c r="F146" s="50">
        <f t="shared" si="16"/>
        <v>0.74343032260521646</v>
      </c>
      <c r="G146" s="51">
        <f t="shared" si="15"/>
        <v>114.72302386765762</v>
      </c>
      <c r="H146" s="51">
        <f t="shared" si="17"/>
        <v>113.53634249686317</v>
      </c>
      <c r="I146" s="51">
        <f t="shared" si="18"/>
        <v>118.40377983457202</v>
      </c>
      <c r="J146" s="51">
        <f t="shared" si="19"/>
        <v>116.92042812107897</v>
      </c>
    </row>
    <row r="147" spans="4:10">
      <c r="D147">
        <v>126</v>
      </c>
      <c r="E147" s="50">
        <f t="shared" si="14"/>
        <v>42.938931297709821</v>
      </c>
      <c r="F147" s="50">
        <f t="shared" si="16"/>
        <v>0.74942572843267785</v>
      </c>
      <c r="G147" s="51">
        <f t="shared" si="15"/>
        <v>114.64160387920663</v>
      </c>
      <c r="H147" s="51">
        <f t="shared" si="17"/>
        <v>113.62436919069656</v>
      </c>
      <c r="I147" s="51">
        <f t="shared" si="18"/>
        <v>118.30200484900828</v>
      </c>
      <c r="J147" s="51">
        <f t="shared" si="19"/>
        <v>117.03046148837069</v>
      </c>
    </row>
    <row r="148" spans="4:10">
      <c r="D148">
        <v>127</v>
      </c>
      <c r="E148" s="50">
        <f t="shared" si="14"/>
        <v>43.282442748091498</v>
      </c>
      <c r="F148" s="50">
        <f t="shared" si="16"/>
        <v>0.75542113426013924</v>
      </c>
      <c r="G148" s="51">
        <f t="shared" si="15"/>
        <v>114.55965760147606</v>
      </c>
      <c r="H148" s="51">
        <f t="shared" si="17"/>
        <v>113.71190615953087</v>
      </c>
      <c r="I148" s="51">
        <f t="shared" si="18"/>
        <v>118.19957200184507</v>
      </c>
      <c r="J148" s="51">
        <f t="shared" si="19"/>
        <v>117.13988269941358</v>
      </c>
    </row>
    <row r="149" spans="4:10">
      <c r="D149">
        <v>128</v>
      </c>
      <c r="E149" s="50">
        <f t="shared" si="14"/>
        <v>43.625954198473174</v>
      </c>
      <c r="F149" s="50">
        <f t="shared" si="16"/>
        <v>0.76141654008760062</v>
      </c>
      <c r="G149" s="51">
        <f t="shared" si="15"/>
        <v>114.47718798000712</v>
      </c>
      <c r="H149" s="51">
        <f t="shared" si="17"/>
        <v>113.79895025686872</v>
      </c>
      <c r="I149" s="51">
        <f t="shared" si="18"/>
        <v>118.09648497500889</v>
      </c>
      <c r="J149" s="51">
        <f t="shared" si="19"/>
        <v>117.24868782108591</v>
      </c>
    </row>
    <row r="150" spans="4:10">
      <c r="D150">
        <v>129</v>
      </c>
      <c r="E150" s="50">
        <f t="shared" si="14"/>
        <v>43.96946564885485</v>
      </c>
      <c r="F150" s="50">
        <f t="shared" si="16"/>
        <v>0.76741194591506201</v>
      </c>
      <c r="G150" s="51">
        <f t="shared" si="15"/>
        <v>114.39419797915247</v>
      </c>
      <c r="H150" s="51">
        <f t="shared" si="17"/>
        <v>113.88549835392892</v>
      </c>
      <c r="I150" s="51">
        <f t="shared" si="18"/>
        <v>117.99274747394058</v>
      </c>
      <c r="J150" s="51">
        <f t="shared" si="19"/>
        <v>117.35687294241116</v>
      </c>
    </row>
    <row r="151" spans="4:10">
      <c r="D151">
        <v>130</v>
      </c>
      <c r="E151" s="50">
        <f t="shared" ref="E151:E214" si="20">F151*180/PI()</f>
        <v>44.31297709923652</v>
      </c>
      <c r="F151" s="50">
        <f t="shared" si="16"/>
        <v>0.7734073517425234</v>
      </c>
      <c r="G151" s="51">
        <f t="shared" si="15"/>
        <v>114.31069058196974</v>
      </c>
      <c r="H151" s="51">
        <f t="shared" si="17"/>
        <v>113.97154733975886</v>
      </c>
      <c r="I151" s="51">
        <f t="shared" si="18"/>
        <v>117.88836322746216</v>
      </c>
      <c r="J151" s="51">
        <f t="shared" si="19"/>
        <v>117.46443417469857</v>
      </c>
    </row>
    <row r="152" spans="4:10">
      <c r="D152">
        <v>131</v>
      </c>
      <c r="E152" s="50">
        <f t="shared" si="20"/>
        <v>44.656488549618203</v>
      </c>
      <c r="F152" s="50">
        <f t="shared" si="16"/>
        <v>0.77940275756998478</v>
      </c>
      <c r="G152" s="51">
        <f t="shared" ref="G152:G215" si="21">100+$E$15*COS(F152)</f>
        <v>114.2266687901142</v>
      </c>
      <c r="H152" s="51">
        <f t="shared" si="17"/>
        <v>114.05709412134637</v>
      </c>
      <c r="I152" s="51">
        <f t="shared" si="18"/>
        <v>117.78333598764274</v>
      </c>
      <c r="J152" s="51">
        <f t="shared" si="19"/>
        <v>117.57136765168296</v>
      </c>
    </row>
    <row r="153" spans="4:10">
      <c r="D153">
        <v>132</v>
      </c>
      <c r="E153" s="50">
        <f t="shared" si="20"/>
        <v>44.999999999999886</v>
      </c>
      <c r="F153" s="50">
        <f t="shared" si="16"/>
        <v>0.78539816339744617</v>
      </c>
      <c r="G153" s="51">
        <f t="shared" si="21"/>
        <v>114.14213562373098</v>
      </c>
      <c r="H153" s="51">
        <f t="shared" si="17"/>
        <v>114.14213562373092</v>
      </c>
      <c r="I153" s="51">
        <f t="shared" si="18"/>
        <v>117.67766952966372</v>
      </c>
      <c r="J153" s="51">
        <f t="shared" si="19"/>
        <v>117.67766952966365</v>
      </c>
    </row>
    <row r="154" spans="4:10">
      <c r="D154">
        <v>133</v>
      </c>
      <c r="E154" s="50">
        <f t="shared" si="20"/>
        <v>45.343511450381556</v>
      </c>
      <c r="F154" s="50">
        <f t="shared" ref="F154:F217" si="22">F153+$F$19*2</f>
        <v>0.79139356922490756</v>
      </c>
      <c r="G154" s="51">
        <f t="shared" si="21"/>
        <v>114.05709412134642</v>
      </c>
      <c r="H154" s="51">
        <f t="shared" ref="H154:H217" si="23">100+$E$15*SIN(F154)</f>
        <v>114.22666879011413</v>
      </c>
      <c r="I154" s="51">
        <f t="shared" ref="I154:I217" si="24">100+$E$14*COS(F154)</f>
        <v>117.57136765168303</v>
      </c>
      <c r="J154" s="51">
        <f t="shared" ref="J154:J217" si="25">100+$E$14*SIN(F154)</f>
        <v>117.78333598764267</v>
      </c>
    </row>
    <row r="155" spans="4:10">
      <c r="D155">
        <v>134</v>
      </c>
      <c r="E155" s="50">
        <f t="shared" si="20"/>
        <v>45.687022900763232</v>
      </c>
      <c r="F155" s="50">
        <f t="shared" si="22"/>
        <v>0.79738897505236894</v>
      </c>
      <c r="G155" s="51">
        <f t="shared" si="21"/>
        <v>113.97154733975893</v>
      </c>
      <c r="H155" s="51">
        <f t="shared" si="23"/>
        <v>114.31069058196967</v>
      </c>
      <c r="I155" s="51">
        <f t="shared" si="24"/>
        <v>117.46443417469865</v>
      </c>
      <c r="J155" s="51">
        <f t="shared" si="25"/>
        <v>117.88836322746209</v>
      </c>
    </row>
    <row r="156" spans="4:10">
      <c r="D156">
        <v>135</v>
      </c>
      <c r="E156" s="50">
        <f t="shared" si="20"/>
        <v>46.030534351144908</v>
      </c>
      <c r="F156" s="50">
        <f t="shared" si="22"/>
        <v>0.80338438087983033</v>
      </c>
      <c r="G156" s="51">
        <f t="shared" si="21"/>
        <v>113.88549835392899</v>
      </c>
      <c r="H156" s="51">
        <f t="shared" si="23"/>
        <v>114.39419797915241</v>
      </c>
      <c r="I156" s="51">
        <f t="shared" si="24"/>
        <v>117.35687294241123</v>
      </c>
      <c r="J156" s="51">
        <f t="shared" si="25"/>
        <v>117.99274747394051</v>
      </c>
    </row>
    <row r="157" spans="4:10">
      <c r="D157">
        <v>136</v>
      </c>
      <c r="E157" s="50">
        <f t="shared" si="20"/>
        <v>46.374045801526584</v>
      </c>
      <c r="F157" s="50">
        <f t="shared" si="22"/>
        <v>0.80937978670729172</v>
      </c>
      <c r="G157" s="51">
        <f t="shared" si="21"/>
        <v>113.79895025686879</v>
      </c>
      <c r="H157" s="51">
        <f t="shared" si="23"/>
        <v>114.47718798000706</v>
      </c>
      <c r="I157" s="51">
        <f t="shared" si="24"/>
        <v>117.24868782108599</v>
      </c>
      <c r="J157" s="51">
        <f t="shared" si="25"/>
        <v>118.09648497500882</v>
      </c>
    </row>
    <row r="158" spans="4:10">
      <c r="D158">
        <v>137</v>
      </c>
      <c r="E158" s="50">
        <f t="shared" si="20"/>
        <v>46.717557251908261</v>
      </c>
      <c r="F158" s="50">
        <f t="shared" si="22"/>
        <v>0.8153751925347531</v>
      </c>
      <c r="G158" s="51">
        <f t="shared" si="21"/>
        <v>113.71190615953093</v>
      </c>
      <c r="H158" s="51">
        <f t="shared" si="23"/>
        <v>114.559657601476</v>
      </c>
      <c r="I158" s="51">
        <f t="shared" si="24"/>
        <v>117.13988269941366</v>
      </c>
      <c r="J158" s="51">
        <f t="shared" si="25"/>
        <v>118.199572001845</v>
      </c>
    </row>
    <row r="159" spans="4:10">
      <c r="D159">
        <v>138</v>
      </c>
      <c r="E159" s="50">
        <f t="shared" si="20"/>
        <v>47.061068702289937</v>
      </c>
      <c r="F159" s="50">
        <f t="shared" si="22"/>
        <v>0.82137059836221449</v>
      </c>
      <c r="G159" s="51">
        <f t="shared" si="21"/>
        <v>113.62436919069661</v>
      </c>
      <c r="H159" s="51">
        <f t="shared" si="23"/>
        <v>114.64160387920657</v>
      </c>
      <c r="I159" s="51">
        <f t="shared" si="24"/>
        <v>117.03046148837078</v>
      </c>
      <c r="J159" s="51">
        <f t="shared" si="25"/>
        <v>118.30200484900821</v>
      </c>
    </row>
    <row r="160" spans="4:10">
      <c r="D160">
        <v>139</v>
      </c>
      <c r="E160" s="50">
        <f t="shared" si="20"/>
        <v>47.404580152671613</v>
      </c>
      <c r="F160" s="50">
        <f t="shared" si="22"/>
        <v>0.82736600418967587</v>
      </c>
      <c r="G160" s="51">
        <f t="shared" si="21"/>
        <v>113.53634249686324</v>
      </c>
      <c r="H160" s="51">
        <f t="shared" si="23"/>
        <v>114.72302386765756</v>
      </c>
      <c r="I160" s="51">
        <f t="shared" si="24"/>
        <v>116.92042812107906</v>
      </c>
      <c r="J160" s="51">
        <f t="shared" si="25"/>
        <v>118.40377983457195</v>
      </c>
    </row>
    <row r="161" spans="4:10">
      <c r="D161">
        <v>140</v>
      </c>
      <c r="E161" s="50">
        <f t="shared" si="20"/>
        <v>47.74809160305329</v>
      </c>
      <c r="F161" s="50">
        <f t="shared" si="22"/>
        <v>0.83336141001713726</v>
      </c>
      <c r="G161" s="51">
        <f t="shared" si="21"/>
        <v>113.44782924213123</v>
      </c>
      <c r="H161" s="51">
        <f t="shared" si="23"/>
        <v>114.80391464020514</v>
      </c>
      <c r="I161" s="51">
        <f t="shared" si="24"/>
        <v>116.80978655266405</v>
      </c>
      <c r="J161" s="51">
        <f t="shared" si="25"/>
        <v>118.50489330025641</v>
      </c>
    </row>
    <row r="162" spans="4:10">
      <c r="D162">
        <v>141</v>
      </c>
      <c r="E162" s="50">
        <f t="shared" si="20"/>
        <v>48.091603053434973</v>
      </c>
      <c r="F162" s="50">
        <f t="shared" si="22"/>
        <v>0.83935681584459865</v>
      </c>
      <c r="G162" s="51">
        <f t="shared" si="21"/>
        <v>113.35883260809038</v>
      </c>
      <c r="H162" s="51">
        <f t="shared" si="23"/>
        <v>114.88427328924799</v>
      </c>
      <c r="I162" s="51">
        <f t="shared" si="24"/>
        <v>116.69854076011298</v>
      </c>
      <c r="J162" s="51">
        <f t="shared" si="25"/>
        <v>118.60534161155999</v>
      </c>
    </row>
    <row r="163" spans="4:10">
      <c r="D163">
        <v>142</v>
      </c>
      <c r="E163" s="50">
        <f t="shared" si="20"/>
        <v>48.435114503816642</v>
      </c>
      <c r="F163" s="50">
        <f t="shared" si="22"/>
        <v>0.84535222167206003</v>
      </c>
      <c r="G163" s="51">
        <f t="shared" si="21"/>
        <v>113.2693557937054</v>
      </c>
      <c r="H163" s="51">
        <f t="shared" si="23"/>
        <v>114.9640969263119</v>
      </c>
      <c r="I163" s="51">
        <f t="shared" si="24"/>
        <v>116.58669474213174</v>
      </c>
      <c r="J163" s="51">
        <f t="shared" si="25"/>
        <v>118.70512115788986</v>
      </c>
    </row>
    <row r="164" spans="4:10">
      <c r="D164">
        <v>143</v>
      </c>
      <c r="E164" s="50">
        <f t="shared" si="20"/>
        <v>48.778625954198326</v>
      </c>
      <c r="F164" s="50">
        <f t="shared" si="22"/>
        <v>0.85134762749952142</v>
      </c>
      <c r="G164" s="51">
        <f t="shared" si="21"/>
        <v>113.17940201520099</v>
      </c>
      <c r="H164" s="51">
        <f t="shared" si="23"/>
        <v>115.04338268215351</v>
      </c>
      <c r="I164" s="51">
        <f t="shared" si="24"/>
        <v>116.47425251900124</v>
      </c>
      <c r="J164" s="51">
        <f t="shared" si="25"/>
        <v>118.80422835269188</v>
      </c>
    </row>
    <row r="165" spans="4:10">
      <c r="D165">
        <v>144</v>
      </c>
      <c r="E165" s="50">
        <f t="shared" si="20"/>
        <v>49.122137404579995</v>
      </c>
      <c r="F165" s="50">
        <f t="shared" si="22"/>
        <v>0.85734303332698281</v>
      </c>
      <c r="G165" s="51">
        <f t="shared" si="21"/>
        <v>113.08897450594625</v>
      </c>
      <c r="H165" s="51">
        <f t="shared" si="23"/>
        <v>115.12212770686351</v>
      </c>
      <c r="I165" s="51">
        <f t="shared" si="24"/>
        <v>116.36121813243281</v>
      </c>
      <c r="J165" s="51">
        <f t="shared" si="25"/>
        <v>118.90265963357939</v>
      </c>
    </row>
    <row r="166" spans="4:10">
      <c r="D166">
        <v>145</v>
      </c>
      <c r="E166" s="50">
        <f t="shared" si="20"/>
        <v>49.465648854961678</v>
      </c>
      <c r="F166" s="50">
        <f t="shared" si="22"/>
        <v>0.86333843915444419</v>
      </c>
      <c r="G166" s="51">
        <f t="shared" si="21"/>
        <v>112.9980765163384</v>
      </c>
      <c r="H166" s="51">
        <f t="shared" si="23"/>
        <v>115.20032916996905</v>
      </c>
      <c r="I166" s="51">
        <f t="shared" si="24"/>
        <v>116.247595645423</v>
      </c>
      <c r="J166" s="51">
        <f t="shared" si="25"/>
        <v>119.00041146246132</v>
      </c>
    </row>
    <row r="167" spans="4:10">
      <c r="D167">
        <v>146</v>
      </c>
      <c r="E167" s="50">
        <f t="shared" si="20"/>
        <v>49.809160305343347</v>
      </c>
      <c r="F167" s="50">
        <f t="shared" si="22"/>
        <v>0.86933384498190558</v>
      </c>
      <c r="G167" s="51">
        <f t="shared" si="21"/>
        <v>112.906711313686</v>
      </c>
      <c r="H167" s="51">
        <f t="shared" si="23"/>
        <v>115.27798426053548</v>
      </c>
      <c r="I167" s="51">
        <f t="shared" si="24"/>
        <v>116.1333891421075</v>
      </c>
      <c r="J167" s="51">
        <f t="shared" si="25"/>
        <v>119.09748032566935</v>
      </c>
    </row>
    <row r="168" spans="4:10">
      <c r="D168">
        <v>147</v>
      </c>
      <c r="E168" s="50">
        <f t="shared" si="20"/>
        <v>50.152671755725024</v>
      </c>
      <c r="F168" s="50">
        <f t="shared" si="22"/>
        <v>0.87532925080936697</v>
      </c>
      <c r="G168" s="51">
        <f t="shared" si="21"/>
        <v>112.81488218209145</v>
      </c>
      <c r="H168" s="51">
        <f t="shared" si="23"/>
        <v>115.35509018726738</v>
      </c>
      <c r="I168" s="51">
        <f t="shared" si="24"/>
        <v>116.01860272761431</v>
      </c>
      <c r="J168" s="51">
        <f t="shared" si="25"/>
        <v>119.19386273408423</v>
      </c>
    </row>
    <row r="169" spans="4:10">
      <c r="D169">
        <v>148</v>
      </c>
      <c r="E169" s="50">
        <f t="shared" si="20"/>
        <v>50.496183206106707</v>
      </c>
      <c r="F169" s="50">
        <f t="shared" si="22"/>
        <v>0.88132465663682835</v>
      </c>
      <c r="G169" s="51">
        <f t="shared" si="21"/>
        <v>112.72259242233299</v>
      </c>
      <c r="H169" s="51">
        <f t="shared" si="23"/>
        <v>115.43164417860893</v>
      </c>
      <c r="I169" s="51">
        <f t="shared" si="24"/>
        <v>115.90324052791625</v>
      </c>
      <c r="J169" s="51">
        <f t="shared" si="25"/>
        <v>119.28955522326116</v>
      </c>
    </row>
    <row r="170" spans="4:10">
      <c r="D170">
        <v>149</v>
      </c>
      <c r="E170" s="50">
        <f t="shared" si="20"/>
        <v>50.839694656488376</v>
      </c>
      <c r="F170" s="50">
        <f t="shared" si="22"/>
        <v>0.88732006246428974</v>
      </c>
      <c r="G170" s="51">
        <f t="shared" si="21"/>
        <v>112.62984535174607</v>
      </c>
      <c r="H170" s="51">
        <f t="shared" si="23"/>
        <v>115.50764348284349</v>
      </c>
      <c r="I170" s="51">
        <f t="shared" si="24"/>
        <v>115.78730668968258</v>
      </c>
      <c r="J170" s="51">
        <f t="shared" si="25"/>
        <v>119.38455435355436</v>
      </c>
    </row>
    <row r="171" spans="4:10">
      <c r="D171">
        <v>150</v>
      </c>
      <c r="E171" s="50">
        <f t="shared" si="20"/>
        <v>51.18320610687006</v>
      </c>
      <c r="F171" s="50">
        <f t="shared" si="22"/>
        <v>0.89331546829175112</v>
      </c>
      <c r="G171" s="51">
        <f t="shared" si="21"/>
        <v>112.53664430410402</v>
      </c>
      <c r="H171" s="51">
        <f t="shared" si="23"/>
        <v>115.58308536819254</v>
      </c>
      <c r="I171" s="51">
        <f t="shared" si="24"/>
        <v>115.67080538013002</v>
      </c>
      <c r="J171" s="51">
        <f t="shared" si="25"/>
        <v>119.47885671024068</v>
      </c>
    </row>
    <row r="172" spans="4:10">
      <c r="D172">
        <v>151</v>
      </c>
      <c r="E172" s="50">
        <f t="shared" si="20"/>
        <v>51.526717557251729</v>
      </c>
      <c r="F172" s="50">
        <f t="shared" si="22"/>
        <v>0.89931087411921251</v>
      </c>
      <c r="G172" s="51">
        <f t="shared" si="21"/>
        <v>112.44299262949831</v>
      </c>
      <c r="H172" s="51">
        <f t="shared" si="23"/>
        <v>115.65796712291385</v>
      </c>
      <c r="I172" s="51">
        <f t="shared" si="24"/>
        <v>115.55374078687288</v>
      </c>
      <c r="J172" s="51">
        <f t="shared" si="25"/>
        <v>119.57245890364231</v>
      </c>
    </row>
    <row r="173" spans="4:10">
      <c r="D173">
        <v>152</v>
      </c>
      <c r="E173" s="50">
        <f t="shared" si="20"/>
        <v>51.870229007633412</v>
      </c>
      <c r="F173" s="50">
        <f t="shared" si="22"/>
        <v>0.9053062799466739</v>
      </c>
      <c r="G173" s="51">
        <f t="shared" si="21"/>
        <v>112.34889369421809</v>
      </c>
      <c r="H173" s="51">
        <f t="shared" si="23"/>
        <v>115.73228605539896</v>
      </c>
      <c r="I173" s="51">
        <f t="shared" si="24"/>
        <v>115.43611711777262</v>
      </c>
      <c r="J173" s="51">
        <f t="shared" si="25"/>
        <v>119.6653575692487</v>
      </c>
    </row>
    <row r="174" spans="4:10">
      <c r="D174">
        <v>153</v>
      </c>
      <c r="E174" s="50">
        <f t="shared" si="20"/>
        <v>52.213740458015081</v>
      </c>
      <c r="F174" s="50">
        <f t="shared" si="22"/>
        <v>0.91130168577413528</v>
      </c>
      <c r="G174" s="51">
        <f t="shared" si="21"/>
        <v>112.25435088062923</v>
      </c>
      <c r="H174" s="51">
        <f t="shared" si="23"/>
        <v>115.80603949426995</v>
      </c>
      <c r="I174" s="51">
        <f t="shared" si="24"/>
        <v>115.31793860078655</v>
      </c>
      <c r="J174" s="51">
        <f t="shared" si="25"/>
        <v>119.75754936783744</v>
      </c>
    </row>
    <row r="175" spans="4:10">
      <c r="D175">
        <v>154</v>
      </c>
      <c r="E175" s="50">
        <f t="shared" si="20"/>
        <v>52.557251908396765</v>
      </c>
      <c r="F175" s="50">
        <f t="shared" si="22"/>
        <v>0.91729709160159667</v>
      </c>
      <c r="G175" s="51">
        <f t="shared" si="21"/>
        <v>112.15936758705267</v>
      </c>
      <c r="H175" s="51">
        <f t="shared" si="23"/>
        <v>115.87922478847544</v>
      </c>
      <c r="I175" s="51">
        <f t="shared" si="24"/>
        <v>115.19920948381585</v>
      </c>
      <c r="J175" s="51">
        <f t="shared" si="25"/>
        <v>119.8490309855943</v>
      </c>
    </row>
    <row r="176" spans="4:10">
      <c r="D176">
        <v>155</v>
      </c>
      <c r="E176" s="50">
        <f t="shared" si="20"/>
        <v>52.900763358778434</v>
      </c>
      <c r="F176" s="50">
        <f t="shared" si="22"/>
        <v>0.92329249742905806</v>
      </c>
      <c r="G176" s="51">
        <f t="shared" si="21"/>
        <v>112.06394722764233</v>
      </c>
      <c r="H176" s="51">
        <f t="shared" si="23"/>
        <v>115.95183930738588</v>
      </c>
      <c r="I176" s="51">
        <f t="shared" si="24"/>
        <v>115.07993403455291</v>
      </c>
      <c r="J176" s="51">
        <f t="shared" si="25"/>
        <v>119.93979913423235</v>
      </c>
    </row>
    <row r="177" spans="4:10">
      <c r="D177">
        <v>156</v>
      </c>
      <c r="E177" s="50">
        <f t="shared" si="20"/>
        <v>53.244274809160117</v>
      </c>
      <c r="F177" s="50">
        <f t="shared" si="22"/>
        <v>0.92928790325651944</v>
      </c>
      <c r="G177" s="51">
        <f t="shared" si="21"/>
        <v>111.96809323226233</v>
      </c>
      <c r="H177" s="51">
        <f t="shared" si="23"/>
        <v>116.02388044088812</v>
      </c>
      <c r="I177" s="51">
        <f t="shared" si="24"/>
        <v>114.96011654032792</v>
      </c>
      <c r="J177" s="51">
        <f t="shared" si="25"/>
        <v>120.02985055111014</v>
      </c>
    </row>
    <row r="178" spans="4:10">
      <c r="D178">
        <v>157</v>
      </c>
      <c r="E178" s="50">
        <f t="shared" si="20"/>
        <v>53.587786259541794</v>
      </c>
      <c r="F178" s="50">
        <f t="shared" si="22"/>
        <v>0.93528330908398083</v>
      </c>
      <c r="G178" s="51">
        <f t="shared" si="21"/>
        <v>111.87180904636379</v>
      </c>
      <c r="H178" s="51">
        <f t="shared" si="23"/>
        <v>116.09534559947922</v>
      </c>
      <c r="I178" s="51">
        <f t="shared" si="24"/>
        <v>114.83976130795475</v>
      </c>
      <c r="J178" s="51">
        <f t="shared" si="25"/>
        <v>120.11918199934901</v>
      </c>
    </row>
    <row r="179" spans="4:10">
      <c r="D179">
        <v>158</v>
      </c>
      <c r="E179" s="50">
        <f t="shared" si="20"/>
        <v>53.931297709923463</v>
      </c>
      <c r="F179" s="50">
        <f t="shared" si="22"/>
        <v>0.94127871491144222</v>
      </c>
      <c r="G179" s="51">
        <f t="shared" si="21"/>
        <v>111.77509813086091</v>
      </c>
      <c r="H179" s="51">
        <f t="shared" si="23"/>
        <v>116.16623221435952</v>
      </c>
      <c r="I179" s="51">
        <f t="shared" si="24"/>
        <v>114.71887266357615</v>
      </c>
      <c r="J179" s="51">
        <f t="shared" si="25"/>
        <v>120.20779026794941</v>
      </c>
    </row>
    <row r="180" spans="4:10">
      <c r="D180">
        <v>159</v>
      </c>
      <c r="E180" s="50">
        <f t="shared" si="20"/>
        <v>54.274809160305146</v>
      </c>
      <c r="F180" s="50">
        <f t="shared" si="22"/>
        <v>0.9472741207389036</v>
      </c>
      <c r="G180" s="51">
        <f t="shared" si="21"/>
        <v>111.6779639620066</v>
      </c>
      <c r="H180" s="51">
        <f t="shared" si="23"/>
        <v>116.23653773752505</v>
      </c>
      <c r="I180" s="51">
        <f t="shared" si="24"/>
        <v>114.59745495250826</v>
      </c>
      <c r="J180" s="51">
        <f t="shared" si="25"/>
        <v>120.29567217190632</v>
      </c>
    </row>
    <row r="181" spans="4:10">
      <c r="D181">
        <v>160</v>
      </c>
      <c r="E181" s="50">
        <f t="shared" si="20"/>
        <v>54.618320610686816</v>
      </c>
      <c r="F181" s="50">
        <f t="shared" si="22"/>
        <v>0.95326952656636499</v>
      </c>
      <c r="G181" s="51">
        <f t="shared" si="21"/>
        <v>111.58041003126752</v>
      </c>
      <c r="H181" s="51">
        <f t="shared" si="23"/>
        <v>116.30625964185897</v>
      </c>
      <c r="I181" s="51">
        <f t="shared" si="24"/>
        <v>114.47551253908441</v>
      </c>
      <c r="J181" s="51">
        <f t="shared" si="25"/>
        <v>120.38282455232371</v>
      </c>
    </row>
    <row r="182" spans="4:10">
      <c r="D182">
        <v>161</v>
      </c>
      <c r="E182" s="50">
        <f t="shared" si="20"/>
        <v>54.961832061068499</v>
      </c>
      <c r="F182" s="50">
        <f t="shared" si="22"/>
        <v>0.95926493239382638</v>
      </c>
      <c r="G182" s="51">
        <f t="shared" si="21"/>
        <v>111.48243984519857</v>
      </c>
      <c r="H182" s="51">
        <f t="shared" si="23"/>
        <v>116.37539542122255</v>
      </c>
      <c r="I182" s="51">
        <f t="shared" si="24"/>
        <v>114.35304980649821</v>
      </c>
      <c r="J182" s="51">
        <f t="shared" si="25"/>
        <v>120.46924427652819</v>
      </c>
    </row>
    <row r="183" spans="4:10">
      <c r="D183">
        <v>162</v>
      </c>
      <c r="E183" s="50">
        <f t="shared" si="20"/>
        <v>55.305343511450168</v>
      </c>
      <c r="F183" s="50">
        <f t="shared" si="22"/>
        <v>0.96526033822128776</v>
      </c>
      <c r="G183" s="51">
        <f t="shared" si="21"/>
        <v>111.38405692531686</v>
      </c>
      <c r="H183" s="51">
        <f t="shared" si="23"/>
        <v>116.44394259054516</v>
      </c>
      <c r="I183" s="51">
        <f t="shared" si="24"/>
        <v>114.23007115664606</v>
      </c>
      <c r="J183" s="51">
        <f t="shared" si="25"/>
        <v>120.55492823818146</v>
      </c>
    </row>
    <row r="184" spans="4:10">
      <c r="D184">
        <v>163</v>
      </c>
      <c r="E184" s="50">
        <f t="shared" si="20"/>
        <v>55.648854961831852</v>
      </c>
      <c r="F184" s="50">
        <f t="shared" si="22"/>
        <v>0.97125574404874915</v>
      </c>
      <c r="G184" s="51">
        <f t="shared" si="21"/>
        <v>111.28526480797512</v>
      </c>
      <c r="H184" s="51">
        <f t="shared" si="23"/>
        <v>116.51189868591368</v>
      </c>
      <c r="I184" s="51">
        <f t="shared" si="24"/>
        <v>114.10658100996892</v>
      </c>
      <c r="J184" s="51">
        <f t="shared" si="25"/>
        <v>120.6398733573921</v>
      </c>
    </row>
    <row r="185" spans="4:10">
      <c r="D185">
        <v>164</v>
      </c>
      <c r="E185" s="50">
        <f t="shared" si="20"/>
        <v>55.992366412213528</v>
      </c>
      <c r="F185" s="50">
        <f t="shared" si="22"/>
        <v>0.97725114987621053</v>
      </c>
      <c r="G185" s="51">
        <f t="shared" si="21"/>
        <v>111.18606704423465</v>
      </c>
      <c r="H185" s="51">
        <f t="shared" si="23"/>
        <v>116.57926126466097</v>
      </c>
      <c r="I185" s="51">
        <f t="shared" si="24"/>
        <v>113.98258380529332</v>
      </c>
      <c r="J185" s="51">
        <f t="shared" si="25"/>
        <v>120.72407658082621</v>
      </c>
    </row>
    <row r="186" spans="4:10">
      <c r="D186">
        <v>165</v>
      </c>
      <c r="E186" s="50">
        <f t="shared" si="20"/>
        <v>56.335877862595204</v>
      </c>
      <c r="F186" s="50">
        <f t="shared" si="22"/>
        <v>0.98324655570367192</v>
      </c>
      <c r="G186" s="51">
        <f t="shared" si="21"/>
        <v>111.08646719973754</v>
      </c>
      <c r="H186" s="51">
        <f t="shared" si="23"/>
        <v>116.64602790545371</v>
      </c>
      <c r="I186" s="51">
        <f t="shared" si="24"/>
        <v>113.85808399967193</v>
      </c>
      <c r="J186" s="51">
        <f t="shared" si="25"/>
        <v>120.80753488181713</v>
      </c>
    </row>
    <row r="187" spans="4:10">
      <c r="D187">
        <v>166</v>
      </c>
      <c r="E187" s="50">
        <f t="shared" si="20"/>
        <v>56.67938931297688</v>
      </c>
      <c r="F187" s="50">
        <f t="shared" si="22"/>
        <v>0.98924196153113331</v>
      </c>
      <c r="G187" s="51">
        <f t="shared" si="21"/>
        <v>110.98646885457865</v>
      </c>
      <c r="H187" s="51">
        <f t="shared" si="23"/>
        <v>116.71219620837948</v>
      </c>
      <c r="I187" s="51">
        <f t="shared" si="24"/>
        <v>113.73308606822332</v>
      </c>
      <c r="J187" s="51">
        <f t="shared" si="25"/>
        <v>120.89024526047434</v>
      </c>
    </row>
    <row r="188" spans="4:10">
      <c r="D188">
        <v>167</v>
      </c>
      <c r="E188" s="50">
        <f t="shared" si="20"/>
        <v>57.022900763358557</v>
      </c>
      <c r="F188" s="50">
        <f t="shared" si="22"/>
        <v>0.99523736735859469</v>
      </c>
      <c r="G188" s="51">
        <f t="shared" si="21"/>
        <v>110.88607560317681</v>
      </c>
      <c r="H188" s="51">
        <f t="shared" si="23"/>
        <v>116.77776379503295</v>
      </c>
      <c r="I188" s="51">
        <f t="shared" si="24"/>
        <v>113.607594503971</v>
      </c>
      <c r="J188" s="51">
        <f t="shared" si="25"/>
        <v>120.9722047437912</v>
      </c>
    </row>
    <row r="189" spans="4:10">
      <c r="D189">
        <v>168</v>
      </c>
      <c r="E189" s="50">
        <f t="shared" si="20"/>
        <v>57.366412213740233</v>
      </c>
      <c r="F189" s="50">
        <f t="shared" si="22"/>
        <v>1.0012327731860562</v>
      </c>
      <c r="G189" s="51">
        <f t="shared" si="21"/>
        <v>110.78529105414569</v>
      </c>
      <c r="H189" s="51">
        <f t="shared" si="23"/>
        <v>116.84272830860145</v>
      </c>
      <c r="I189" s="51">
        <f t="shared" si="24"/>
        <v>113.48161381768212</v>
      </c>
      <c r="J189" s="51">
        <f t="shared" si="25"/>
        <v>121.05341038575182</v>
      </c>
    </row>
    <row r="190" spans="4:10">
      <c r="D190">
        <v>169</v>
      </c>
      <c r="E190" s="50">
        <f t="shared" si="20"/>
        <v>57.709923664121916</v>
      </c>
      <c r="F190" s="50">
        <f t="shared" si="22"/>
        <v>1.0072281790135176</v>
      </c>
      <c r="G190" s="51">
        <f t="shared" si="21"/>
        <v>110.6841188301641</v>
      </c>
      <c r="H190" s="51">
        <f t="shared" si="23"/>
        <v>116.9070874139496</v>
      </c>
      <c r="I190" s="51">
        <f t="shared" si="24"/>
        <v>113.35514853770513</v>
      </c>
      <c r="J190" s="51">
        <f t="shared" si="25"/>
        <v>121.133859267437</v>
      </c>
    </row>
    <row r="191" spans="4:10">
      <c r="D191">
        <v>170</v>
      </c>
      <c r="E191" s="50">
        <f t="shared" si="20"/>
        <v>58.053435114503593</v>
      </c>
      <c r="F191" s="50">
        <f t="shared" si="22"/>
        <v>1.013223584840979</v>
      </c>
      <c r="G191" s="51">
        <f t="shared" si="21"/>
        <v>110.5825625678457</v>
      </c>
      <c r="H191" s="51">
        <f t="shared" si="23"/>
        <v>116.97083879770329</v>
      </c>
      <c r="I191" s="51">
        <f t="shared" si="24"/>
        <v>113.22820320980712</v>
      </c>
      <c r="J191" s="51">
        <f t="shared" si="25"/>
        <v>121.21354849712911</v>
      </c>
    </row>
    <row r="192" spans="4:10">
      <c r="D192">
        <v>171</v>
      </c>
      <c r="E192" s="50">
        <f t="shared" si="20"/>
        <v>58.396946564885269</v>
      </c>
      <c r="F192" s="50">
        <f t="shared" si="22"/>
        <v>1.0192189906684403</v>
      </c>
      <c r="G192" s="51">
        <f t="shared" si="21"/>
        <v>110.48062591760832</v>
      </c>
      <c r="H192" s="51">
        <f t="shared" si="23"/>
        <v>117.03398016833285</v>
      </c>
      <c r="I192" s="51">
        <f t="shared" si="24"/>
        <v>113.10078239701041</v>
      </c>
      <c r="J192" s="51">
        <f t="shared" si="25"/>
        <v>121.29247521041606</v>
      </c>
    </row>
    <row r="193" spans="4:10">
      <c r="D193">
        <v>172</v>
      </c>
      <c r="E193" s="50">
        <f t="shared" si="20"/>
        <v>58.740458015266945</v>
      </c>
      <c r="F193" s="50">
        <f t="shared" si="22"/>
        <v>1.0252143964959017</v>
      </c>
      <c r="G193" s="51">
        <f t="shared" si="21"/>
        <v>110.3783125435428</v>
      </c>
      <c r="H193" s="51">
        <f t="shared" si="23"/>
        <v>117.09650925623538</v>
      </c>
      <c r="I193" s="51">
        <f t="shared" si="24"/>
        <v>112.9728906794285</v>
      </c>
      <c r="J193" s="51">
        <f t="shared" si="25"/>
        <v>121.37063657029424</v>
      </c>
    </row>
    <row r="194" spans="4:10">
      <c r="D194">
        <v>173</v>
      </c>
      <c r="E194" s="50">
        <f t="shared" si="20"/>
        <v>59.083969465648622</v>
      </c>
      <c r="F194" s="50">
        <f t="shared" si="22"/>
        <v>1.0312098023233631</v>
      </c>
      <c r="G194" s="51">
        <f t="shared" si="21"/>
        <v>110.2756261232812</v>
      </c>
      <c r="H194" s="51">
        <f t="shared" si="23"/>
        <v>117.15842381381638</v>
      </c>
      <c r="I194" s="51">
        <f t="shared" si="24"/>
        <v>112.84453265410149</v>
      </c>
      <c r="J194" s="51">
        <f t="shared" si="25"/>
        <v>121.44802976727048</v>
      </c>
    </row>
    <row r="195" spans="4:10">
      <c r="D195">
        <v>174</v>
      </c>
      <c r="E195" s="50">
        <f t="shared" si="20"/>
        <v>59.427480916030298</v>
      </c>
      <c r="F195" s="50">
        <f t="shared" si="22"/>
        <v>1.0372052081508245</v>
      </c>
      <c r="G195" s="51">
        <f t="shared" si="21"/>
        <v>110.17257034786462</v>
      </c>
      <c r="H195" s="51">
        <f t="shared" si="23"/>
        <v>117.21972161557048</v>
      </c>
      <c r="I195" s="51">
        <f t="shared" si="24"/>
        <v>112.71571293483078</v>
      </c>
      <c r="J195" s="51">
        <f t="shared" si="25"/>
        <v>121.5246520194631</v>
      </c>
    </row>
    <row r="196" spans="4:10">
      <c r="D196">
        <v>175</v>
      </c>
      <c r="E196" s="50">
        <f t="shared" si="20"/>
        <v>59.770992366411967</v>
      </c>
      <c r="F196" s="50">
        <f t="shared" si="22"/>
        <v>1.0432006139782859</v>
      </c>
      <c r="G196" s="51">
        <f t="shared" si="21"/>
        <v>110.06914892161062</v>
      </c>
      <c r="H196" s="51">
        <f t="shared" si="23"/>
        <v>117.28040045816148</v>
      </c>
      <c r="I196" s="51">
        <f t="shared" si="24"/>
        <v>112.58643615201328</v>
      </c>
      <c r="J196" s="51">
        <f t="shared" si="25"/>
        <v>121.60050057270186</v>
      </c>
    </row>
    <row r="197" spans="4:10">
      <c r="D197">
        <v>176</v>
      </c>
      <c r="E197" s="50">
        <f t="shared" si="20"/>
        <v>60.114503816793651</v>
      </c>
      <c r="F197" s="50">
        <f t="shared" si="22"/>
        <v>1.0491960198057473</v>
      </c>
      <c r="G197" s="51">
        <f t="shared" si="21"/>
        <v>109.96536556197995</v>
      </c>
      <c r="H197" s="51">
        <f t="shared" si="23"/>
        <v>117.34045816050153</v>
      </c>
      <c r="I197" s="51">
        <f t="shared" si="24"/>
        <v>112.45670695247495</v>
      </c>
      <c r="J197" s="51">
        <f t="shared" si="25"/>
        <v>121.67557270062692</v>
      </c>
    </row>
    <row r="198" spans="4:10">
      <c r="D198">
        <v>177</v>
      </c>
      <c r="E198" s="50">
        <f t="shared" si="20"/>
        <v>60.458015267175334</v>
      </c>
      <c r="F198" s="50">
        <f t="shared" si="22"/>
        <v>1.0551914256332087</v>
      </c>
      <c r="G198" s="51">
        <f t="shared" si="21"/>
        <v>109.86122399944298</v>
      </c>
      <c r="H198" s="51">
        <f t="shared" si="23"/>
        <v>117.39989256382952</v>
      </c>
      <c r="I198" s="51">
        <f t="shared" si="24"/>
        <v>112.32652999930373</v>
      </c>
      <c r="J198" s="51">
        <f t="shared" si="25"/>
        <v>121.7498657047869</v>
      </c>
    </row>
    <row r="199" spans="4:10">
      <c r="D199">
        <v>178</v>
      </c>
      <c r="E199" s="50">
        <f t="shared" si="20"/>
        <v>60.801526717557003</v>
      </c>
      <c r="F199" s="50">
        <f t="shared" si="22"/>
        <v>1.0611868314606701</v>
      </c>
      <c r="G199" s="51">
        <f t="shared" si="21"/>
        <v>109.75672797734563</v>
      </c>
      <c r="H199" s="51">
        <f t="shared" si="23"/>
        <v>117.45870153178871</v>
      </c>
      <c r="I199" s="51">
        <f t="shared" si="24"/>
        <v>112.19590997168203</v>
      </c>
      <c r="J199" s="51">
        <f t="shared" si="25"/>
        <v>121.82337691473587</v>
      </c>
    </row>
    <row r="200" spans="4:10">
      <c r="D200">
        <v>179</v>
      </c>
      <c r="E200" s="50">
        <f t="shared" si="20"/>
        <v>61.145038167938687</v>
      </c>
      <c r="F200" s="50">
        <f t="shared" si="22"/>
        <v>1.0671822372881314</v>
      </c>
      <c r="G200" s="51">
        <f t="shared" si="21"/>
        <v>109.65188125177477</v>
      </c>
      <c r="H200" s="51">
        <f t="shared" si="23"/>
        <v>117.51688295050346</v>
      </c>
      <c r="I200" s="51">
        <f t="shared" si="24"/>
        <v>112.06485156471845</v>
      </c>
      <c r="J200" s="51">
        <f t="shared" si="25"/>
        <v>121.89610368812933</v>
      </c>
    </row>
    <row r="201" spans="4:10">
      <c r="D201">
        <v>180</v>
      </c>
      <c r="E201" s="50">
        <f t="shared" si="20"/>
        <v>61.488549618320356</v>
      </c>
      <c r="F201" s="50">
        <f t="shared" si="22"/>
        <v>1.0731776431155928</v>
      </c>
      <c r="G201" s="51">
        <f t="shared" si="21"/>
        <v>109.54668759142322</v>
      </c>
      <c r="H201" s="51">
        <f t="shared" si="23"/>
        <v>117.57443472865532</v>
      </c>
      <c r="I201" s="51">
        <f t="shared" si="24"/>
        <v>111.93335948927903</v>
      </c>
      <c r="J201" s="51">
        <f t="shared" si="25"/>
        <v>121.96804341081915</v>
      </c>
    </row>
    <row r="202" spans="4:10">
      <c r="D202">
        <v>181</v>
      </c>
      <c r="E202" s="50">
        <f t="shared" si="20"/>
        <v>61.832061068702032</v>
      </c>
      <c r="F202" s="50">
        <f t="shared" si="22"/>
        <v>1.0791730489430542</v>
      </c>
      <c r="G202" s="51">
        <f t="shared" si="21"/>
        <v>109.44115077745434</v>
      </c>
      <c r="H202" s="51">
        <f t="shared" si="23"/>
        <v>117.63135479755806</v>
      </c>
      <c r="I202" s="51">
        <f t="shared" si="24"/>
        <v>111.80143847181793</v>
      </c>
      <c r="J202" s="51">
        <f t="shared" si="25"/>
        <v>122.03919349694756</v>
      </c>
    </row>
    <row r="203" spans="4:10">
      <c r="D203">
        <v>182</v>
      </c>
      <c r="E203" s="50">
        <f t="shared" si="20"/>
        <v>62.175572519083708</v>
      </c>
      <c r="F203" s="50">
        <f t="shared" si="22"/>
        <v>1.0851684547705156</v>
      </c>
      <c r="G203" s="51">
        <f t="shared" si="21"/>
        <v>109.33527460336603</v>
      </c>
      <c r="H203" s="51">
        <f t="shared" si="23"/>
        <v>117.68764111123214</v>
      </c>
      <c r="I203" s="51">
        <f t="shared" si="24"/>
        <v>111.66909325420754</v>
      </c>
      <c r="J203" s="51">
        <f t="shared" si="25"/>
        <v>122.10955138904018</v>
      </c>
    </row>
    <row r="204" spans="4:10">
      <c r="D204">
        <v>183</v>
      </c>
      <c r="E204" s="50">
        <f t="shared" si="20"/>
        <v>62.519083969465385</v>
      </c>
      <c r="F204" s="50">
        <f t="shared" si="22"/>
        <v>1.091163860597977</v>
      </c>
      <c r="G204" s="51">
        <f t="shared" si="21"/>
        <v>109.22906287485443</v>
      </c>
      <c r="H204" s="51">
        <f t="shared" si="23"/>
        <v>117.74329164647821</v>
      </c>
      <c r="I204" s="51">
        <f t="shared" si="24"/>
        <v>111.53632859356804</v>
      </c>
      <c r="J204" s="51">
        <f t="shared" si="25"/>
        <v>122.17911455809777</v>
      </c>
    </row>
    <row r="205" spans="4:10">
      <c r="D205">
        <v>184</v>
      </c>
      <c r="E205" s="50">
        <f t="shared" si="20"/>
        <v>62.862595419847061</v>
      </c>
      <c r="F205" s="50">
        <f t="shared" si="22"/>
        <v>1.0971592664254384</v>
      </c>
      <c r="G205" s="51">
        <f t="shared" si="21"/>
        <v>109.12251940967714</v>
      </c>
      <c r="H205" s="51">
        <f t="shared" si="23"/>
        <v>117.79830440294984</v>
      </c>
      <c r="I205" s="51">
        <f t="shared" si="24"/>
        <v>111.40314926209642</v>
      </c>
      <c r="J205" s="51">
        <f t="shared" si="25"/>
        <v>122.24788050368731</v>
      </c>
    </row>
    <row r="206" spans="4:10">
      <c r="D206">
        <v>185</v>
      </c>
      <c r="E206" s="50">
        <f t="shared" si="20"/>
        <v>63.206106870228737</v>
      </c>
      <c r="F206" s="50">
        <f t="shared" si="22"/>
        <v>1.1031546722528998</v>
      </c>
      <c r="G206" s="51">
        <f t="shared" si="21"/>
        <v>109.01564803751589</v>
      </c>
      <c r="H206" s="51">
        <f t="shared" si="23"/>
        <v>117.85267740322543</v>
      </c>
      <c r="I206" s="51">
        <f t="shared" si="24"/>
        <v>111.26956004689487</v>
      </c>
      <c r="J206" s="51">
        <f t="shared" si="25"/>
        <v>122.31584675403178</v>
      </c>
    </row>
    <row r="207" spans="4:10">
      <c r="D207">
        <v>186</v>
      </c>
      <c r="E207" s="50">
        <f t="shared" si="20"/>
        <v>63.549618320610421</v>
      </c>
      <c r="F207" s="50">
        <f t="shared" si="22"/>
        <v>1.1091500780803611</v>
      </c>
      <c r="G207" s="51">
        <f t="shared" si="21"/>
        <v>108.90845259983904</v>
      </c>
      <c r="H207" s="51">
        <f t="shared" si="23"/>
        <v>117.90640869287924</v>
      </c>
      <c r="I207" s="51">
        <f t="shared" si="24"/>
        <v>111.13556574979879</v>
      </c>
      <c r="J207" s="51">
        <f t="shared" si="25"/>
        <v>122.38301086609906</v>
      </c>
    </row>
    <row r="208" spans="4:10">
      <c r="D208">
        <v>187</v>
      </c>
      <c r="E208" s="50">
        <f t="shared" si="20"/>
        <v>63.89312977099209</v>
      </c>
      <c r="F208" s="50">
        <f t="shared" si="22"/>
        <v>1.1151454839078225</v>
      </c>
      <c r="G208" s="51">
        <f t="shared" si="21"/>
        <v>108.80093694976334</v>
      </c>
      <c r="H208" s="51">
        <f t="shared" si="23"/>
        <v>117.95949634055171</v>
      </c>
      <c r="I208" s="51">
        <f t="shared" si="24"/>
        <v>111.00117118720418</v>
      </c>
      <c r="J208" s="51">
        <f t="shared" si="25"/>
        <v>122.44937042568964</v>
      </c>
    </row>
    <row r="209" spans="4:10">
      <c r="D209">
        <v>188</v>
      </c>
      <c r="E209" s="50">
        <f t="shared" si="20"/>
        <v>64.236641221373773</v>
      </c>
      <c r="F209" s="50">
        <f t="shared" si="22"/>
        <v>1.1211408897352839</v>
      </c>
      <c r="G209" s="51">
        <f t="shared" si="21"/>
        <v>108.69310495191557</v>
      </c>
      <c r="H209" s="51">
        <f t="shared" si="23"/>
        <v>118.01193843801886</v>
      </c>
      <c r="I209" s="51">
        <f t="shared" si="24"/>
        <v>110.86638118989447</v>
      </c>
      <c r="J209" s="51">
        <f t="shared" si="25"/>
        <v>122.51492304752357</v>
      </c>
    </row>
    <row r="210" spans="4:10">
      <c r="D210">
        <v>189</v>
      </c>
      <c r="E210" s="50">
        <f t="shared" si="20"/>
        <v>64.580152671755442</v>
      </c>
      <c r="F210" s="50">
        <f t="shared" si="22"/>
        <v>1.1271362955627453</v>
      </c>
      <c r="G210" s="51">
        <f t="shared" si="21"/>
        <v>108.58496048229352</v>
      </c>
      <c r="H210" s="51">
        <f t="shared" si="23"/>
        <v>118.06373310026083</v>
      </c>
      <c r="I210" s="51">
        <f t="shared" si="24"/>
        <v>110.73120060286689</v>
      </c>
      <c r="J210" s="51">
        <f t="shared" si="25"/>
        <v>122.57966637532604</v>
      </c>
    </row>
    <row r="211" spans="4:10">
      <c r="D211">
        <v>190</v>
      </c>
      <c r="E211" s="50">
        <f t="shared" si="20"/>
        <v>64.923664122137126</v>
      </c>
      <c r="F211" s="50">
        <f t="shared" si="22"/>
        <v>1.1331317013902067</v>
      </c>
      <c r="G211" s="51">
        <f t="shared" si="21"/>
        <v>108.47650742812672</v>
      </c>
      <c r="H211" s="51">
        <f t="shared" si="23"/>
        <v>118.11487846552973</v>
      </c>
      <c r="I211" s="51">
        <f t="shared" si="24"/>
        <v>110.5956342851584</v>
      </c>
      <c r="J211" s="51">
        <f t="shared" si="25"/>
        <v>122.64359808191216</v>
      </c>
    </row>
    <row r="212" spans="4:10">
      <c r="D212">
        <v>191</v>
      </c>
      <c r="E212" s="50">
        <f t="shared" si="20"/>
        <v>65.267175572518795</v>
      </c>
      <c r="F212" s="50">
        <f t="shared" si="22"/>
        <v>1.1391271072176681</v>
      </c>
      <c r="G212" s="51">
        <f t="shared" si="21"/>
        <v>108.36774968773672</v>
      </c>
      <c r="H212" s="51">
        <f t="shared" si="23"/>
        <v>118.16537269541647</v>
      </c>
      <c r="I212" s="51">
        <f t="shared" si="24"/>
        <v>110.4596871096709</v>
      </c>
      <c r="J212" s="51">
        <f t="shared" si="25"/>
        <v>122.70671586927058</v>
      </c>
    </row>
    <row r="213" spans="4:10">
      <c r="D213">
        <v>192</v>
      </c>
      <c r="E213" s="50">
        <f t="shared" si="20"/>
        <v>65.610687022900478</v>
      </c>
      <c r="F213" s="50">
        <f t="shared" si="22"/>
        <v>1.1451225130451295</v>
      </c>
      <c r="G213" s="51">
        <f t="shared" si="21"/>
        <v>108.25869117039692</v>
      </c>
      <c r="H213" s="51">
        <f t="shared" si="23"/>
        <v>118.21521397491691</v>
      </c>
      <c r="I213" s="51">
        <f t="shared" si="24"/>
        <v>110.32336396299615</v>
      </c>
      <c r="J213" s="51">
        <f t="shared" si="25"/>
        <v>122.76901746864613</v>
      </c>
    </row>
    <row r="214" spans="4:10">
      <c r="D214">
        <v>193</v>
      </c>
      <c r="E214" s="50">
        <f t="shared" si="20"/>
        <v>65.954198473282162</v>
      </c>
      <c r="F214" s="50">
        <f t="shared" si="22"/>
        <v>1.1511179188725909</v>
      </c>
      <c r="G214" s="51">
        <f t="shared" si="21"/>
        <v>108.1493357961921</v>
      </c>
      <c r="H214" s="51">
        <f t="shared" si="23"/>
        <v>118.26440051249703</v>
      </c>
      <c r="I214" s="51">
        <f t="shared" si="24"/>
        <v>110.18666974524014</v>
      </c>
      <c r="J214" s="51">
        <f t="shared" si="25"/>
        <v>122.8305006406213</v>
      </c>
    </row>
    <row r="215" spans="4:10">
      <c r="D215">
        <v>194</v>
      </c>
      <c r="E215" s="50">
        <f t="shared" ref="E215:E278" si="26">F215*180/PI()</f>
        <v>66.297709923663831</v>
      </c>
      <c r="F215" s="50">
        <f t="shared" si="22"/>
        <v>1.1571133247000522</v>
      </c>
      <c r="G215" s="51">
        <f t="shared" si="21"/>
        <v>108.03968749587753</v>
      </c>
      <c r="H215" s="51">
        <f t="shared" si="23"/>
        <v>118.31293054015742</v>
      </c>
      <c r="I215" s="51">
        <f t="shared" si="24"/>
        <v>110.04960936984691</v>
      </c>
      <c r="J215" s="51">
        <f t="shared" si="25"/>
        <v>122.89116317519678</v>
      </c>
    </row>
    <row r="216" spans="4:10">
      <c r="D216">
        <v>195</v>
      </c>
      <c r="E216" s="50">
        <f t="shared" si="26"/>
        <v>66.6412213740455</v>
      </c>
      <c r="F216" s="50">
        <f t="shared" si="22"/>
        <v>1.1631087305275136</v>
      </c>
      <c r="G216" s="51">
        <f t="shared" ref="G216:G279" si="27">100+$E$15*COS(F216)</f>
        <v>107.92975021073758</v>
      </c>
      <c r="H216" s="51">
        <f t="shared" si="23"/>
        <v>118.36080231349675</v>
      </c>
      <c r="I216" s="51">
        <f t="shared" si="24"/>
        <v>109.91218776342197</v>
      </c>
      <c r="J216" s="51">
        <f t="shared" si="25"/>
        <v>122.95100289187093</v>
      </c>
    </row>
    <row r="217" spans="4:10">
      <c r="D217">
        <v>196</v>
      </c>
      <c r="E217" s="50">
        <f t="shared" si="26"/>
        <v>66.984732824427184</v>
      </c>
      <c r="F217" s="50">
        <f t="shared" si="22"/>
        <v>1.169104136354975</v>
      </c>
      <c r="G217" s="51">
        <f t="shared" si="27"/>
        <v>107.81952789244414</v>
      </c>
      <c r="H217" s="51">
        <f t="shared" si="23"/>
        <v>118.40801411177446</v>
      </c>
      <c r="I217" s="51">
        <f t="shared" si="24"/>
        <v>109.77440986555519</v>
      </c>
      <c r="J217" s="51">
        <f t="shared" si="25"/>
        <v>123.01001763971809</v>
      </c>
    </row>
    <row r="218" spans="4:10">
      <c r="D218">
        <v>197</v>
      </c>
      <c r="E218" s="50">
        <f t="shared" si="26"/>
        <v>67.328244274808853</v>
      </c>
      <c r="F218" s="50">
        <f t="shared" ref="F218:F281" si="28">F217+$F$19*2</f>
        <v>1.1750995421824364</v>
      </c>
      <c r="G218" s="51">
        <f t="shared" si="27"/>
        <v>107.70902450291459</v>
      </c>
      <c r="H218" s="51">
        <f t="shared" ref="H218:H281" si="29">100+$E$15*SIN(F218)</f>
        <v>118.45456423797273</v>
      </c>
      <c r="I218" s="51">
        <f t="shared" ref="I218:I281" si="30">100+$E$14*COS(F218)</f>
        <v>109.63628062864323</v>
      </c>
      <c r="J218" s="51">
        <f t="shared" ref="J218:J281" si="31">100+$E$14*SIN(F218)</f>
        <v>123.06820529746592</v>
      </c>
    </row>
    <row r="219" spans="4:10">
      <c r="D219">
        <v>198</v>
      </c>
      <c r="E219" s="50">
        <f t="shared" si="26"/>
        <v>67.671755725190536</v>
      </c>
      <c r="F219" s="50">
        <f t="shared" si="28"/>
        <v>1.1810949480098978</v>
      </c>
      <c r="G219" s="51">
        <f t="shared" si="27"/>
        <v>107.59824401416931</v>
      </c>
      <c r="H219" s="51">
        <f t="shared" si="29"/>
        <v>118.50045101885735</v>
      </c>
      <c r="I219" s="51">
        <f t="shared" si="30"/>
        <v>109.49780501771164</v>
      </c>
      <c r="J219" s="51">
        <f t="shared" si="31"/>
        <v>123.1255637735717</v>
      </c>
    </row>
    <row r="220" spans="4:10">
      <c r="D220">
        <v>199</v>
      </c>
      <c r="E220" s="50">
        <f t="shared" si="26"/>
        <v>68.015267175572205</v>
      </c>
      <c r="F220" s="50">
        <f t="shared" si="28"/>
        <v>1.1870903538373592</v>
      </c>
      <c r="G220" s="51">
        <f t="shared" si="27"/>
        <v>107.48719040818898</v>
      </c>
      <c r="H220" s="51">
        <f t="shared" si="29"/>
        <v>118.54567280503792</v>
      </c>
      <c r="I220" s="51">
        <f t="shared" si="30"/>
        <v>109.35898801023623</v>
      </c>
      <c r="J220" s="51">
        <f t="shared" si="31"/>
        <v>123.1820910062974</v>
      </c>
    </row>
    <row r="221" spans="4:10">
      <c r="D221">
        <v>200</v>
      </c>
      <c r="E221" s="50">
        <f t="shared" si="26"/>
        <v>68.358778625953875</v>
      </c>
      <c r="F221" s="50">
        <f t="shared" si="28"/>
        <v>1.1930857596648206</v>
      </c>
      <c r="G221" s="51">
        <f t="shared" si="27"/>
        <v>107.37586767677141</v>
      </c>
      <c r="H221" s="51">
        <f t="shared" si="29"/>
        <v>118.5902279710271</v>
      </c>
      <c r="I221" s="51">
        <f t="shared" si="30"/>
        <v>109.21983459596426</v>
      </c>
      <c r="J221" s="51">
        <f t="shared" si="31"/>
        <v>123.23778496378389</v>
      </c>
    </row>
    <row r="222" spans="4:10">
      <c r="D222">
        <v>201</v>
      </c>
      <c r="E222" s="50">
        <f t="shared" si="26"/>
        <v>68.702290076335558</v>
      </c>
      <c r="F222" s="50">
        <f t="shared" si="28"/>
        <v>1.1990811654922819</v>
      </c>
      <c r="G222" s="51">
        <f t="shared" si="27"/>
        <v>107.26427982138804</v>
      </c>
      <c r="H222" s="51">
        <f t="shared" si="29"/>
        <v>118.63411491529916</v>
      </c>
      <c r="I222" s="51">
        <f t="shared" si="30"/>
        <v>109.08034977673506</v>
      </c>
      <c r="J222" s="51">
        <f t="shared" si="31"/>
        <v>123.29264364412394</v>
      </c>
    </row>
    <row r="223" spans="4:10">
      <c r="D223">
        <v>202</v>
      </c>
      <c r="E223" s="50">
        <f t="shared" si="26"/>
        <v>69.045801526717241</v>
      </c>
      <c r="F223" s="50">
        <f t="shared" si="28"/>
        <v>1.2050765713197433</v>
      </c>
      <c r="G223" s="51">
        <f t="shared" si="27"/>
        <v>107.15243085304019</v>
      </c>
      <c r="H223" s="51">
        <f t="shared" si="29"/>
        <v>118.67733206034734</v>
      </c>
      <c r="I223" s="51">
        <f t="shared" si="30"/>
        <v>108.94053856630023</v>
      </c>
      <c r="J223" s="51">
        <f t="shared" si="31"/>
        <v>123.34666507543417</v>
      </c>
    </row>
    <row r="224" spans="4:10">
      <c r="D224">
        <v>203</v>
      </c>
      <c r="E224" s="50">
        <f t="shared" si="26"/>
        <v>69.389312977098911</v>
      </c>
      <c r="F224" s="50">
        <f t="shared" si="28"/>
        <v>1.2110719771472047</v>
      </c>
      <c r="G224" s="51">
        <f t="shared" si="27"/>
        <v>107.04032479211479</v>
      </c>
      <c r="H224" s="51">
        <f t="shared" si="29"/>
        <v>118.71987785274075</v>
      </c>
      <c r="I224" s="51">
        <f t="shared" si="30"/>
        <v>108.80040599014347</v>
      </c>
      <c r="J224" s="51">
        <f t="shared" si="31"/>
        <v>123.39984731592594</v>
      </c>
    </row>
    <row r="225" spans="4:10">
      <c r="D225">
        <v>204</v>
      </c>
      <c r="E225" s="50">
        <f t="shared" si="26"/>
        <v>69.732824427480594</v>
      </c>
      <c r="F225" s="50">
        <f t="shared" si="28"/>
        <v>1.2170673829746661</v>
      </c>
      <c r="G225" s="51">
        <f t="shared" si="27"/>
        <v>106.92796566823989</v>
      </c>
      <c r="H225" s="51">
        <f t="shared" si="29"/>
        <v>118.76175076318012</v>
      </c>
      <c r="I225" s="51">
        <f t="shared" si="30"/>
        <v>108.65995708529987</v>
      </c>
      <c r="J225" s="51">
        <f t="shared" si="31"/>
        <v>123.45218845397514</v>
      </c>
    </row>
    <row r="226" spans="4:10">
      <c r="D226">
        <v>205</v>
      </c>
      <c r="E226" s="50">
        <f t="shared" si="26"/>
        <v>70.076335877862263</v>
      </c>
      <c r="F226" s="50">
        <f t="shared" si="28"/>
        <v>1.2230627888021275</v>
      </c>
      <c r="G226" s="51">
        <f t="shared" si="27"/>
        <v>106.81535752013988</v>
      </c>
      <c r="H226" s="51">
        <f t="shared" si="29"/>
        <v>118.8029492865527</v>
      </c>
      <c r="I226" s="51">
        <f t="shared" si="30"/>
        <v>108.51919690017486</v>
      </c>
      <c r="J226" s="51">
        <f t="shared" si="31"/>
        <v>123.50368660819088</v>
      </c>
    </row>
    <row r="227" spans="4:10">
      <c r="D227">
        <v>206</v>
      </c>
      <c r="E227" s="50">
        <f t="shared" si="26"/>
        <v>70.419847328243947</v>
      </c>
      <c r="F227" s="50">
        <f t="shared" si="28"/>
        <v>1.2290581946295889</v>
      </c>
      <c r="G227" s="51">
        <f t="shared" si="27"/>
        <v>106.70250439549025</v>
      </c>
      <c r="H227" s="51">
        <f t="shared" si="29"/>
        <v>118.84347194198654</v>
      </c>
      <c r="I227" s="51">
        <f t="shared" si="30"/>
        <v>108.37813049436281</v>
      </c>
      <c r="J227" s="51">
        <f t="shared" si="31"/>
        <v>123.55433992748317</v>
      </c>
    </row>
    <row r="228" spans="4:10">
      <c r="D228">
        <v>207</v>
      </c>
      <c r="E228" s="50">
        <f t="shared" si="26"/>
        <v>70.763358778625616</v>
      </c>
      <c r="F228" s="50">
        <f t="shared" si="28"/>
        <v>1.2350536004570503</v>
      </c>
      <c r="G228" s="51">
        <f t="shared" si="27"/>
        <v>106.58941035077211</v>
      </c>
      <c r="H228" s="51">
        <f t="shared" si="29"/>
        <v>118.88331727290355</v>
      </c>
      <c r="I228" s="51">
        <f t="shared" si="30"/>
        <v>108.23676293846513</v>
      </c>
      <c r="J228" s="51">
        <f t="shared" si="31"/>
        <v>123.60414659112944</v>
      </c>
    </row>
    <row r="229" spans="4:10">
      <c r="D229">
        <v>208</v>
      </c>
      <c r="E229" s="50">
        <f t="shared" si="26"/>
        <v>71.106870229007299</v>
      </c>
      <c r="F229" s="50">
        <f t="shared" si="28"/>
        <v>1.2410490062845116</v>
      </c>
      <c r="G229" s="51">
        <f t="shared" si="27"/>
        <v>106.4760794511264</v>
      </c>
      <c r="H229" s="51">
        <f t="shared" si="29"/>
        <v>118.92248384707193</v>
      </c>
      <c r="I229" s="51">
        <f t="shared" si="30"/>
        <v>108.09509931390799</v>
      </c>
      <c r="J229" s="51">
        <f t="shared" si="31"/>
        <v>123.65310480883993</v>
      </c>
    </row>
    <row r="230" spans="4:10">
      <c r="D230">
        <v>209</v>
      </c>
      <c r="E230" s="50">
        <f t="shared" si="26"/>
        <v>71.450381679388983</v>
      </c>
      <c r="F230" s="50">
        <f t="shared" si="28"/>
        <v>1.247044412111973</v>
      </c>
      <c r="G230" s="51">
        <f t="shared" si="27"/>
        <v>106.36251577020775</v>
      </c>
      <c r="H230" s="51">
        <f t="shared" si="29"/>
        <v>118.9609702566577</v>
      </c>
      <c r="I230" s="51">
        <f t="shared" si="30"/>
        <v>107.95314471275968</v>
      </c>
      <c r="J230" s="51">
        <f t="shared" si="31"/>
        <v>123.70121282082212</v>
      </c>
    </row>
    <row r="231" spans="4:10">
      <c r="D231">
        <v>210</v>
      </c>
      <c r="E231" s="50">
        <f t="shared" si="26"/>
        <v>71.793893129770652</v>
      </c>
      <c r="F231" s="50">
        <f t="shared" si="28"/>
        <v>1.2530398179394344</v>
      </c>
      <c r="G231" s="51">
        <f t="shared" si="27"/>
        <v>106.24872339003807</v>
      </c>
      <c r="H231" s="51">
        <f t="shared" si="29"/>
        <v>118.99877511827515</v>
      </c>
      <c r="I231" s="51">
        <f t="shared" si="30"/>
        <v>107.81090423754759</v>
      </c>
      <c r="J231" s="51">
        <f t="shared" si="31"/>
        <v>123.74846889784394</v>
      </c>
    </row>
    <row r="232" spans="4:10">
      <c r="D232">
        <v>211</v>
      </c>
      <c r="E232" s="50">
        <f t="shared" si="26"/>
        <v>72.137404580152335</v>
      </c>
      <c r="F232" s="50">
        <f t="shared" si="28"/>
        <v>1.2590352237668958</v>
      </c>
      <c r="G232" s="51">
        <f t="shared" si="27"/>
        <v>106.13470640085983</v>
      </c>
      <c r="H232" s="51">
        <f t="shared" si="29"/>
        <v>119.03589707303676</v>
      </c>
      <c r="I232" s="51">
        <f t="shared" si="30"/>
        <v>107.66838300107479</v>
      </c>
      <c r="J232" s="51">
        <f t="shared" si="31"/>
        <v>123.79487134129596</v>
      </c>
    </row>
    <row r="233" spans="4:10">
      <c r="D233">
        <v>212</v>
      </c>
      <c r="E233" s="50">
        <f t="shared" si="26"/>
        <v>72.480916030534004</v>
      </c>
      <c r="F233" s="50">
        <f t="shared" si="28"/>
        <v>1.2650306295943572</v>
      </c>
      <c r="G233" s="51">
        <f t="shared" si="27"/>
        <v>106.02046890098899</v>
      </c>
      <c r="H233" s="51">
        <f t="shared" si="29"/>
        <v>119.07233478660189</v>
      </c>
      <c r="I233" s="51">
        <f t="shared" si="30"/>
        <v>107.52558612623623</v>
      </c>
      <c r="J233" s="51">
        <f t="shared" si="31"/>
        <v>123.84041848325236</v>
      </c>
    </row>
    <row r="234" spans="4:10">
      <c r="D234">
        <v>213</v>
      </c>
      <c r="E234" s="50">
        <f t="shared" si="26"/>
        <v>72.824427480915688</v>
      </c>
      <c r="F234" s="50">
        <f t="shared" si="28"/>
        <v>1.2710260354218186</v>
      </c>
      <c r="G234" s="51">
        <f t="shared" si="27"/>
        <v>105.90601499666774</v>
      </c>
      <c r="H234" s="51">
        <f t="shared" si="29"/>
        <v>119.10808694922483</v>
      </c>
      <c r="I234" s="51">
        <f t="shared" si="30"/>
        <v>107.38251874583466</v>
      </c>
      <c r="J234" s="51">
        <f t="shared" si="31"/>
        <v>123.88510868653103</v>
      </c>
    </row>
    <row r="235" spans="4:10">
      <c r="D235">
        <v>214</v>
      </c>
      <c r="E235" s="50">
        <f t="shared" si="26"/>
        <v>73.167938931297357</v>
      </c>
      <c r="F235" s="50">
        <f t="shared" si="28"/>
        <v>1.27702144124928</v>
      </c>
      <c r="G235" s="51">
        <f t="shared" si="27"/>
        <v>105.79134880191687</v>
      </c>
      <c r="H235" s="51">
        <f t="shared" si="29"/>
        <v>119.14315227580181</v>
      </c>
      <c r="I235" s="51">
        <f t="shared" si="30"/>
        <v>107.23918600239608</v>
      </c>
      <c r="J235" s="51">
        <f t="shared" si="31"/>
        <v>123.92894034475226</v>
      </c>
    </row>
    <row r="236" spans="4:10">
      <c r="D236">
        <v>215</v>
      </c>
      <c r="E236" s="50">
        <f t="shared" si="26"/>
        <v>73.51145038167904</v>
      </c>
      <c r="F236" s="50">
        <f t="shared" si="28"/>
        <v>1.2830168470767414</v>
      </c>
      <c r="G236" s="51">
        <f t="shared" si="27"/>
        <v>105.67647443838791</v>
      </c>
      <c r="H236" s="51">
        <f t="shared" si="29"/>
        <v>119.17752950591731</v>
      </c>
      <c r="I236" s="51">
        <f t="shared" si="30"/>
        <v>107.09559304798489</v>
      </c>
      <c r="J236" s="51">
        <f t="shared" si="31"/>
        <v>123.97191188239663</v>
      </c>
    </row>
    <row r="237" spans="4:10">
      <c r="D237">
        <v>216</v>
      </c>
      <c r="E237" s="50">
        <f t="shared" si="26"/>
        <v>73.85496183206071</v>
      </c>
      <c r="F237" s="50">
        <f t="shared" si="28"/>
        <v>1.2890122529042027</v>
      </c>
      <c r="G237" s="51">
        <f t="shared" si="27"/>
        <v>105.56139603521498</v>
      </c>
      <c r="H237" s="51">
        <f t="shared" si="29"/>
        <v>119.21121740388919</v>
      </c>
      <c r="I237" s="51">
        <f t="shared" si="30"/>
        <v>106.95174504401874</v>
      </c>
      <c r="J237" s="51">
        <f t="shared" si="31"/>
        <v>124.01402175486149</v>
      </c>
    </row>
    <row r="238" spans="4:10">
      <c r="D238">
        <v>217</v>
      </c>
      <c r="E238" s="50">
        <f t="shared" si="26"/>
        <v>74.198473282442379</v>
      </c>
      <c r="F238" s="50">
        <f t="shared" si="28"/>
        <v>1.2950076587316641</v>
      </c>
      <c r="G238" s="51">
        <f t="shared" si="27"/>
        <v>105.44611772886635</v>
      </c>
      <c r="H238" s="51">
        <f t="shared" si="29"/>
        <v>119.2442147588133</v>
      </c>
      <c r="I238" s="51">
        <f t="shared" si="30"/>
        <v>106.80764716108295</v>
      </c>
      <c r="J238" s="51">
        <f t="shared" si="31"/>
        <v>124.05526844851661</v>
      </c>
    </row>
    <row r="239" spans="4:10">
      <c r="D239">
        <v>218</v>
      </c>
      <c r="E239" s="50">
        <f t="shared" si="26"/>
        <v>74.541984732824062</v>
      </c>
      <c r="F239" s="50">
        <f t="shared" si="28"/>
        <v>1.3010030645591255</v>
      </c>
      <c r="G239" s="51">
        <f t="shared" si="27"/>
        <v>105.33064366299578</v>
      </c>
      <c r="H239" s="51">
        <f t="shared" si="29"/>
        <v>119.27652038460684</v>
      </c>
      <c r="I239" s="51">
        <f t="shared" si="30"/>
        <v>106.66330457874473</v>
      </c>
      <c r="J239" s="51">
        <f t="shared" si="31"/>
        <v>124.09565048075855</v>
      </c>
    </row>
    <row r="240" spans="4:10">
      <c r="D240">
        <v>219</v>
      </c>
      <c r="E240" s="50">
        <f t="shared" si="26"/>
        <v>74.885496183205731</v>
      </c>
      <c r="F240" s="50">
        <f t="shared" si="28"/>
        <v>1.3069984703865869</v>
      </c>
      <c r="G240" s="51">
        <f t="shared" si="27"/>
        <v>105.21497798829353</v>
      </c>
      <c r="H240" s="51">
        <f t="shared" si="29"/>
        <v>119.3081331200511</v>
      </c>
      <c r="I240" s="51">
        <f t="shared" si="30"/>
        <v>106.51872248536691</v>
      </c>
      <c r="J240" s="51">
        <f t="shared" si="31"/>
        <v>124.13516640006387</v>
      </c>
    </row>
    <row r="241" spans="4:10">
      <c r="D241">
        <v>220</v>
      </c>
      <c r="E241" s="50">
        <f t="shared" si="26"/>
        <v>75.229007633587415</v>
      </c>
      <c r="F241" s="50">
        <f t="shared" si="28"/>
        <v>1.3129938762140483</v>
      </c>
      <c r="G241" s="51">
        <f t="shared" si="27"/>
        <v>105.09912486233723</v>
      </c>
      <c r="H241" s="51">
        <f t="shared" si="29"/>
        <v>119.33905182883314</v>
      </c>
      <c r="I241" s="51">
        <f t="shared" si="30"/>
        <v>106.37390607792153</v>
      </c>
      <c r="J241" s="51">
        <f t="shared" si="31"/>
        <v>124.17381478604142</v>
      </c>
    </row>
    <row r="242" spans="4:10">
      <c r="D242">
        <v>221</v>
      </c>
      <c r="E242" s="50">
        <f t="shared" si="26"/>
        <v>75.572519083969084</v>
      </c>
      <c r="F242" s="50">
        <f t="shared" si="28"/>
        <v>1.3189892820415097</v>
      </c>
      <c r="G242" s="51">
        <f t="shared" si="27"/>
        <v>104.98308844944239</v>
      </c>
      <c r="H242" s="51">
        <f t="shared" si="29"/>
        <v>119.36927539958668</v>
      </c>
      <c r="I242" s="51">
        <f t="shared" si="30"/>
        <v>106.228860561803</v>
      </c>
      <c r="J242" s="51">
        <f t="shared" si="31"/>
        <v>124.21159424948335</v>
      </c>
    </row>
    <row r="243" spans="4:10">
      <c r="D243">
        <v>222</v>
      </c>
      <c r="E243" s="50">
        <f t="shared" si="26"/>
        <v>75.916030534350767</v>
      </c>
      <c r="F243" s="50">
        <f t="shared" si="28"/>
        <v>1.3249846878689711</v>
      </c>
      <c r="G243" s="51">
        <f t="shared" si="27"/>
        <v>104.86687292051275</v>
      </c>
      <c r="H243" s="51">
        <f t="shared" si="29"/>
        <v>119.39880274593202</v>
      </c>
      <c r="I243" s="51">
        <f t="shared" si="30"/>
        <v>106.08359115064094</v>
      </c>
      <c r="J243" s="51">
        <f t="shared" si="31"/>
        <v>124.24850343241502</v>
      </c>
    </row>
    <row r="244" spans="4:10">
      <c r="D244">
        <v>223</v>
      </c>
      <c r="E244" s="50">
        <f t="shared" si="26"/>
        <v>76.259541984732437</v>
      </c>
      <c r="F244" s="50">
        <f t="shared" si="28"/>
        <v>1.3309800936964324</v>
      </c>
      <c r="G244" s="51">
        <f t="shared" si="27"/>
        <v>104.75048245289031</v>
      </c>
      <c r="H244" s="51">
        <f t="shared" si="29"/>
        <v>119.42763280651509</v>
      </c>
      <c r="I244" s="51">
        <f t="shared" si="30"/>
        <v>105.93810306611287</v>
      </c>
      <c r="J244" s="51">
        <f t="shared" si="31"/>
        <v>124.28454100814386</v>
      </c>
    </row>
    <row r="245" spans="4:10">
      <c r="D245">
        <v>224</v>
      </c>
      <c r="E245" s="50">
        <f t="shared" si="26"/>
        <v>76.60305343511412</v>
      </c>
      <c r="F245" s="50">
        <f t="shared" si="28"/>
        <v>1.3369754995238938</v>
      </c>
      <c r="G245" s="51">
        <f t="shared" si="27"/>
        <v>104.6339212302052</v>
      </c>
      <c r="H245" s="51">
        <f t="shared" si="29"/>
        <v>119.45576454504561</v>
      </c>
      <c r="I245" s="51">
        <f t="shared" si="30"/>
        <v>105.7924015377565</v>
      </c>
      <c r="J245" s="51">
        <f t="shared" si="31"/>
        <v>124.319705681307</v>
      </c>
    </row>
    <row r="246" spans="4:10">
      <c r="D246">
        <v>225</v>
      </c>
      <c r="E246" s="50">
        <f t="shared" si="26"/>
        <v>76.946564885495803</v>
      </c>
      <c r="F246" s="50">
        <f t="shared" si="28"/>
        <v>1.3429709053513552</v>
      </c>
      <c r="G246" s="51">
        <f t="shared" si="27"/>
        <v>104.51719344222535</v>
      </c>
      <c r="H246" s="51">
        <f t="shared" si="29"/>
        <v>119.48319695033432</v>
      </c>
      <c r="I246" s="51">
        <f t="shared" si="30"/>
        <v>105.64649180278168</v>
      </c>
      <c r="J246" s="51">
        <f t="shared" si="31"/>
        <v>124.35399618791789</v>
      </c>
    </row>
    <row r="247" spans="4:10">
      <c r="D247">
        <v>226</v>
      </c>
      <c r="E247" s="50">
        <f t="shared" si="26"/>
        <v>77.290076335877473</v>
      </c>
      <c r="F247" s="50">
        <f t="shared" si="28"/>
        <v>1.3489663111788166</v>
      </c>
      <c r="G247" s="51">
        <f t="shared" si="27"/>
        <v>104.40030328470579</v>
      </c>
      <c r="H247" s="51">
        <f t="shared" si="29"/>
        <v>119.50992903632937</v>
      </c>
      <c r="I247" s="51">
        <f t="shared" si="30"/>
        <v>105.50037910588222</v>
      </c>
      <c r="J247" s="51">
        <f t="shared" si="31"/>
        <v>124.38741129541171</v>
      </c>
    </row>
    <row r="248" spans="4:10">
      <c r="D248">
        <v>227</v>
      </c>
      <c r="E248" s="50">
        <f t="shared" si="26"/>
        <v>77.633587786259156</v>
      </c>
      <c r="F248" s="50">
        <f t="shared" si="28"/>
        <v>1.354961717006278</v>
      </c>
      <c r="G248" s="51">
        <f t="shared" si="27"/>
        <v>104.28325495923789</v>
      </c>
      <c r="H248" s="51">
        <f t="shared" si="29"/>
        <v>119.5359598421517</v>
      </c>
      <c r="I248" s="51">
        <f t="shared" si="30"/>
        <v>105.35406869904737</v>
      </c>
      <c r="J248" s="51">
        <f t="shared" si="31"/>
        <v>124.41994980268963</v>
      </c>
    </row>
    <row r="249" spans="4:10">
      <c r="D249">
        <v>228</v>
      </c>
      <c r="E249" s="50">
        <f t="shared" si="26"/>
        <v>77.977099236640825</v>
      </c>
      <c r="F249" s="50">
        <f t="shared" si="28"/>
        <v>1.3609571228337394</v>
      </c>
      <c r="G249" s="51">
        <f t="shared" si="27"/>
        <v>104.16605267309841</v>
      </c>
      <c r="H249" s="51">
        <f t="shared" si="29"/>
        <v>119.56128843212966</v>
      </c>
      <c r="I249" s="51">
        <f t="shared" si="30"/>
        <v>105.20756584137301</v>
      </c>
      <c r="J249" s="51">
        <f t="shared" si="31"/>
        <v>124.45161054016208</v>
      </c>
    </row>
    <row r="250" spans="4:10">
      <c r="D250">
        <v>229</v>
      </c>
      <c r="E250" s="50">
        <f t="shared" si="26"/>
        <v>78.320610687022509</v>
      </c>
      <c r="F250" s="50">
        <f t="shared" si="28"/>
        <v>1.3669525286612008</v>
      </c>
      <c r="G250" s="51">
        <f t="shared" si="27"/>
        <v>104.04870063909809</v>
      </c>
      <c r="H250" s="51">
        <f t="shared" si="29"/>
        <v>119.58591389583256</v>
      </c>
      <c r="I250" s="51">
        <f t="shared" si="30"/>
        <v>105.0608757988726</v>
      </c>
      <c r="J250" s="51">
        <f t="shared" si="31"/>
        <v>124.48239236979069</v>
      </c>
    </row>
    <row r="251" spans="4:10">
      <c r="D251">
        <v>230</v>
      </c>
      <c r="E251" s="50">
        <f t="shared" si="26"/>
        <v>78.664122137404178</v>
      </c>
      <c r="F251" s="50">
        <f t="shared" si="28"/>
        <v>1.3729479344886621</v>
      </c>
      <c r="G251" s="51">
        <f t="shared" si="27"/>
        <v>103.93120307543037</v>
      </c>
      <c r="H251" s="51">
        <f t="shared" si="29"/>
        <v>119.60983534810343</v>
      </c>
      <c r="I251" s="51">
        <f t="shared" si="30"/>
        <v>104.91400384428798</v>
      </c>
      <c r="J251" s="51">
        <f t="shared" si="31"/>
        <v>124.51229418512929</v>
      </c>
    </row>
    <row r="252" spans="4:10">
      <c r="D252">
        <v>231</v>
      </c>
      <c r="E252" s="50">
        <f t="shared" si="26"/>
        <v>79.007633587785861</v>
      </c>
      <c r="F252" s="50">
        <f t="shared" si="28"/>
        <v>1.3789433403161235</v>
      </c>
      <c r="G252" s="51">
        <f t="shared" si="27"/>
        <v>103.81356420551975</v>
      </c>
      <c r="H252" s="51">
        <f t="shared" si="29"/>
        <v>119.63305192909087</v>
      </c>
      <c r="I252" s="51">
        <f t="shared" si="30"/>
        <v>104.76695525689969</v>
      </c>
      <c r="J252" s="51">
        <f t="shared" si="31"/>
        <v>124.54131491136357</v>
      </c>
    </row>
    <row r="253" spans="4:10">
      <c r="D253">
        <v>232</v>
      </c>
      <c r="E253" s="50">
        <f t="shared" si="26"/>
        <v>79.35114503816753</v>
      </c>
      <c r="F253" s="50">
        <f t="shared" si="28"/>
        <v>1.3849387461435849</v>
      </c>
      <c r="G253" s="51">
        <f t="shared" si="27"/>
        <v>103.69578825786991</v>
      </c>
      <c r="H253" s="51">
        <f t="shared" si="29"/>
        <v>119.65556280427988</v>
      </c>
      <c r="I253" s="51">
        <f t="shared" si="30"/>
        <v>104.61973532233738</v>
      </c>
      <c r="J253" s="51">
        <f t="shared" si="31"/>
        <v>124.56945350534986</v>
      </c>
    </row>
    <row r="254" spans="4:10">
      <c r="D254">
        <v>233</v>
      </c>
      <c r="E254" s="50">
        <f t="shared" si="26"/>
        <v>79.694656488549214</v>
      </c>
      <c r="F254" s="50">
        <f t="shared" si="28"/>
        <v>1.3909341519710463</v>
      </c>
      <c r="G254" s="51">
        <f t="shared" si="27"/>
        <v>103.57787946591176</v>
      </c>
      <c r="H254" s="51">
        <f t="shared" si="29"/>
        <v>119.67736716452197</v>
      </c>
      <c r="I254" s="51">
        <f t="shared" si="30"/>
        <v>104.4723493323897</v>
      </c>
      <c r="J254" s="51">
        <f t="shared" si="31"/>
        <v>124.59670895565245</v>
      </c>
    </row>
    <row r="255" spans="4:10">
      <c r="D255">
        <v>234</v>
      </c>
      <c r="E255" s="50">
        <f t="shared" si="26"/>
        <v>80.038167938930883</v>
      </c>
      <c r="F255" s="50">
        <f t="shared" si="28"/>
        <v>1.3969295577985077</v>
      </c>
      <c r="G255" s="51">
        <f t="shared" si="27"/>
        <v>103.4598420678513</v>
      </c>
      <c r="H255" s="51">
        <f t="shared" si="29"/>
        <v>119.69846422606409</v>
      </c>
      <c r="I255" s="51">
        <f t="shared" si="30"/>
        <v>104.32480258481414</v>
      </c>
      <c r="J255" s="51">
        <f t="shared" si="31"/>
        <v>124.6230802825801</v>
      </c>
    </row>
    <row r="256" spans="4:10">
      <c r="D256">
        <v>235</v>
      </c>
      <c r="E256" s="50">
        <f t="shared" si="26"/>
        <v>80.381679389312566</v>
      </c>
      <c r="F256" s="50">
        <f t="shared" si="28"/>
        <v>1.4029249636259691</v>
      </c>
      <c r="G256" s="51">
        <f t="shared" si="27"/>
        <v>103.34168030651723</v>
      </c>
      <c r="H256" s="51">
        <f t="shared" si="29"/>
        <v>119.71885323057694</v>
      </c>
      <c r="I256" s="51">
        <f t="shared" si="30"/>
        <v>104.17710038314654</v>
      </c>
      <c r="J256" s="51">
        <f t="shared" si="31"/>
        <v>124.64856653822119</v>
      </c>
    </row>
    <row r="257" spans="4:10">
      <c r="D257">
        <v>236</v>
      </c>
      <c r="E257" s="50">
        <f t="shared" si="26"/>
        <v>80.725190839694235</v>
      </c>
      <c r="F257" s="50">
        <f t="shared" si="28"/>
        <v>1.4089203694534305</v>
      </c>
      <c r="G257" s="51">
        <f t="shared" si="27"/>
        <v>103.22339842920847</v>
      </c>
      <c r="H257" s="51">
        <f t="shared" si="29"/>
        <v>119.7385334451822</v>
      </c>
      <c r="I257" s="51">
        <f t="shared" si="30"/>
        <v>104.02924803651058</v>
      </c>
      <c r="J257" s="51">
        <f t="shared" si="31"/>
        <v>124.67316680647775</v>
      </c>
    </row>
    <row r="258" spans="4:10">
      <c r="D258">
        <v>237</v>
      </c>
      <c r="E258" s="50">
        <f t="shared" si="26"/>
        <v>81.068702290075919</v>
      </c>
      <c r="F258" s="50">
        <f t="shared" si="28"/>
        <v>1.4149157752808919</v>
      </c>
      <c r="G258" s="51">
        <f t="shared" si="27"/>
        <v>103.10500068754146</v>
      </c>
      <c r="H258" s="51">
        <f t="shared" si="29"/>
        <v>119.7575041624788</v>
      </c>
      <c r="I258" s="51">
        <f t="shared" si="30"/>
        <v>103.88125085942683</v>
      </c>
      <c r="J258" s="51">
        <f t="shared" si="31"/>
        <v>124.6968802030985</v>
      </c>
    </row>
    <row r="259" spans="4:10">
      <c r="D259">
        <v>238</v>
      </c>
      <c r="E259" s="50">
        <f t="shared" si="26"/>
        <v>81.412213740457588</v>
      </c>
      <c r="F259" s="50">
        <f t="shared" si="28"/>
        <v>1.4209111811083532</v>
      </c>
      <c r="G259" s="51">
        <f t="shared" si="27"/>
        <v>102.98649133729738</v>
      </c>
      <c r="H259" s="51">
        <f t="shared" si="29"/>
        <v>119.77576470056842</v>
      </c>
      <c r="I259" s="51">
        <f t="shared" si="30"/>
        <v>103.73311417162174</v>
      </c>
      <c r="J259" s="51">
        <f t="shared" si="31"/>
        <v>124.71970587571052</v>
      </c>
    </row>
    <row r="260" spans="4:10">
      <c r="D260">
        <v>239</v>
      </c>
      <c r="E260" s="50">
        <f t="shared" si="26"/>
        <v>81.755725190839271</v>
      </c>
      <c r="F260" s="50">
        <f t="shared" si="28"/>
        <v>1.4269065869358146</v>
      </c>
      <c r="G260" s="51">
        <f t="shared" si="27"/>
        <v>102.86787463826917</v>
      </c>
      <c r="H260" s="51">
        <f t="shared" si="29"/>
        <v>119.79331440307996</v>
      </c>
      <c r="I260" s="51">
        <f t="shared" si="30"/>
        <v>103.58484329783646</v>
      </c>
      <c r="J260" s="51">
        <f t="shared" si="31"/>
        <v>124.74164300384994</v>
      </c>
    </row>
    <row r="261" spans="4:10">
      <c r="D261">
        <v>240</v>
      </c>
      <c r="E261" s="50">
        <f t="shared" si="26"/>
        <v>82.099236641220941</v>
      </c>
      <c r="F261" s="50">
        <f t="shared" si="28"/>
        <v>1.432901992763276</v>
      </c>
      <c r="G261" s="51">
        <f t="shared" si="27"/>
        <v>102.74915485410835</v>
      </c>
      <c r="H261" s="51">
        <f t="shared" si="29"/>
        <v>119.81015263919318</v>
      </c>
      <c r="I261" s="51">
        <f t="shared" si="30"/>
        <v>103.43644356763544</v>
      </c>
      <c r="J261" s="51">
        <f t="shared" si="31"/>
        <v>124.76269079899147</v>
      </c>
    </row>
    <row r="262" spans="4:10">
      <c r="D262">
        <v>241</v>
      </c>
      <c r="E262" s="50">
        <f t="shared" si="26"/>
        <v>82.44274809160261</v>
      </c>
      <c r="F262" s="50">
        <f t="shared" si="28"/>
        <v>1.4388973985907374</v>
      </c>
      <c r="G262" s="51">
        <f t="shared" si="27"/>
        <v>102.63033625217186</v>
      </c>
      <c r="H262" s="51">
        <f t="shared" si="29"/>
        <v>119.82627880366132</v>
      </c>
      <c r="I262" s="51">
        <f t="shared" si="30"/>
        <v>103.28792031521483</v>
      </c>
      <c r="J262" s="51">
        <f t="shared" si="31"/>
        <v>124.78284850457666</v>
      </c>
    </row>
    <row r="263" spans="4:10">
      <c r="D263">
        <v>242</v>
      </c>
      <c r="E263" s="50">
        <f t="shared" si="26"/>
        <v>82.786259541984293</v>
      </c>
      <c r="F263" s="50">
        <f t="shared" si="28"/>
        <v>1.4448928044181988</v>
      </c>
      <c r="G263" s="51">
        <f t="shared" si="27"/>
        <v>102.51142310336861</v>
      </c>
      <c r="H263" s="51">
        <f t="shared" si="29"/>
        <v>119.84169231683292</v>
      </c>
      <c r="I263" s="51">
        <f t="shared" si="30"/>
        <v>103.13927887921076</v>
      </c>
      <c r="J263" s="51">
        <f t="shared" si="31"/>
        <v>124.80211539604115</v>
      </c>
    </row>
    <row r="264" spans="4:10">
      <c r="D264">
        <v>243</v>
      </c>
      <c r="E264" s="50">
        <f t="shared" si="26"/>
        <v>83.129770992365977</v>
      </c>
      <c r="F264" s="50">
        <f t="shared" si="28"/>
        <v>1.4508882102456602</v>
      </c>
      <c r="G264" s="51">
        <f t="shared" si="27"/>
        <v>102.39241968200596</v>
      </c>
      <c r="H264" s="51">
        <f t="shared" si="29"/>
        <v>119.85639262467255</v>
      </c>
      <c r="I264" s="51">
        <f t="shared" si="30"/>
        <v>102.99052460250746</v>
      </c>
      <c r="J264" s="51">
        <f t="shared" si="31"/>
        <v>124.82049078084069</v>
      </c>
    </row>
    <row r="265" spans="4:10">
      <c r="D265">
        <v>244</v>
      </c>
      <c r="E265" s="50">
        <f t="shared" si="26"/>
        <v>83.47328244274766</v>
      </c>
      <c r="F265" s="50">
        <f t="shared" si="28"/>
        <v>1.4568836160731216</v>
      </c>
      <c r="G265" s="51">
        <f t="shared" si="27"/>
        <v>102.27333026563613</v>
      </c>
      <c r="H265" s="51">
        <f t="shared" si="29"/>
        <v>119.87037919878085</v>
      </c>
      <c r="I265" s="51">
        <f t="shared" si="30"/>
        <v>102.84166283204516</v>
      </c>
      <c r="J265" s="51">
        <f t="shared" si="31"/>
        <v>124.83797399847606</v>
      </c>
    </row>
    <row r="266" spans="4:10">
      <c r="D266">
        <v>245</v>
      </c>
      <c r="E266" s="50">
        <f t="shared" si="26"/>
        <v>83.816793893129315</v>
      </c>
      <c r="F266" s="50">
        <f t="shared" si="28"/>
        <v>1.4628790219005829</v>
      </c>
      <c r="G266" s="51">
        <f t="shared" si="27"/>
        <v>102.15415913490237</v>
      </c>
      <c r="H266" s="51">
        <f t="shared" si="29"/>
        <v>119.88365153641344</v>
      </c>
      <c r="I266" s="51">
        <f t="shared" si="30"/>
        <v>102.69269891862797</v>
      </c>
      <c r="J266" s="51">
        <f t="shared" si="31"/>
        <v>124.85456442051679</v>
      </c>
    </row>
    <row r="267" spans="4:10">
      <c r="D267">
        <v>246</v>
      </c>
      <c r="E267" s="50">
        <f t="shared" si="26"/>
        <v>84.160305343510998</v>
      </c>
      <c r="F267" s="50">
        <f t="shared" si="28"/>
        <v>1.4688744277280443</v>
      </c>
      <c r="G267" s="51">
        <f t="shared" si="27"/>
        <v>102.03491057338518</v>
      </c>
      <c r="H267" s="51">
        <f t="shared" si="29"/>
        <v>119.89620916049901</v>
      </c>
      <c r="I267" s="51">
        <f t="shared" si="30"/>
        <v>102.54363821673148</v>
      </c>
      <c r="J267" s="51">
        <f t="shared" si="31"/>
        <v>124.87026145062377</v>
      </c>
    </row>
    <row r="268" spans="4:10">
      <c r="D268">
        <v>247</v>
      </c>
      <c r="E268" s="50">
        <f t="shared" si="26"/>
        <v>84.503816793892682</v>
      </c>
      <c r="F268" s="50">
        <f t="shared" si="28"/>
        <v>1.4748698335555057</v>
      </c>
      <c r="G268" s="51">
        <f t="shared" si="27"/>
        <v>101.91558886744825</v>
      </c>
      <c r="H268" s="51">
        <f t="shared" si="29"/>
        <v>119.9080516196565</v>
      </c>
      <c r="I268" s="51">
        <f t="shared" si="30"/>
        <v>102.39448608431032</v>
      </c>
      <c r="J268" s="51">
        <f t="shared" si="31"/>
        <v>124.88506452457064</v>
      </c>
    </row>
    <row r="269" spans="4:10">
      <c r="D269">
        <v>248</v>
      </c>
      <c r="E269" s="50">
        <f t="shared" si="26"/>
        <v>84.847328244274365</v>
      </c>
      <c r="F269" s="50">
        <f t="shared" si="28"/>
        <v>1.4808652393829671</v>
      </c>
      <c r="G269" s="51">
        <f t="shared" si="27"/>
        <v>101.79619830608448</v>
      </c>
      <c r="H269" s="51">
        <f t="shared" si="29"/>
        <v>119.91917848821129</v>
      </c>
      <c r="I269" s="51">
        <f t="shared" si="30"/>
        <v>102.24524788260558</v>
      </c>
      <c r="J269" s="51">
        <f t="shared" si="31"/>
        <v>124.89897311026411</v>
      </c>
    </row>
    <row r="270" spans="4:10">
      <c r="D270">
        <v>249</v>
      </c>
      <c r="E270" s="50">
        <f t="shared" si="26"/>
        <v>85.190839694656049</v>
      </c>
      <c r="F270" s="50">
        <f t="shared" si="28"/>
        <v>1.4868606452104285</v>
      </c>
      <c r="G270" s="51">
        <f t="shared" si="27"/>
        <v>101.67674318076169</v>
      </c>
      <c r="H270" s="51">
        <f t="shared" si="29"/>
        <v>119.92958936621046</v>
      </c>
      <c r="I270" s="51">
        <f t="shared" si="30"/>
        <v>102.09592897595211</v>
      </c>
      <c r="J270" s="51">
        <f t="shared" si="31"/>
        <v>124.91198670776308</v>
      </c>
    </row>
    <row r="271" spans="4:10">
      <c r="D271">
        <v>250</v>
      </c>
      <c r="E271" s="50">
        <f t="shared" si="26"/>
        <v>85.534351145037704</v>
      </c>
      <c r="F271" s="50">
        <f t="shared" si="28"/>
        <v>1.4928560510378899</v>
      </c>
      <c r="G271" s="51">
        <f t="shared" si="27"/>
        <v>101.55722778526851</v>
      </c>
      <c r="H271" s="51">
        <f t="shared" si="29"/>
        <v>119.93928387943728</v>
      </c>
      <c r="I271" s="51">
        <f t="shared" si="30"/>
        <v>101.94653473158564</v>
      </c>
      <c r="J271" s="51">
        <f t="shared" si="31"/>
        <v>124.92410484929661</v>
      </c>
    </row>
    <row r="272" spans="4:10">
      <c r="D272">
        <v>251</v>
      </c>
      <c r="E272" s="50">
        <f t="shared" si="26"/>
        <v>85.877862595419387</v>
      </c>
      <c r="F272" s="50">
        <f t="shared" si="28"/>
        <v>1.4988514568653513</v>
      </c>
      <c r="G272" s="51">
        <f t="shared" si="27"/>
        <v>101.43765641555994</v>
      </c>
      <c r="H272" s="51">
        <f t="shared" si="29"/>
        <v>119.94826167942458</v>
      </c>
      <c r="I272" s="51">
        <f t="shared" si="30"/>
        <v>101.79707051944993</v>
      </c>
      <c r="J272" s="51">
        <f t="shared" si="31"/>
        <v>124.93532709928073</v>
      </c>
    </row>
    <row r="273" spans="4:10">
      <c r="D273">
        <v>252</v>
      </c>
      <c r="E273" s="50">
        <f t="shared" si="26"/>
        <v>86.22137404580107</v>
      </c>
      <c r="F273" s="50">
        <f t="shared" si="28"/>
        <v>1.5048468626928126</v>
      </c>
      <c r="G273" s="51">
        <f t="shared" si="27"/>
        <v>101.31803336960296</v>
      </c>
      <c r="H273" s="51">
        <f t="shared" si="29"/>
        <v>119.95652244346728</v>
      </c>
      <c r="I273" s="51">
        <f t="shared" si="30"/>
        <v>101.6475417120037</v>
      </c>
      <c r="J273" s="51">
        <f t="shared" si="31"/>
        <v>124.94565305433409</v>
      </c>
    </row>
    <row r="274" spans="4:10">
      <c r="D274">
        <v>253</v>
      </c>
      <c r="E274" s="50">
        <f t="shared" si="26"/>
        <v>86.56488549618274</v>
      </c>
      <c r="F274" s="50">
        <f t="shared" si="28"/>
        <v>1.510842268520274</v>
      </c>
      <c r="G274" s="51">
        <f t="shared" si="27"/>
        <v>101.19836294722204</v>
      </c>
      <c r="H274" s="51">
        <f t="shared" si="29"/>
        <v>119.96406587463399</v>
      </c>
      <c r="I274" s="51">
        <f t="shared" si="30"/>
        <v>101.49795368402755</v>
      </c>
      <c r="J274" s="51">
        <f t="shared" si="31"/>
        <v>124.95508234329249</v>
      </c>
    </row>
    <row r="275" spans="4:10">
      <c r="D275">
        <v>254</v>
      </c>
      <c r="E275" s="50">
        <f t="shared" si="26"/>
        <v>86.908396946564409</v>
      </c>
      <c r="F275" s="50">
        <f t="shared" si="28"/>
        <v>1.5168376743477354</v>
      </c>
      <c r="G275" s="51">
        <f t="shared" si="27"/>
        <v>101.07864944994459</v>
      </c>
      <c r="H275" s="51">
        <f t="shared" si="29"/>
        <v>119.97089170177772</v>
      </c>
      <c r="I275" s="51">
        <f t="shared" si="30"/>
        <v>101.34831181243074</v>
      </c>
      <c r="J275" s="51">
        <f t="shared" si="31"/>
        <v>124.96361462722214</v>
      </c>
    </row>
    <row r="276" spans="4:10">
      <c r="D276">
        <v>255</v>
      </c>
      <c r="E276" s="50">
        <f t="shared" si="26"/>
        <v>87.251908396946092</v>
      </c>
      <c r="F276" s="50">
        <f t="shared" si="28"/>
        <v>1.5228330801751968</v>
      </c>
      <c r="G276" s="51">
        <f t="shared" si="27"/>
        <v>100.95889718084634</v>
      </c>
      <c r="H276" s="51">
        <f t="shared" si="29"/>
        <v>119.9769996795456</v>
      </c>
      <c r="I276" s="51">
        <f t="shared" si="30"/>
        <v>101.19862147605791</v>
      </c>
      <c r="J276" s="51">
        <f t="shared" si="31"/>
        <v>124.971249599432</v>
      </c>
    </row>
    <row r="277" spans="4:10">
      <c r="D277">
        <v>256</v>
      </c>
      <c r="E277" s="50">
        <f t="shared" si="26"/>
        <v>87.595419847327776</v>
      </c>
      <c r="F277" s="50">
        <f t="shared" si="28"/>
        <v>1.5288284860026582</v>
      </c>
      <c r="G277" s="51">
        <f t="shared" si="27"/>
        <v>100.83911044439664</v>
      </c>
      <c r="H277" s="51">
        <f t="shared" si="29"/>
        <v>119.98238958838769</v>
      </c>
      <c r="I277" s="51">
        <f t="shared" si="30"/>
        <v>101.04888805549579</v>
      </c>
      <c r="J277" s="51">
        <f t="shared" si="31"/>
        <v>124.97798698548461</v>
      </c>
    </row>
    <row r="278" spans="4:10">
      <c r="D278">
        <v>257</v>
      </c>
      <c r="E278" s="50">
        <f t="shared" si="26"/>
        <v>87.938931297709445</v>
      </c>
      <c r="F278" s="50">
        <f t="shared" si="28"/>
        <v>1.5348238918301196</v>
      </c>
      <c r="G278" s="51">
        <f t="shared" si="27"/>
        <v>100.71929354630379</v>
      </c>
      <c r="H278" s="51">
        <f t="shared" si="29"/>
        <v>119.98706123456486</v>
      </c>
      <c r="I278" s="51">
        <f t="shared" si="30"/>
        <v>100.89911693287974</v>
      </c>
      <c r="J278" s="51">
        <f t="shared" si="31"/>
        <v>124.98382654320608</v>
      </c>
    </row>
    <row r="279" spans="4:10">
      <c r="D279">
        <v>258</v>
      </c>
      <c r="E279" s="50">
        <f t="shared" ref="E279:E284" si="32">F279*180/PI()</f>
        <v>88.282442748091128</v>
      </c>
      <c r="F279" s="50">
        <f t="shared" si="28"/>
        <v>1.540819297657581</v>
      </c>
      <c r="G279" s="51">
        <f t="shared" si="27"/>
        <v>100.59945079336025</v>
      </c>
      <c r="H279" s="51">
        <f t="shared" si="29"/>
        <v>119.99101445015584</v>
      </c>
      <c r="I279" s="51">
        <f t="shared" si="30"/>
        <v>100.74931349170032</v>
      </c>
      <c r="J279" s="51">
        <f t="shared" si="31"/>
        <v>124.9887680626948</v>
      </c>
    </row>
    <row r="280" spans="4:10">
      <c r="D280">
        <v>259</v>
      </c>
      <c r="E280" s="50">
        <f t="shared" si="32"/>
        <v>88.625954198472797</v>
      </c>
      <c r="F280" s="50">
        <f t="shared" si="28"/>
        <v>1.5468147034850424</v>
      </c>
      <c r="G280" s="51">
        <f t="shared" ref="G280:G284" si="33">100+$E$15*COS(F280)</f>
        <v>100.47958649328781</v>
      </c>
      <c r="H280" s="51">
        <f t="shared" si="29"/>
        <v>119.99424909306313</v>
      </c>
      <c r="I280" s="51">
        <f t="shared" si="30"/>
        <v>100.59948311660976</v>
      </c>
      <c r="J280" s="51">
        <f t="shared" si="31"/>
        <v>124.99281136632891</v>
      </c>
    </row>
    <row r="281" spans="4:10">
      <c r="D281">
        <v>260</v>
      </c>
      <c r="E281" s="50">
        <f t="shared" si="32"/>
        <v>88.969465648854467</v>
      </c>
      <c r="F281" s="50">
        <f t="shared" si="28"/>
        <v>1.5528101093125037</v>
      </c>
      <c r="G281" s="51">
        <f t="shared" si="33"/>
        <v>100.35970495458275</v>
      </c>
      <c r="H281" s="51">
        <f t="shared" si="29"/>
        <v>119.99676504701819</v>
      </c>
      <c r="I281" s="51">
        <f t="shared" si="30"/>
        <v>100.44963119322844</v>
      </c>
      <c r="J281" s="51">
        <f t="shared" si="31"/>
        <v>124.99595630877275</v>
      </c>
    </row>
    <row r="282" spans="4:10">
      <c r="D282">
        <v>261</v>
      </c>
      <c r="E282" s="50">
        <f t="shared" si="32"/>
        <v>89.31297709923615</v>
      </c>
      <c r="F282" s="50">
        <f t="shared" ref="F282:F284" si="34">F281+$F$19*2</f>
        <v>1.5588055151399651</v>
      </c>
      <c r="G282" s="51">
        <f t="shared" si="33"/>
        <v>100.23981048636104</v>
      </c>
      <c r="H282" s="51">
        <f t="shared" ref="H282:H284" si="35">100+$E$15*SIN(F282)</f>
        <v>119.99856222158562</v>
      </c>
      <c r="I282" s="51">
        <f t="shared" ref="I282:I284" si="36">100+$E$14*COS(F282)</f>
        <v>100.29976310795129</v>
      </c>
      <c r="J282" s="51">
        <f t="shared" ref="J282:J284" si="37">100+$E$14*SIN(F282)</f>
        <v>124.99820277698201</v>
      </c>
    </row>
    <row r="283" spans="4:10">
      <c r="D283">
        <v>262</v>
      </c>
      <c r="E283" s="50">
        <f t="shared" si="32"/>
        <v>89.656488549617833</v>
      </c>
      <c r="F283" s="50">
        <f t="shared" si="34"/>
        <v>1.5648009209674265</v>
      </c>
      <c r="G283" s="51">
        <f t="shared" si="33"/>
        <v>100.11990739820332</v>
      </c>
      <c r="H283" s="51">
        <f t="shared" si="35"/>
        <v>119.99964055216634</v>
      </c>
      <c r="I283" s="51">
        <f t="shared" si="36"/>
        <v>100.14988424775416</v>
      </c>
      <c r="J283" s="51">
        <f t="shared" si="37"/>
        <v>124.99955069020791</v>
      </c>
    </row>
    <row r="284" spans="4:10">
      <c r="E284" s="50">
        <f t="shared" si="32"/>
        <v>89.999999999999503</v>
      </c>
      <c r="F284" s="50">
        <f t="shared" si="34"/>
        <v>1.5707963267948879</v>
      </c>
      <c r="G284" s="53">
        <f t="shared" si="33"/>
        <v>100.00000000000017</v>
      </c>
      <c r="H284" s="53">
        <f t="shared" si="35"/>
        <v>120</v>
      </c>
      <c r="I284" s="53">
        <f t="shared" si="36"/>
        <v>100.00000000000021</v>
      </c>
      <c r="J284" s="53">
        <f t="shared" si="37"/>
        <v>125</v>
      </c>
    </row>
    <row r="285" spans="4:10">
      <c r="E285" s="5"/>
      <c r="F285" s="5"/>
      <c r="G285" s="5"/>
      <c r="H285" s="5"/>
      <c r="I285" s="5"/>
      <c r="J285" s="5"/>
    </row>
    <row r="286" spans="4:10">
      <c r="E286" s="5"/>
      <c r="F286" s="5"/>
      <c r="G286" s="5"/>
      <c r="H286" s="5"/>
      <c r="I286" s="5"/>
      <c r="J286" s="5"/>
    </row>
    <row r="287" spans="4:10">
      <c r="E287" s="5"/>
      <c r="F287" s="5"/>
      <c r="G287" s="5"/>
      <c r="H287" s="5"/>
      <c r="I287" s="5"/>
      <c r="J287" s="5"/>
    </row>
    <row r="288" spans="4:10">
      <c r="E288" s="5"/>
      <c r="F288" s="5"/>
      <c r="G288" s="5"/>
      <c r="H288" s="5"/>
      <c r="I288" s="5"/>
      <c r="J288" s="5"/>
    </row>
    <row r="289" spans="5:10">
      <c r="E289" s="5"/>
      <c r="F289" s="5"/>
      <c r="G289" s="5"/>
      <c r="H289" s="5"/>
      <c r="I289" s="5"/>
      <c r="J289" s="5"/>
    </row>
    <row r="290" spans="5:10">
      <c r="E290" s="5"/>
      <c r="F290" s="5"/>
      <c r="G290" s="5"/>
      <c r="H290" s="5"/>
      <c r="I290" s="5"/>
      <c r="J290" s="5"/>
    </row>
    <row r="291" spans="5:10">
      <c r="E291" s="5"/>
      <c r="F291" s="5"/>
      <c r="G291" s="5"/>
      <c r="H291" s="5"/>
      <c r="I291" s="5"/>
      <c r="J291" s="5"/>
    </row>
    <row r="292" spans="5:10">
      <c r="E292" s="5"/>
      <c r="F292" s="5"/>
      <c r="G292" s="5"/>
      <c r="H292" s="5"/>
      <c r="I292" s="5"/>
      <c r="J292" s="5"/>
    </row>
    <row r="293" spans="5:10">
      <c r="E293" s="5"/>
      <c r="F293" s="5"/>
      <c r="G293" s="5"/>
      <c r="H293" s="5"/>
      <c r="I293" s="5"/>
      <c r="J293" s="5"/>
    </row>
    <row r="294" spans="5:10">
      <c r="E294" s="5"/>
      <c r="F294" s="5"/>
      <c r="G294" s="5"/>
      <c r="H294" s="5"/>
      <c r="I294" s="5"/>
      <c r="J294" s="5"/>
    </row>
    <row r="295" spans="5:10">
      <c r="E295" s="5"/>
      <c r="F295" s="5"/>
      <c r="G295" s="5"/>
      <c r="H295" s="5"/>
      <c r="I295" s="5"/>
      <c r="J295" s="5"/>
    </row>
    <row r="296" spans="5:10">
      <c r="E296" s="5"/>
      <c r="F296" s="5"/>
      <c r="G296" s="5"/>
      <c r="H296" s="5"/>
      <c r="I296" s="5"/>
      <c r="J296" s="5"/>
    </row>
    <row r="297" spans="5:10">
      <c r="E297" s="5"/>
      <c r="F297" s="5"/>
      <c r="G297" s="5"/>
      <c r="H297" s="5"/>
      <c r="I297" s="5"/>
      <c r="J297" s="5"/>
    </row>
    <row r="298" spans="5:10">
      <c r="E298" s="5"/>
      <c r="F298" s="5"/>
      <c r="G298" s="5"/>
      <c r="H298" s="5"/>
      <c r="I298" s="5"/>
      <c r="J298" s="5"/>
    </row>
    <row r="299" spans="5:10">
      <c r="E299" s="5"/>
      <c r="F299" s="5"/>
      <c r="G299" s="5"/>
      <c r="H299" s="5"/>
      <c r="I299" s="5"/>
      <c r="J299" s="5"/>
    </row>
    <row r="300" spans="5:10">
      <c r="E300" s="5"/>
      <c r="F300" s="5"/>
      <c r="G300" s="5"/>
      <c r="H300" s="5"/>
      <c r="I300" s="5"/>
      <c r="J300" s="5"/>
    </row>
    <row r="301" spans="5:10">
      <c r="E301" s="5"/>
      <c r="F301" s="5"/>
      <c r="G301" s="5"/>
      <c r="H301" s="5"/>
      <c r="I301" s="5"/>
      <c r="J301" s="5"/>
    </row>
    <row r="302" spans="5:10">
      <c r="E302" s="5"/>
      <c r="F302" s="5"/>
      <c r="G302" s="5"/>
      <c r="H302" s="5"/>
      <c r="I302" s="5"/>
      <c r="J302" s="5"/>
    </row>
    <row r="303" spans="5:10">
      <c r="E303" s="5"/>
      <c r="F303" s="5"/>
      <c r="G303" s="5"/>
      <c r="H303" s="5"/>
      <c r="I303" s="5"/>
      <c r="J303" s="5"/>
    </row>
    <row r="304" spans="5:10">
      <c r="E304" s="5"/>
      <c r="F304" s="5"/>
      <c r="G304" s="5"/>
      <c r="H304" s="5"/>
      <c r="I304" s="5"/>
      <c r="J304" s="5"/>
    </row>
    <row r="305" spans="5:10">
      <c r="E305" s="5"/>
      <c r="F305" s="5"/>
      <c r="G305" s="5"/>
      <c r="H305" s="5"/>
      <c r="I305" s="5"/>
      <c r="J305" s="5"/>
    </row>
    <row r="306" spans="5:10">
      <c r="E306" s="5"/>
      <c r="F306" s="5"/>
      <c r="G306" s="5"/>
      <c r="H306" s="5"/>
      <c r="I306" s="5"/>
      <c r="J306" s="5"/>
    </row>
    <row r="307" spans="5:10">
      <c r="E307" s="5"/>
      <c r="F307" s="5"/>
      <c r="G307" s="5"/>
      <c r="H307" s="5"/>
      <c r="I307" s="5"/>
      <c r="J307" s="5"/>
    </row>
    <row r="308" spans="5:10">
      <c r="E308" s="5"/>
      <c r="F308" s="5"/>
      <c r="G308" s="5"/>
      <c r="H308" s="5"/>
      <c r="I308" s="5"/>
      <c r="J308" s="5"/>
    </row>
    <row r="309" spans="5:10">
      <c r="E309" s="5"/>
      <c r="F309" s="5"/>
      <c r="G309" s="5"/>
      <c r="H309" s="5"/>
      <c r="I309" s="5"/>
      <c r="J309" s="5"/>
    </row>
    <row r="310" spans="5:10">
      <c r="E310" s="5"/>
      <c r="F310" s="5"/>
      <c r="G310" s="5"/>
      <c r="H310" s="5"/>
      <c r="I310" s="5"/>
      <c r="J310" s="5"/>
    </row>
    <row r="311" spans="5:10">
      <c r="E311" s="5"/>
      <c r="F311" s="5"/>
      <c r="G311" s="5"/>
      <c r="H311" s="5"/>
      <c r="I311" s="5"/>
      <c r="J311" s="5"/>
    </row>
    <row r="312" spans="5:10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O29"/>
  <sheetViews>
    <sheetView workbookViewId="0">
      <selection activeCell="J12" sqref="J12"/>
    </sheetView>
  </sheetViews>
  <sheetFormatPr defaultRowHeight="1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32"/>
  </cols>
  <sheetData>
    <row r="4" spans="2:15">
      <c r="B4" s="52">
        <v>40000000</v>
      </c>
      <c r="E4" s="52">
        <f>B4/4</f>
        <v>10000000</v>
      </c>
      <c r="J4" s="52">
        <f>B4</f>
        <v>40000000</v>
      </c>
      <c r="K4">
        <v>1</v>
      </c>
    </row>
    <row r="5" spans="2:15">
      <c r="B5" s="7">
        <v>2</v>
      </c>
      <c r="J5" s="52">
        <f t="shared" ref="J5:J10" si="0">J$4/$B5</f>
        <v>20000000</v>
      </c>
      <c r="K5">
        <v>2</v>
      </c>
    </row>
    <row r="6" spans="2:15">
      <c r="B6" s="7">
        <v>3</v>
      </c>
      <c r="J6" s="52">
        <f t="shared" si="0"/>
        <v>13333333.333333334</v>
      </c>
      <c r="K6">
        <v>3</v>
      </c>
    </row>
    <row r="7" spans="2:15">
      <c r="B7" s="7">
        <v>4</v>
      </c>
      <c r="D7" s="52">
        <f>J$13/$B7</f>
        <v>625000</v>
      </c>
      <c r="E7" s="52">
        <f>E$4/$B7</f>
        <v>2500000</v>
      </c>
      <c r="J7" s="52">
        <f t="shared" si="0"/>
        <v>10000000</v>
      </c>
      <c r="K7">
        <v>4</v>
      </c>
    </row>
    <row r="8" spans="2:15">
      <c r="B8" s="7">
        <v>5</v>
      </c>
      <c r="J8" s="52">
        <f t="shared" si="0"/>
        <v>8000000</v>
      </c>
      <c r="K8">
        <v>5</v>
      </c>
    </row>
    <row r="9" spans="2:15">
      <c r="B9" s="7">
        <v>6</v>
      </c>
      <c r="J9" s="52">
        <f t="shared" si="0"/>
        <v>6666666.666666667</v>
      </c>
      <c r="K9">
        <v>6</v>
      </c>
      <c r="N9">
        <v>111</v>
      </c>
      <c r="O9" s="32" t="s">
        <v>79</v>
      </c>
    </row>
    <row r="10" spans="2:15">
      <c r="B10" s="7">
        <v>7</v>
      </c>
      <c r="J10" s="52">
        <f t="shared" si="0"/>
        <v>5714285.7142857146</v>
      </c>
      <c r="K10">
        <v>7</v>
      </c>
      <c r="N10">
        <v>110</v>
      </c>
      <c r="O10" s="32" t="s">
        <v>80</v>
      </c>
    </row>
    <row r="11" spans="2:15">
      <c r="B11" s="7">
        <v>8</v>
      </c>
      <c r="D11" s="52">
        <f>J$13/$B11</f>
        <v>312500</v>
      </c>
      <c r="E11" s="52">
        <f>E$4/$B11</f>
        <v>1250000</v>
      </c>
      <c r="F11" s="52">
        <f>J$4/$B11</f>
        <v>5000000</v>
      </c>
      <c r="J11" s="52">
        <f>E$4/$B5</f>
        <v>5000000</v>
      </c>
      <c r="K11">
        <v>8</v>
      </c>
      <c r="N11">
        <v>101</v>
      </c>
      <c r="O11" s="32" t="s">
        <v>81</v>
      </c>
    </row>
    <row r="12" spans="2:15">
      <c r="J12" s="52">
        <f>E$4/$B6</f>
        <v>3333333.3333333335</v>
      </c>
      <c r="K12">
        <v>9</v>
      </c>
      <c r="N12">
        <v>100</v>
      </c>
      <c r="O12" s="32" t="s">
        <v>82</v>
      </c>
    </row>
    <row r="13" spans="2:15">
      <c r="J13" s="52">
        <f>B4/16</f>
        <v>2500000</v>
      </c>
      <c r="K13">
        <v>10</v>
      </c>
      <c r="N13">
        <v>11</v>
      </c>
      <c r="O13" s="32" t="s">
        <v>83</v>
      </c>
    </row>
    <row r="14" spans="2:15" ht="15.75" thickBot="1">
      <c r="F14">
        <f>IF(AND((E18&gt;=1),(E18&lt;=8)),E18,IF(AND((E17&gt;=1),(E17&lt;=8)),E17,IF(AND((E16&gt;=1),(E16&lt;=8)),E16,IF(AND((E15&gt;=1),(E15&lt;=8)),E15,0))))</f>
        <v>2</v>
      </c>
      <c r="J14" s="52">
        <f>E$4/$B8</f>
        <v>2000000</v>
      </c>
      <c r="K14">
        <v>11</v>
      </c>
      <c r="N14">
        <v>10</v>
      </c>
      <c r="O14" s="32" t="s">
        <v>84</v>
      </c>
    </row>
    <row r="15" spans="2:15" ht="15.75" thickBot="1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52">
        <f>E$4/$B9</f>
        <v>1666666.6666666667</v>
      </c>
      <c r="K15">
        <v>12</v>
      </c>
      <c r="N15">
        <v>1</v>
      </c>
      <c r="O15" s="32" t="s">
        <v>85</v>
      </c>
    </row>
    <row r="16" spans="2:15" ht="15.75" thickBot="1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52">
        <f>E$4/$B10</f>
        <v>1428571.4285714286</v>
      </c>
      <c r="K16">
        <v>13</v>
      </c>
      <c r="N16">
        <v>0</v>
      </c>
      <c r="O16" s="32" t="s">
        <v>86</v>
      </c>
    </row>
    <row r="17" spans="2:11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52">
        <f>J$13/$B5</f>
        <v>1250000</v>
      </c>
      <c r="K17">
        <v>14</v>
      </c>
    </row>
    <row r="18" spans="2:11">
      <c r="D18">
        <f>C15/1</f>
        <v>10</v>
      </c>
      <c r="E18">
        <f>FLOOR(D18,1)</f>
        <v>10</v>
      </c>
      <c r="F18">
        <f>$F$14/4</f>
        <v>0.5</v>
      </c>
      <c r="J18" s="52">
        <f>J$13/$B6</f>
        <v>833333.33333333337</v>
      </c>
      <c r="K18">
        <v>15</v>
      </c>
    </row>
    <row r="19" spans="2:11">
      <c r="F19">
        <f>$F$14/5</f>
        <v>0.4</v>
      </c>
      <c r="J19" s="52">
        <f>B4/64</f>
        <v>625000</v>
      </c>
      <c r="K19">
        <v>16</v>
      </c>
    </row>
    <row r="20" spans="2:11">
      <c r="F20">
        <f>$F$14/6</f>
        <v>0.33333333333333331</v>
      </c>
      <c r="J20" s="52">
        <f>J$13/$B8</f>
        <v>500000</v>
      </c>
      <c r="K20">
        <v>17</v>
      </c>
    </row>
    <row r="21" spans="2:11">
      <c r="F21">
        <f>$F$14/7</f>
        <v>0.2857142857142857</v>
      </c>
      <c r="J21" s="52">
        <f>J$13/$B9</f>
        <v>416666.66666666669</v>
      </c>
      <c r="K21">
        <v>18</v>
      </c>
    </row>
    <row r="22" spans="2:11">
      <c r="F22">
        <f>$F$14/8</f>
        <v>0.25</v>
      </c>
      <c r="J22" s="52">
        <f>J$13/$B10</f>
        <v>357142.85714285716</v>
      </c>
      <c r="K22">
        <v>19</v>
      </c>
    </row>
    <row r="23" spans="2:11">
      <c r="B23">
        <v>1</v>
      </c>
      <c r="C23">
        <v>0</v>
      </c>
      <c r="J23" s="52">
        <f t="shared" ref="J23:J29" si="1">J$19/$B5</f>
        <v>312500</v>
      </c>
      <c r="K23">
        <v>20</v>
      </c>
    </row>
    <row r="24" spans="2:11">
      <c r="B24">
        <v>4</v>
      </c>
      <c r="C24">
        <v>3</v>
      </c>
      <c r="J24" s="52">
        <f t="shared" si="1"/>
        <v>208333.33333333334</v>
      </c>
      <c r="K24">
        <v>21</v>
      </c>
    </row>
    <row r="25" spans="2:11">
      <c r="B25">
        <v>16</v>
      </c>
      <c r="C25">
        <v>6</v>
      </c>
      <c r="J25" s="52">
        <f t="shared" si="1"/>
        <v>156250</v>
      </c>
      <c r="K25">
        <v>22</v>
      </c>
    </row>
    <row r="26" spans="2:11">
      <c r="B26">
        <v>64</v>
      </c>
      <c r="C26">
        <v>7</v>
      </c>
      <c r="J26" s="52">
        <f t="shared" si="1"/>
        <v>125000</v>
      </c>
      <c r="K26">
        <v>23</v>
      </c>
    </row>
    <row r="27" spans="2:11">
      <c r="J27" s="52">
        <f t="shared" si="1"/>
        <v>104166.66666666667</v>
      </c>
      <c r="K27">
        <v>24</v>
      </c>
    </row>
    <row r="28" spans="2:11">
      <c r="J28" s="52">
        <f t="shared" si="1"/>
        <v>89285.71428571429</v>
      </c>
      <c r="K28">
        <v>25</v>
      </c>
    </row>
    <row r="29" spans="2:11">
      <c r="J29" s="52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8:Q48"/>
  <sheetViews>
    <sheetView topLeftCell="B14" workbookViewId="0">
      <selection activeCell="E48" sqref="E48"/>
    </sheetView>
  </sheetViews>
  <sheetFormatPr defaultRowHeight="1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>
      <c r="C8">
        <v>7</v>
      </c>
      <c r="D8">
        <v>4</v>
      </c>
    </row>
    <row r="10" spans="3:17">
      <c r="C10" t="s">
        <v>96</v>
      </c>
      <c r="D10" t="s">
        <v>91</v>
      </c>
      <c r="E10" t="s">
        <v>98</v>
      </c>
      <c r="F10" t="s">
        <v>97</v>
      </c>
      <c r="G10" t="s">
        <v>95</v>
      </c>
      <c r="H10" t="s">
        <v>90</v>
      </c>
      <c r="I10" t="s">
        <v>94</v>
      </c>
      <c r="J10" t="s">
        <v>89</v>
      </c>
      <c r="K10" t="s">
        <v>93</v>
      </c>
      <c r="L10" t="s">
        <v>88</v>
      </c>
      <c r="M10" t="s">
        <v>92</v>
      </c>
      <c r="N10" t="s">
        <v>87</v>
      </c>
    </row>
    <row r="11" spans="3:17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>
      <c r="C17">
        <v>1970</v>
      </c>
      <c r="D17">
        <f>IF(MOD(C17,4)=0,366,365)</f>
        <v>365</v>
      </c>
    </row>
    <row r="18" spans="3:4">
      <c r="C18">
        <v>1971</v>
      </c>
      <c r="D18">
        <f t="shared" ref="D18:D47" si="0">IF(MOD(C18,4)=0,366,365)</f>
        <v>365</v>
      </c>
    </row>
    <row r="19" spans="3:4">
      <c r="C19">
        <v>1972</v>
      </c>
      <c r="D19">
        <f t="shared" si="0"/>
        <v>366</v>
      </c>
    </row>
    <row r="20" spans="3:4">
      <c r="C20">
        <v>1973</v>
      </c>
      <c r="D20">
        <f t="shared" si="0"/>
        <v>365</v>
      </c>
    </row>
    <row r="21" spans="3:4">
      <c r="C21">
        <v>1974</v>
      </c>
      <c r="D21">
        <f t="shared" si="0"/>
        <v>365</v>
      </c>
    </row>
    <row r="22" spans="3:4">
      <c r="C22">
        <v>1975</v>
      </c>
      <c r="D22">
        <f t="shared" si="0"/>
        <v>365</v>
      </c>
    </row>
    <row r="23" spans="3:4">
      <c r="C23">
        <v>1976</v>
      </c>
      <c r="D23">
        <f t="shared" si="0"/>
        <v>366</v>
      </c>
    </row>
    <row r="24" spans="3:4">
      <c r="C24">
        <v>1977</v>
      </c>
      <c r="D24">
        <f t="shared" si="0"/>
        <v>365</v>
      </c>
    </row>
    <row r="25" spans="3:4">
      <c r="C25">
        <v>1978</v>
      </c>
      <c r="D25">
        <f t="shared" si="0"/>
        <v>365</v>
      </c>
    </row>
    <row r="26" spans="3:4">
      <c r="C26">
        <v>1979</v>
      </c>
      <c r="D26">
        <f t="shared" si="0"/>
        <v>365</v>
      </c>
    </row>
    <row r="27" spans="3:4">
      <c r="C27">
        <v>1980</v>
      </c>
      <c r="D27">
        <f t="shared" si="0"/>
        <v>366</v>
      </c>
    </row>
    <row r="28" spans="3:4">
      <c r="C28">
        <v>1981</v>
      </c>
      <c r="D28">
        <f t="shared" si="0"/>
        <v>365</v>
      </c>
    </row>
    <row r="29" spans="3:4">
      <c r="C29">
        <v>1982</v>
      </c>
      <c r="D29">
        <f t="shared" si="0"/>
        <v>365</v>
      </c>
    </row>
    <row r="30" spans="3:4">
      <c r="C30">
        <v>1983</v>
      </c>
      <c r="D30">
        <f t="shared" si="0"/>
        <v>365</v>
      </c>
    </row>
    <row r="31" spans="3:4">
      <c r="C31">
        <v>1984</v>
      </c>
      <c r="D31">
        <f t="shared" si="0"/>
        <v>366</v>
      </c>
    </row>
    <row r="32" spans="3:4">
      <c r="C32">
        <v>1985</v>
      </c>
      <c r="D32">
        <f t="shared" si="0"/>
        <v>365</v>
      </c>
    </row>
    <row r="33" spans="3:5">
      <c r="C33">
        <v>1986</v>
      </c>
      <c r="D33">
        <f t="shared" si="0"/>
        <v>365</v>
      </c>
    </row>
    <row r="34" spans="3:5">
      <c r="C34">
        <v>1987</v>
      </c>
      <c r="D34">
        <f t="shared" si="0"/>
        <v>365</v>
      </c>
    </row>
    <row r="35" spans="3:5">
      <c r="C35">
        <v>1988</v>
      </c>
      <c r="D35">
        <f t="shared" si="0"/>
        <v>366</v>
      </c>
    </row>
    <row r="36" spans="3:5">
      <c r="C36">
        <v>1989</v>
      </c>
      <c r="D36">
        <f t="shared" si="0"/>
        <v>365</v>
      </c>
    </row>
    <row r="37" spans="3:5">
      <c r="C37">
        <v>1990</v>
      </c>
      <c r="D37">
        <f t="shared" si="0"/>
        <v>365</v>
      </c>
    </row>
    <row r="38" spans="3:5">
      <c r="C38">
        <v>1991</v>
      </c>
      <c r="D38">
        <f t="shared" si="0"/>
        <v>365</v>
      </c>
    </row>
    <row r="39" spans="3:5">
      <c r="C39">
        <v>1992</v>
      </c>
      <c r="D39">
        <f t="shared" si="0"/>
        <v>366</v>
      </c>
    </row>
    <row r="40" spans="3:5">
      <c r="C40">
        <v>1993</v>
      </c>
      <c r="D40">
        <f t="shared" si="0"/>
        <v>365</v>
      </c>
    </row>
    <row r="41" spans="3:5">
      <c r="C41">
        <v>1994</v>
      </c>
      <c r="D41">
        <f t="shared" si="0"/>
        <v>365</v>
      </c>
    </row>
    <row r="42" spans="3:5">
      <c r="C42">
        <v>1995</v>
      </c>
      <c r="D42">
        <f t="shared" si="0"/>
        <v>365</v>
      </c>
    </row>
    <row r="43" spans="3:5">
      <c r="C43">
        <v>1996</v>
      </c>
      <c r="D43">
        <f t="shared" si="0"/>
        <v>366</v>
      </c>
    </row>
    <row r="44" spans="3:5">
      <c r="C44">
        <v>1997</v>
      </c>
      <c r="D44">
        <f t="shared" si="0"/>
        <v>365</v>
      </c>
    </row>
    <row r="45" spans="3:5">
      <c r="C45">
        <v>1998</v>
      </c>
      <c r="D45">
        <f t="shared" si="0"/>
        <v>365</v>
      </c>
    </row>
    <row r="46" spans="3:5">
      <c r="C46">
        <v>1999</v>
      </c>
      <c r="D46">
        <f t="shared" si="0"/>
        <v>365</v>
      </c>
    </row>
    <row r="47" spans="3:5">
      <c r="C47">
        <v>2000</v>
      </c>
      <c r="D47">
        <f t="shared" si="0"/>
        <v>366</v>
      </c>
    </row>
    <row r="48" spans="3: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4"/>
  <sheetViews>
    <sheetView workbookViewId="0">
      <selection activeCell="I17" sqref="I17"/>
    </sheetView>
  </sheetViews>
  <sheetFormatPr defaultRowHeight="15"/>
  <cols>
    <col min="1" max="1" width="24.1406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</cols>
  <sheetData>
    <row r="1" spans="1:11">
      <c r="E1" t="s">
        <v>107</v>
      </c>
      <c r="F1">
        <v>2</v>
      </c>
      <c r="H1" t="s">
        <v>102</v>
      </c>
    </row>
    <row r="2" spans="1:11" ht="18.75">
      <c r="A2">
        <f>0.0000002</f>
        <v>1.9999999999999999E-7</v>
      </c>
      <c r="C2" s="54" t="s">
        <v>113</v>
      </c>
      <c r="E2" t="s">
        <v>106</v>
      </c>
      <c r="F2">
        <v>500</v>
      </c>
      <c r="H2" s="1" t="s">
        <v>37</v>
      </c>
    </row>
    <row r="3" spans="1:11">
      <c r="D3" s="64" t="s">
        <v>108</v>
      </c>
      <c r="E3" s="64"/>
      <c r="G3" s="62" t="s">
        <v>104</v>
      </c>
      <c r="H3" s="62"/>
    </row>
    <row r="4" spans="1:11">
      <c r="A4" t="s">
        <v>115</v>
      </c>
      <c r="B4" s="1" t="s">
        <v>117</v>
      </c>
      <c r="C4" s="1" t="s">
        <v>114</v>
      </c>
      <c r="D4" s="34" t="s">
        <v>105</v>
      </c>
      <c r="E4" s="34" t="s">
        <v>112</v>
      </c>
      <c r="F4" t="s">
        <v>109</v>
      </c>
      <c r="G4" s="1" t="s">
        <v>111</v>
      </c>
      <c r="H4" t="s">
        <v>103</v>
      </c>
      <c r="I4" t="s">
        <v>101</v>
      </c>
      <c r="J4" t="s">
        <v>100</v>
      </c>
      <c r="K4" t="s">
        <v>110</v>
      </c>
    </row>
    <row r="5" spans="1:11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>F5*180/PI()</f>
        <v>17.380265459725578</v>
      </c>
      <c r="E5">
        <f t="shared" ref="E5:E6" si="0">G5*360</f>
        <v>4.1666666666666562E-3</v>
      </c>
      <c r="F5">
        <f t="shared" ref="F5:F6" si="1">2*H5/($F$2*$F$1*$F$1)</f>
        <v>0.30334285714285725</v>
      </c>
      <c r="G5" s="1">
        <f t="shared" ref="G5:G6" si="2">K5/360</f>
        <v>1.1574074074074045E-5</v>
      </c>
      <c r="H5">
        <f t="shared" ref="H5:H6" si="3">360*I5</f>
        <v>303.34285714285727</v>
      </c>
      <c r="I5">
        <v>0.84261904761904804</v>
      </c>
      <c r="J5">
        <f>13.3333333333333/16</f>
        <v>0.83333333333333126</v>
      </c>
      <c r="K5">
        <f t="shared" ref="K5:K6" si="4">J5/200</f>
        <v>4.1666666666666562E-3</v>
      </c>
    </row>
    <row r="6" spans="1:11">
      <c r="A6">
        <f t="shared" ref="A6:A14" si="5">B6/$A$2</f>
        <v>3125</v>
      </c>
      <c r="B6" s="1">
        <f t="shared" ref="B6:B14" si="6">1/C6</f>
        <v>6.2500000000000001E-4</v>
      </c>
      <c r="C6" s="1">
        <f t="shared" ref="C6:C14" si="7">G6*360*200*16</f>
        <v>1600</v>
      </c>
      <c r="D6">
        <f t="shared" ref="D6" si="8">F6*180/PI()</f>
        <v>15.771891077679758</v>
      </c>
      <c r="E6">
        <f t="shared" si="0"/>
        <v>0.5</v>
      </c>
      <c r="F6">
        <f t="shared" si="1"/>
        <v>0.2752714285714285</v>
      </c>
      <c r="G6" s="1">
        <f t="shared" si="2"/>
        <v>1.3888888888888889E-3</v>
      </c>
      <c r="H6">
        <f t="shared" si="3"/>
        <v>275.27142857142849</v>
      </c>
      <c r="I6">
        <v>0.76464285714285696</v>
      </c>
      <c r="J6">
        <v>100</v>
      </c>
      <c r="K6">
        <f t="shared" si="4"/>
        <v>0.5</v>
      </c>
    </row>
    <row r="7" spans="1:11">
      <c r="A7">
        <f t="shared" si="5"/>
        <v>1250</v>
      </c>
      <c r="B7" s="1">
        <f t="shared" si="6"/>
        <v>2.5000000000000001E-4</v>
      </c>
      <c r="C7" s="1">
        <f t="shared" si="7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1">
      <c r="A8">
        <f t="shared" si="5"/>
        <v>625</v>
      </c>
      <c r="B8" s="1">
        <f t="shared" si="6"/>
        <v>1.25E-4</v>
      </c>
      <c r="C8" s="1">
        <f t="shared" si="7"/>
        <v>8000</v>
      </c>
      <c r="D8">
        <f t="shared" ref="D8:D14" si="9">F8*180/PI()</f>
        <v>12.375888374825783</v>
      </c>
      <c r="E8">
        <f t="shared" ref="E8:E14" si="10">G8*360</f>
        <v>2.5</v>
      </c>
      <c r="F8">
        <f t="shared" ref="F8:F14" si="11">2*H8/($F$2*$F$1*$F$1)</f>
        <v>0.216</v>
      </c>
      <c r="G8" s="1">
        <f t="shared" ref="G8:G14" si="12">K8/360</f>
        <v>6.9444444444444441E-3</v>
      </c>
      <c r="H8">
        <f t="shared" ref="H8:H14" si="13">360*I8</f>
        <v>216</v>
      </c>
      <c r="I8">
        <v>0.6</v>
      </c>
      <c r="J8">
        <v>500</v>
      </c>
      <c r="K8">
        <f t="shared" ref="K8:K14" si="14">J8/200</f>
        <v>2.5</v>
      </c>
    </row>
    <row r="9" spans="1:11" ht="15" customHeight="1">
      <c r="A9">
        <f t="shared" si="5"/>
        <v>416.66666666666669</v>
      </c>
      <c r="B9" s="1">
        <f t="shared" si="6"/>
        <v>8.3333333333333331E-5</v>
      </c>
      <c r="C9" s="1">
        <f t="shared" si="7"/>
        <v>12000</v>
      </c>
      <c r="D9">
        <f t="shared" si="9"/>
        <v>10.932034731096108</v>
      </c>
      <c r="E9">
        <f t="shared" si="10"/>
        <v>3.75</v>
      </c>
      <c r="F9">
        <f t="shared" si="11"/>
        <v>0.19080000000000003</v>
      </c>
      <c r="G9" s="1">
        <f t="shared" si="12"/>
        <v>1.0416666666666666E-2</v>
      </c>
      <c r="H9">
        <f t="shared" si="13"/>
        <v>190.8</v>
      </c>
      <c r="I9">
        <v>0.53</v>
      </c>
      <c r="J9">
        <v>750</v>
      </c>
      <c r="K9">
        <f t="shared" si="14"/>
        <v>3.75</v>
      </c>
    </row>
    <row r="10" spans="1:11">
      <c r="A10">
        <f t="shared" si="5"/>
        <v>312.5</v>
      </c>
      <c r="B10" s="1">
        <f t="shared" si="6"/>
        <v>6.2500000000000001E-5</v>
      </c>
      <c r="C10" s="1">
        <f t="shared" si="7"/>
        <v>16000</v>
      </c>
      <c r="D10">
        <f t="shared" si="9"/>
        <v>9.4881810873664332</v>
      </c>
      <c r="E10">
        <f t="shared" si="10"/>
        <v>5</v>
      </c>
      <c r="F10">
        <f t="shared" si="11"/>
        <v>0.1656</v>
      </c>
      <c r="G10" s="1">
        <f t="shared" si="12"/>
        <v>1.3888888888888888E-2</v>
      </c>
      <c r="H10">
        <f t="shared" si="13"/>
        <v>165.6</v>
      </c>
      <c r="I10">
        <v>0.46</v>
      </c>
      <c r="J10">
        <v>1000</v>
      </c>
      <c r="K10">
        <f t="shared" si="14"/>
        <v>5</v>
      </c>
    </row>
    <row r="11" spans="1:11">
      <c r="A11">
        <f t="shared" si="5"/>
        <v>250.00000000000003</v>
      </c>
      <c r="B11" s="1">
        <f t="shared" si="6"/>
        <v>5.0000000000000002E-5</v>
      </c>
      <c r="C11" s="1">
        <f t="shared" si="7"/>
        <v>20000</v>
      </c>
      <c r="D11">
        <f t="shared" si="9"/>
        <v>8.2505922498838533</v>
      </c>
      <c r="E11">
        <f t="shared" si="10"/>
        <v>6.25</v>
      </c>
      <c r="F11">
        <f t="shared" si="11"/>
        <v>0.14399999999999999</v>
      </c>
      <c r="G11" s="1">
        <f t="shared" si="12"/>
        <v>1.7361111111111112E-2</v>
      </c>
      <c r="H11">
        <f t="shared" si="13"/>
        <v>144</v>
      </c>
      <c r="I11">
        <v>0.4</v>
      </c>
      <c r="J11">
        <v>1250</v>
      </c>
      <c r="K11">
        <f t="shared" si="14"/>
        <v>6.25</v>
      </c>
    </row>
    <row r="12" spans="1:11">
      <c r="A12">
        <f t="shared" si="5"/>
        <v>208.33333333333334</v>
      </c>
      <c r="B12" s="1">
        <f t="shared" si="6"/>
        <v>4.1666666666666665E-5</v>
      </c>
      <c r="C12" s="1">
        <f t="shared" si="7"/>
        <v>24000</v>
      </c>
      <c r="D12">
        <f t="shared" si="9"/>
        <v>6.8067386061541812</v>
      </c>
      <c r="E12">
        <f t="shared" si="10"/>
        <v>7.5</v>
      </c>
      <c r="F12">
        <f t="shared" si="11"/>
        <v>0.11880000000000002</v>
      </c>
      <c r="G12" s="1">
        <f t="shared" si="12"/>
        <v>2.0833333333333332E-2</v>
      </c>
      <c r="H12">
        <f t="shared" si="13"/>
        <v>118.80000000000001</v>
      </c>
      <c r="I12">
        <v>0.33</v>
      </c>
      <c r="J12">
        <v>1500</v>
      </c>
      <c r="K12">
        <f t="shared" si="14"/>
        <v>7.5</v>
      </c>
    </row>
    <row r="13" spans="1:11">
      <c r="A13">
        <f t="shared" si="5"/>
        <v>178.57142857142858</v>
      </c>
      <c r="B13" s="1">
        <f t="shared" si="6"/>
        <v>3.5714285714285717E-5</v>
      </c>
      <c r="C13" s="1">
        <f t="shared" si="7"/>
        <v>28000</v>
      </c>
      <c r="D13">
        <f t="shared" si="9"/>
        <v>4.5378257374361208</v>
      </c>
      <c r="E13">
        <f t="shared" si="10"/>
        <v>8.75</v>
      </c>
      <c r="F13">
        <f t="shared" si="11"/>
        <v>7.9200000000000007E-2</v>
      </c>
      <c r="G13" s="1">
        <f t="shared" si="12"/>
        <v>2.4305555555555556E-2</v>
      </c>
      <c r="H13">
        <f t="shared" si="13"/>
        <v>79.2</v>
      </c>
      <c r="I13">
        <v>0.22</v>
      </c>
      <c r="J13">
        <v>1750</v>
      </c>
      <c r="K13">
        <f t="shared" si="14"/>
        <v>8.75</v>
      </c>
    </row>
    <row r="14" spans="1:11">
      <c r="A14">
        <f t="shared" si="5"/>
        <v>156.25</v>
      </c>
      <c r="B14" s="1">
        <f t="shared" si="6"/>
        <v>3.1250000000000001E-5</v>
      </c>
      <c r="C14" s="1">
        <f t="shared" si="7"/>
        <v>32000</v>
      </c>
      <c r="D14">
        <f t="shared" si="9"/>
        <v>2.0626480624709633</v>
      </c>
      <c r="E14">
        <f t="shared" si="10"/>
        <v>10</v>
      </c>
      <c r="F14">
        <f t="shared" si="11"/>
        <v>3.5999999999999997E-2</v>
      </c>
      <c r="G14" s="1">
        <f t="shared" si="12"/>
        <v>2.7777777777777776E-2</v>
      </c>
      <c r="H14">
        <f t="shared" si="13"/>
        <v>36</v>
      </c>
      <c r="I14">
        <v>0.1</v>
      </c>
      <c r="J14">
        <v>2000</v>
      </c>
      <c r="K14">
        <f t="shared" si="14"/>
        <v>10</v>
      </c>
    </row>
    <row r="16" spans="1:11">
      <c r="B16" s="1" t="s">
        <v>120</v>
      </c>
      <c r="C16" s="1" t="s">
        <v>119</v>
      </c>
      <c r="D16" t="s">
        <v>118</v>
      </c>
    </row>
    <row r="17" spans="1:4">
      <c r="A17" t="s">
        <v>116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</row>
    <row r="21" spans="1:4">
      <c r="B21" s="1" t="s">
        <v>133</v>
      </c>
      <c r="D21" t="s">
        <v>136</v>
      </c>
    </row>
    <row r="22" spans="1:4">
      <c r="B22" s="1" t="s">
        <v>134</v>
      </c>
      <c r="D22" t="s">
        <v>135</v>
      </c>
    </row>
    <row r="23" spans="1:4">
      <c r="B23" s="1" t="s">
        <v>138</v>
      </c>
      <c r="C23" s="1" t="s">
        <v>139</v>
      </c>
    </row>
    <row r="24" spans="1:4">
      <c r="A24" t="s">
        <v>137</v>
      </c>
      <c r="B24" s="1">
        <f>360/(200*16)</f>
        <v>0.1125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Частоты</vt:lpstr>
      <vt:lpstr>Лист3</vt:lpstr>
      <vt:lpstr>Лист4</vt:lpstr>
      <vt:lpstr>Лист5</vt:lpstr>
      <vt:lpstr>датчик</vt:lpstr>
      <vt:lpstr>Лист1 (2)</vt:lpstr>
      <vt:lpstr>Лист7</vt:lpstr>
      <vt:lpstr>Лист8</vt:lpstr>
      <vt:lpstr>Лист9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Dmitry</cp:lastModifiedBy>
  <dcterms:created xsi:type="dcterms:W3CDTF">2011-05-12T10:16:56Z</dcterms:created>
  <dcterms:modified xsi:type="dcterms:W3CDTF">2011-11-13T20:48:26Z</dcterms:modified>
</cp:coreProperties>
</file>