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4355" windowHeight="10545" activeTab="1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I17" i="2"/>
  <c r="D21"/>
  <c r="J15"/>
  <c r="D20"/>
  <c r="E20" s="1"/>
  <c r="F20"/>
  <c r="D19"/>
  <c r="D17"/>
  <c r="E17"/>
  <c r="E19"/>
  <c r="F19"/>
  <c r="F17"/>
  <c r="I8"/>
  <c r="I7" s="1"/>
  <c r="D16" s="1"/>
  <c r="F16" s="1"/>
  <c r="D8"/>
  <c r="E8" s="1"/>
  <c r="D13"/>
  <c r="D12"/>
  <c r="E12"/>
  <c r="D4" i="1"/>
  <c r="H20" i="2" l="1"/>
  <c r="H19"/>
  <c r="H17"/>
  <c r="D18"/>
  <c r="E16"/>
  <c r="F8"/>
  <c r="G8" s="1"/>
  <c r="H8" s="1"/>
  <c r="E4" i="1"/>
  <c r="F4" s="1"/>
  <c r="F21" i="2" l="1"/>
  <c r="E21"/>
  <c r="G4" i="1"/>
  <c r="H4" s="1"/>
</calcChain>
</file>

<file path=xl/sharedStrings.xml><?xml version="1.0" encoding="utf-8"?>
<sst xmlns="http://schemas.openxmlformats.org/spreadsheetml/2006/main" count="27" uniqueCount="23">
  <si>
    <t>дни</t>
  </si>
  <si>
    <t>часы</t>
  </si>
  <si>
    <t>минуты</t>
  </si>
  <si>
    <t>сек</t>
  </si>
  <si>
    <t>1/100 сек</t>
  </si>
  <si>
    <t>Длинна сидерических суток</t>
  </si>
  <si>
    <t>PLLPRE</t>
  </si>
  <si>
    <t>ENC28j60</t>
  </si>
  <si>
    <t>VCO</t>
  </si>
  <si>
    <t>PLLPOST</t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</si>
  <si>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osc</t>
    </r>
  </si>
  <si>
    <r>
      <t>F</t>
    </r>
    <r>
      <rPr>
        <vertAlign val="subscript"/>
        <sz val="11"/>
        <color theme="1"/>
        <rFont val="Calibri"/>
        <family val="2"/>
        <charset val="204"/>
        <scheme val="minor"/>
      </rPr>
      <t>cy</t>
    </r>
  </si>
  <si>
    <t>dsPIC33j128</t>
  </si>
  <si>
    <t>s</t>
  </si>
  <si>
    <t>1 шага</t>
  </si>
  <si>
    <t xml:space="preserve">период </t>
  </si>
  <si>
    <t>переполнений в сек</t>
  </si>
  <si>
    <t>1 оборот в сек</t>
  </si>
  <si>
    <t>10 оборотов в сек</t>
  </si>
  <si>
    <t>20 оборотов в сек</t>
  </si>
  <si>
    <t>тактов за шаг</t>
  </si>
  <si>
    <t>100 тактов на прерывание</t>
  </si>
  <si>
    <t>Y</t>
  </si>
</sst>
</file>

<file path=xl/styles.xml><?xml version="1.0" encoding="utf-8"?>
<styleSheet xmlns="http://schemas.openxmlformats.org/spreadsheetml/2006/main">
  <numFmts count="1">
    <numFmt numFmtId="164" formatCode="0.0000000000"/>
  </numFmts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2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3" fontId="0" fillId="0" borderId="0" xfId="0" applyNumberFormat="1"/>
    <xf numFmtId="3" fontId="0" fillId="2" borderId="4" xfId="0" applyNumberFormat="1" applyFill="1" applyBorder="1"/>
    <xf numFmtId="3" fontId="0" fillId="2" borderId="3" xfId="0" applyNumberFormat="1" applyFill="1" applyBorder="1"/>
    <xf numFmtId="3" fontId="0" fillId="0" borderId="0" xfId="0" applyNumberFormat="1" applyFill="1"/>
    <xf numFmtId="3" fontId="0" fillId="0" borderId="2" xfId="0" applyNumberFormat="1" applyBorder="1"/>
    <xf numFmtId="0" fontId="0" fillId="0" borderId="5" xfId="0" applyFill="1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9"/>
  <sheetViews>
    <sheetView workbookViewId="0">
      <selection activeCell="C7" sqref="C7"/>
    </sheetView>
  </sheetViews>
  <sheetFormatPr defaultRowHeight="15"/>
  <cols>
    <col min="3" max="6" width="12" bestFit="1" customWidth="1"/>
    <col min="7" max="7" width="11" bestFit="1" customWidth="1"/>
    <col min="8" max="8" width="12.5703125" bestFit="1" customWidth="1"/>
  </cols>
  <sheetData>
    <row r="2" spans="3:8">
      <c r="C2" s="16" t="s">
        <v>5</v>
      </c>
      <c r="D2" s="16"/>
      <c r="E2" s="16"/>
      <c r="F2" s="16"/>
      <c r="G2" s="16"/>
      <c r="H2" s="16"/>
    </row>
    <row r="3" spans="3:8">
      <c r="D3" t="s">
        <v>0</v>
      </c>
      <c r="E3" t="s">
        <v>1</v>
      </c>
      <c r="F3" t="s">
        <v>2</v>
      </c>
      <c r="G3" t="s">
        <v>3</v>
      </c>
      <c r="H3" s="2" t="s">
        <v>4</v>
      </c>
    </row>
    <row r="4" spans="3:8">
      <c r="C4">
        <v>86164.090540000005</v>
      </c>
      <c r="D4">
        <f>FLOOR(C4/(60*60*24),1)</f>
        <v>0</v>
      </c>
      <c r="E4">
        <f>FLOOR((C4-D4*24*60*60)/(60*60),1)</f>
        <v>23</v>
      </c>
      <c r="F4">
        <f>FLOOR((C4-D4*24*60*60-E4*60*60)/(60),1)</f>
        <v>56</v>
      </c>
      <c r="G4">
        <f>FLOOR((C4-D4*24*60*60-E4*60*60-F4*60),1)</f>
        <v>4</v>
      </c>
      <c r="H4" s="1">
        <f>(C4-D4*24*60*60-E4*60*60-F4*60-G4)*(100)</f>
        <v>9.0540000004693866</v>
      </c>
    </row>
    <row r="7" spans="3:8" s="3" customFormat="1"/>
    <row r="9" spans="3:8">
      <c r="D9" s="3"/>
    </row>
  </sheetData>
  <mergeCells count="1">
    <mergeCell ref="C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J23"/>
  <sheetViews>
    <sheetView tabSelected="1" topLeftCell="C1" workbookViewId="0">
      <selection activeCell="I17" sqref="I17"/>
    </sheetView>
  </sheetViews>
  <sheetFormatPr defaultRowHeight="15"/>
  <cols>
    <col min="2" max="2" width="10.42578125" customWidth="1"/>
    <col min="3" max="3" width="24" customWidth="1"/>
    <col min="4" max="4" width="16.140625" customWidth="1"/>
    <col min="5" max="5" width="14.7109375" customWidth="1"/>
    <col min="6" max="6" width="13" customWidth="1"/>
    <col min="7" max="7" width="11.7109375" customWidth="1"/>
    <col min="8" max="9" width="12.5703125" customWidth="1"/>
    <col min="10" max="10" width="17.7109375" customWidth="1"/>
  </cols>
  <sheetData>
    <row r="1" spans="2:10">
      <c r="B1" s="5"/>
      <c r="C1" s="5"/>
      <c r="D1" s="5"/>
      <c r="E1" s="5"/>
    </row>
    <row r="2" spans="2:10">
      <c r="B2" s="5"/>
      <c r="C2" s="5"/>
      <c r="D2" s="5"/>
      <c r="E2" s="5"/>
    </row>
    <row r="3" spans="2:10">
      <c r="B3" s="5"/>
      <c r="C3" s="5"/>
      <c r="D3" s="5"/>
      <c r="E3" s="5"/>
    </row>
    <row r="4" spans="2:10">
      <c r="B4" s="5"/>
      <c r="C4" s="5"/>
      <c r="D4" s="17" t="s">
        <v>12</v>
      </c>
      <c r="E4" s="17"/>
      <c r="F4" s="17"/>
      <c r="G4" s="17"/>
    </row>
    <row r="5" spans="2:10">
      <c r="B5" s="5"/>
      <c r="C5" s="5"/>
      <c r="D5" s="5"/>
      <c r="E5" s="5"/>
    </row>
    <row r="6" spans="2:10" ht="18">
      <c r="D6" s="6"/>
      <c r="E6" s="6"/>
      <c r="F6" s="6"/>
      <c r="G6" t="s">
        <v>10</v>
      </c>
      <c r="H6" t="s">
        <v>11</v>
      </c>
    </row>
    <row r="7" spans="2:10">
      <c r="D7" t="s">
        <v>7</v>
      </c>
      <c r="E7" t="s">
        <v>6</v>
      </c>
      <c r="F7" t="s">
        <v>8</v>
      </c>
      <c r="G7" t="s">
        <v>9</v>
      </c>
      <c r="I7">
        <f>1/I8</f>
        <v>1.9999999999999999E-7</v>
      </c>
    </row>
    <row r="8" spans="2:10" s="7" customFormat="1" ht="15.75" thickBot="1">
      <c r="C8" s="7">
        <v>25000000</v>
      </c>
      <c r="D8" s="8">
        <f>C8/D9</f>
        <v>6250000</v>
      </c>
      <c r="E8" s="8">
        <f>D8/E9</f>
        <v>1250000</v>
      </c>
      <c r="F8" s="8">
        <f>E8*F9</f>
        <v>160000000</v>
      </c>
      <c r="G8" s="8">
        <f>F8/G9</f>
        <v>80000000</v>
      </c>
      <c r="H8" s="9">
        <f>G8/2</f>
        <v>40000000</v>
      </c>
      <c r="I8" s="10">
        <f>H8/I9</f>
        <v>5000000</v>
      </c>
      <c r="J8" s="10"/>
    </row>
    <row r="9" spans="2:10" ht="15.75" thickBot="1">
      <c r="D9" s="4">
        <v>4</v>
      </c>
      <c r="E9" s="4">
        <v>5</v>
      </c>
      <c r="F9" s="4">
        <v>128</v>
      </c>
      <c r="G9" s="4">
        <v>2</v>
      </c>
      <c r="H9" s="12">
        <v>2</v>
      </c>
      <c r="I9" s="12">
        <v>8</v>
      </c>
    </row>
    <row r="12" spans="2:10" ht="15.75" thickBot="1">
      <c r="D12" s="11">
        <f>C8*F9</f>
        <v>3200000000</v>
      </c>
      <c r="E12" s="7">
        <f>C8*F9/(D9*E9*G9)</f>
        <v>80000000</v>
      </c>
    </row>
    <row r="13" spans="2:10">
      <c r="D13" s="7">
        <f>(D9*E9*G9)</f>
        <v>40</v>
      </c>
      <c r="E13" s="7"/>
    </row>
    <row r="14" spans="2:10">
      <c r="H14" t="s">
        <v>20</v>
      </c>
      <c r="I14" t="s">
        <v>22</v>
      </c>
    </row>
    <row r="15" spans="2:10">
      <c r="C15" s="13" t="s">
        <v>15</v>
      </c>
      <c r="J15" s="3">
        <f>32768</f>
        <v>32768</v>
      </c>
    </row>
    <row r="16" spans="2:10">
      <c r="C16" s="14" t="s">
        <v>14</v>
      </c>
      <c r="D16">
        <f>I7</f>
        <v>1.9999999999999999E-7</v>
      </c>
      <c r="E16">
        <f>IF(D16&lt;0.000001,D16*1000000000,IF(D16&lt;0.001,D16*1000000,IF(D16&lt;1,D16*1000,D16)))</f>
        <v>200</v>
      </c>
      <c r="F16" t="str">
        <f>CONCATENATE(IF(D16&lt;0.000001,"n",IF(D16&lt;0.001,"u",IF(D16&lt;1,"m",""))),G16)</f>
        <v>ns</v>
      </c>
      <c r="G16" t="s">
        <v>13</v>
      </c>
    </row>
    <row r="17" spans="3:9">
      <c r="C17" s="14" t="s">
        <v>17</v>
      </c>
      <c r="D17">
        <f>1/(200*16)</f>
        <v>3.1250000000000001E-4</v>
      </c>
      <c r="E17">
        <f>IF(D17&lt;0.000001,D17*1000000000,IF(D17&lt;0.001,D17*1000000,IF(D17&lt;1,D17*1000,D17)))</f>
        <v>312.5</v>
      </c>
      <c r="F17" t="str">
        <f>CONCATENATE(IF(D17&lt;0.000001,"n",IF(D17&lt;0.001,"u",IF(D17&lt;1,"m",""))),G17)</f>
        <v>us</v>
      </c>
      <c r="G17" t="s">
        <v>13</v>
      </c>
      <c r="H17">
        <f>D17/$D$16</f>
        <v>1562.5</v>
      </c>
      <c r="I17">
        <f>H17*I7/H8</f>
        <v>7.8125000000000005E-12</v>
      </c>
    </row>
    <row r="18" spans="3:9">
      <c r="C18" t="s">
        <v>16</v>
      </c>
      <c r="D18">
        <f>I8/65536</f>
        <v>76.2939453125</v>
      </c>
    </row>
    <row r="19" spans="3:9">
      <c r="C19" s="14" t="s">
        <v>18</v>
      </c>
      <c r="D19">
        <f>1/(10*200*16)</f>
        <v>3.1250000000000001E-5</v>
      </c>
      <c r="E19">
        <f t="shared" ref="E19:E20" si="0">IF(D19&lt;0.000001,D19*1000000000,IF(D19&lt;0.001,D19*1000000,IF(D19&lt;1,D19*1000,D19)))</f>
        <v>31.25</v>
      </c>
      <c r="F19" t="str">
        <f t="shared" ref="F19" si="1">CONCATENATE(IF(D19&lt;0.000001,"n",IF(D19&lt;0.001,"u",IF(D19&lt;1,"m",""))),G19)</f>
        <v>us</v>
      </c>
      <c r="G19" t="s">
        <v>13</v>
      </c>
      <c r="H19">
        <f>D19/$D$16</f>
        <v>156.25</v>
      </c>
    </row>
    <row r="20" spans="3:9">
      <c r="C20" s="14" t="s">
        <v>19</v>
      </c>
      <c r="D20">
        <f>1/(20*200*16)</f>
        <v>1.5625E-5</v>
      </c>
      <c r="E20">
        <f t="shared" si="0"/>
        <v>15.625</v>
      </c>
      <c r="F20" t="str">
        <f t="shared" ref="F20" si="2">CONCATENATE(IF(D20&lt;0.000001,"n",IF(D20&lt;0.001,"u",IF(D20&lt;1,"m",""))),G20)</f>
        <v>us</v>
      </c>
      <c r="G20" t="s">
        <v>13</v>
      </c>
      <c r="H20">
        <f>D20/$D$16</f>
        <v>78.125</v>
      </c>
    </row>
    <row r="21" spans="3:9">
      <c r="C21" t="s">
        <v>21</v>
      </c>
      <c r="D21">
        <f>100/H8</f>
        <v>2.5000000000000002E-6</v>
      </c>
      <c r="E21">
        <f>IF(D21&lt;0.000001,D21*1000000000,IF(D21&lt;0.001,D21*1000000,IF(D21&lt;1,D21*1000,D21)))</f>
        <v>2.5</v>
      </c>
      <c r="F21" t="str">
        <f>CONCATENATE(IF(D21&lt;0.000001,"n",IF(D21&lt;0.001,"u",IF(D21&lt;1,"m",""))),G21)</f>
        <v>us</v>
      </c>
      <c r="G21" t="s">
        <v>13</v>
      </c>
    </row>
    <row r="22" spans="3:9">
      <c r="C22" s="14"/>
    </row>
    <row r="23" spans="3:9">
      <c r="C23" s="15"/>
    </row>
  </sheetData>
  <mergeCells count="1">
    <mergeCell ref="D4:G4"/>
  </mergeCells>
  <conditionalFormatting sqref="G8">
    <cfRule type="cellIs" dxfId="6" priority="8" operator="between">
      <formula>12500000</formula>
      <formula>80000000</formula>
    </cfRule>
  </conditionalFormatting>
  <conditionalFormatting sqref="H8">
    <cfRule type="cellIs" dxfId="5" priority="7" operator="lessThan">
      <formula>40000001</formula>
    </cfRule>
  </conditionalFormatting>
  <conditionalFormatting sqref="E8">
    <cfRule type="cellIs" dxfId="4" priority="6" operator="between">
      <formula>800000</formula>
      <formula>8000000</formula>
    </cfRule>
  </conditionalFormatting>
  <conditionalFormatting sqref="D8">
    <cfRule type="cellIs" dxfId="3" priority="5" operator="lessThanOrEqual">
      <formula>25000000</formula>
    </cfRule>
  </conditionalFormatting>
  <conditionalFormatting sqref="F8">
    <cfRule type="cellIs" dxfId="2" priority="1" operator="lessThan">
      <formula>100000000</formula>
    </cfRule>
    <cfRule type="cellIs" dxfId="1" priority="2" operator="greaterThan">
      <formula>200000000</formula>
    </cfRule>
    <cfRule type="cellIs" dxfId="0" priority="4" operator="between">
      <formula>100000000</formula>
      <formula>200000000</formula>
    </cfRule>
  </conditionalFormatting>
  <dataValidations count="6">
    <dataValidation type="list" operator="equal" showInputMessage="1" showErrorMessage="1" sqref="D9">
      <formula1>"1,2,3,4,8"</formula1>
    </dataValidation>
    <dataValidation type="whole" allowBlank="1" showInputMessage="1" showErrorMessage="1" promptTitle="делитель" prompt="Целое число от 2 до 33" sqref="E9">
      <formula1>2</formula1>
      <formula2>33</formula2>
    </dataValidation>
    <dataValidation type="whole" allowBlank="1" showInputMessage="1" showErrorMessage="1" promptTitle="Умножение" prompt="Целое число от 2 до 513" sqref="F9">
      <formula1>2</formula1>
      <formula2>513</formula2>
    </dataValidation>
    <dataValidation type="list" allowBlank="1" showInputMessage="1" showErrorMessage="1" sqref="G9">
      <formula1>"2,4,8"</formula1>
    </dataValidation>
    <dataValidation type="list" allowBlank="1" showInputMessage="1" showErrorMessage="1" sqref="C8">
      <formula1>"25000000,12800000,10000000,32768,"</formula1>
    </dataValidation>
    <dataValidation type="list" allowBlank="1" showInputMessage="1" showErrorMessage="1" sqref="I9">
      <formula1>"1,8,64,256"</formula1>
    </dataValidation>
  </dataValidations>
  <pageMargins left="0.7" right="0.7" top="0.75" bottom="0.75" header="0.3" footer="0.3"/>
  <pageSetup paperSize="9" orientation="portrait" r:id="rId1"/>
  <ignoredErrors>
    <ignoredError sqref="F8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Мошкалев Дмитрий Витальевич</dc:creator>
  <cp:lastModifiedBy>Dmitry</cp:lastModifiedBy>
  <dcterms:created xsi:type="dcterms:W3CDTF">2011-05-12T10:16:56Z</dcterms:created>
  <dcterms:modified xsi:type="dcterms:W3CDTF">2011-05-22T07:20:36Z</dcterms:modified>
</cp:coreProperties>
</file>