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14355" windowHeight="10425" firstSheet="1" activeTab="10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  <sheet name="Лист2" sheetId="12" r:id="rId11"/>
  </sheets>
  <calcPr calcId="145621"/>
</workbook>
</file>

<file path=xl/calcChain.xml><?xml version="1.0" encoding="utf-8"?>
<calcChain xmlns="http://schemas.openxmlformats.org/spreadsheetml/2006/main">
  <c r="C36" i="12" l="1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6" i="12"/>
  <c r="L17" i="10"/>
  <c r="L16" i="10"/>
  <c r="K20" i="10"/>
  <c r="L20" i="10" s="1"/>
  <c r="J20" i="10"/>
  <c r="K17" i="10"/>
  <c r="K16" i="10"/>
  <c r="E10" i="11"/>
  <c r="E9" i="11"/>
  <c r="F11" i="2"/>
  <c r="E10" i="2"/>
  <c r="M20" i="10" l="1"/>
  <c r="M21" i="10" s="1"/>
  <c r="L21" i="10"/>
  <c r="E13" i="11"/>
  <c r="B24" i="10"/>
  <c r="C3" i="11" l="1"/>
  <c r="B9" i="11"/>
  <c r="F9" i="11" s="1"/>
  <c r="B10" i="11"/>
  <c r="B11" i="11"/>
  <c r="B12" i="11"/>
  <c r="B13" i="11"/>
  <c r="F10" i="11" s="1"/>
  <c r="F13" i="11" s="1"/>
  <c r="G13" i="11" s="1"/>
  <c r="B14" i="11"/>
  <c r="B15" i="11"/>
  <c r="B16" i="11"/>
  <c r="B17" i="11"/>
  <c r="B8" i="11"/>
  <c r="K2" i="11"/>
  <c r="L8" i="3"/>
  <c r="K108" i="3"/>
  <c r="L108" i="3" s="1"/>
  <c r="K107" i="3"/>
  <c r="K106" i="3"/>
  <c r="L106" i="3" s="1"/>
  <c r="K105" i="3"/>
  <c r="K104" i="3"/>
  <c r="L104" i="3" s="1"/>
  <c r="K103" i="3"/>
  <c r="L103" i="3" s="1"/>
  <c r="M103" i="3" s="1"/>
  <c r="K102" i="3"/>
  <c r="L102" i="3" s="1"/>
  <c r="K101" i="3"/>
  <c r="K100" i="3"/>
  <c r="L100" i="3" s="1"/>
  <c r="K99" i="3"/>
  <c r="K98" i="3"/>
  <c r="L98" i="3" s="1"/>
  <c r="K97" i="3"/>
  <c r="K96" i="3"/>
  <c r="L96" i="3" s="1"/>
  <c r="K95" i="3"/>
  <c r="L95" i="3" s="1"/>
  <c r="M95" i="3" s="1"/>
  <c r="K94" i="3"/>
  <c r="L94" i="3" s="1"/>
  <c r="K93" i="3"/>
  <c r="K92" i="3"/>
  <c r="L92" i="3" s="1"/>
  <c r="K91" i="3"/>
  <c r="K90" i="3"/>
  <c r="L90" i="3" s="1"/>
  <c r="K89" i="3"/>
  <c r="K88" i="3"/>
  <c r="L88" i="3" s="1"/>
  <c r="K87" i="3"/>
  <c r="L87" i="3" s="1"/>
  <c r="M87" i="3" s="1"/>
  <c r="K86" i="3"/>
  <c r="L86" i="3" s="1"/>
  <c r="K85" i="3"/>
  <c r="K84" i="3"/>
  <c r="L84" i="3" s="1"/>
  <c r="K83" i="3"/>
  <c r="K82" i="3"/>
  <c r="L82" i="3" s="1"/>
  <c r="K81" i="3"/>
  <c r="K80" i="3"/>
  <c r="L80" i="3" s="1"/>
  <c r="K79" i="3"/>
  <c r="L79" i="3" s="1"/>
  <c r="M79" i="3" s="1"/>
  <c r="K78" i="3"/>
  <c r="L78" i="3" s="1"/>
  <c r="K77" i="3"/>
  <c r="K76" i="3"/>
  <c r="L76" i="3" s="1"/>
  <c r="K75" i="3"/>
  <c r="K74" i="3"/>
  <c r="L74" i="3" s="1"/>
  <c r="K73" i="3"/>
  <c r="K72" i="3"/>
  <c r="L72" i="3" s="1"/>
  <c r="K71" i="3"/>
  <c r="L71" i="3" s="1"/>
  <c r="M71" i="3" s="1"/>
  <c r="K70" i="3"/>
  <c r="L70" i="3" s="1"/>
  <c r="K69" i="3"/>
  <c r="K68" i="3"/>
  <c r="L68" i="3" s="1"/>
  <c r="K67" i="3"/>
  <c r="K66" i="3"/>
  <c r="L66" i="3" s="1"/>
  <c r="K65" i="3"/>
  <c r="K64" i="3"/>
  <c r="L64" i="3" s="1"/>
  <c r="K63" i="3"/>
  <c r="L63" i="3" s="1"/>
  <c r="M63" i="3" s="1"/>
  <c r="K62" i="3"/>
  <c r="L62" i="3" s="1"/>
  <c r="K61" i="3"/>
  <c r="K60" i="3"/>
  <c r="L60" i="3" s="1"/>
  <c r="K59" i="3"/>
  <c r="K58" i="3"/>
  <c r="L58" i="3" s="1"/>
  <c r="K57" i="3"/>
  <c r="K56" i="3"/>
  <c r="L56" i="3" s="1"/>
  <c r="K55" i="3"/>
  <c r="L55" i="3" s="1"/>
  <c r="M55" i="3" s="1"/>
  <c r="K54" i="3"/>
  <c r="L54" i="3" s="1"/>
  <c r="K53" i="3"/>
  <c r="K52" i="3"/>
  <c r="L52" i="3" s="1"/>
  <c r="K51" i="3"/>
  <c r="K50" i="3"/>
  <c r="L50" i="3" s="1"/>
  <c r="K49" i="3"/>
  <c r="K48" i="3"/>
  <c r="L48" i="3" s="1"/>
  <c r="K47" i="3"/>
  <c r="L47" i="3" s="1"/>
  <c r="M47" i="3" s="1"/>
  <c r="K46" i="3"/>
  <c r="L46" i="3" s="1"/>
  <c r="K45" i="3"/>
  <c r="K44" i="3"/>
  <c r="L44" i="3" s="1"/>
  <c r="K43" i="3"/>
  <c r="K42" i="3"/>
  <c r="L42" i="3" s="1"/>
  <c r="K41" i="3"/>
  <c r="K40" i="3"/>
  <c r="L40" i="3" s="1"/>
  <c r="K39" i="3"/>
  <c r="L39" i="3" s="1"/>
  <c r="M39" i="3" s="1"/>
  <c r="K38" i="3"/>
  <c r="L38" i="3" s="1"/>
  <c r="K37" i="3"/>
  <c r="K36" i="3"/>
  <c r="L36" i="3" s="1"/>
  <c r="K35" i="3"/>
  <c r="K34" i="3"/>
  <c r="L34" i="3" s="1"/>
  <c r="K33" i="3"/>
  <c r="K32" i="3"/>
  <c r="L32" i="3" s="1"/>
  <c r="K31" i="3"/>
  <c r="L31" i="3" s="1"/>
  <c r="M31" i="3" s="1"/>
  <c r="K30" i="3"/>
  <c r="L30" i="3" s="1"/>
  <c r="K29" i="3"/>
  <c r="K28" i="3"/>
  <c r="L28" i="3" s="1"/>
  <c r="K27" i="3"/>
  <c r="K26" i="3"/>
  <c r="L26" i="3" s="1"/>
  <c r="K25" i="3"/>
  <c r="K24" i="3"/>
  <c r="L24" i="3" s="1"/>
  <c r="K23" i="3"/>
  <c r="L23" i="3" s="1"/>
  <c r="M23" i="3" s="1"/>
  <c r="K22" i="3"/>
  <c r="L22" i="3" s="1"/>
  <c r="K21" i="3"/>
  <c r="K20" i="3"/>
  <c r="L20" i="3" s="1"/>
  <c r="K19" i="3"/>
  <c r="K18" i="3"/>
  <c r="L18" i="3" s="1"/>
  <c r="K17" i="3"/>
  <c r="K16" i="3"/>
  <c r="L16" i="3" s="1"/>
  <c r="K15" i="3"/>
  <c r="L15" i="3" s="1"/>
  <c r="M15" i="3" s="1"/>
  <c r="K14" i="3"/>
  <c r="L14" i="3" s="1"/>
  <c r="K13" i="3"/>
  <c r="K12" i="3"/>
  <c r="L12" i="3" s="1"/>
  <c r="K11" i="3"/>
  <c r="K10" i="3"/>
  <c r="L10" i="3" s="1"/>
  <c r="K9" i="3"/>
  <c r="K8" i="3"/>
  <c r="L9" i="3" s="1"/>
  <c r="M9" i="3" s="1"/>
  <c r="E8" i="3"/>
  <c r="E6" i="3"/>
  <c r="C10" i="1"/>
  <c r="D9" i="1"/>
  <c r="E10" i="1" s="1"/>
  <c r="B17" i="10"/>
  <c r="C17" i="10" s="1"/>
  <c r="D17" i="10" s="1"/>
  <c r="A2" i="10"/>
  <c r="J5" i="10"/>
  <c r="K6" i="10"/>
  <c r="G6" i="10" s="1"/>
  <c r="E6" i="10" s="1"/>
  <c r="K5" i="10"/>
  <c r="G5" i="10" s="1"/>
  <c r="H6" i="10"/>
  <c r="F6" i="10" s="1"/>
  <c r="D6" i="10" s="1"/>
  <c r="H5" i="10"/>
  <c r="F5" i="10" s="1"/>
  <c r="D5" i="10" s="1"/>
  <c r="K8" i="10"/>
  <c r="G8" i="10" s="1"/>
  <c r="E8" i="10" s="1"/>
  <c r="K9" i="10"/>
  <c r="G9" i="10" s="1"/>
  <c r="E9" i="10" s="1"/>
  <c r="K10" i="10"/>
  <c r="G10" i="10" s="1"/>
  <c r="K11" i="10"/>
  <c r="G11" i="10" s="1"/>
  <c r="E11" i="10" s="1"/>
  <c r="K12" i="10"/>
  <c r="G12" i="10" s="1"/>
  <c r="E12" i="10" s="1"/>
  <c r="K13" i="10"/>
  <c r="G13" i="10" s="1"/>
  <c r="E13" i="10" s="1"/>
  <c r="K14" i="10"/>
  <c r="G14" i="10" s="1"/>
  <c r="K7" i="10"/>
  <c r="G7" i="10" s="1"/>
  <c r="E7" i="10" s="1"/>
  <c r="H8" i="10"/>
  <c r="F8" i="10" s="1"/>
  <c r="D8" i="10" s="1"/>
  <c r="H9" i="10"/>
  <c r="F9" i="10" s="1"/>
  <c r="D9" i="10" s="1"/>
  <c r="H10" i="10"/>
  <c r="F10" i="10" s="1"/>
  <c r="D10" i="10" s="1"/>
  <c r="H11" i="10"/>
  <c r="F11" i="10" s="1"/>
  <c r="D11" i="10" s="1"/>
  <c r="H12" i="10"/>
  <c r="F12" i="10" s="1"/>
  <c r="D12" i="10" s="1"/>
  <c r="H13" i="10"/>
  <c r="F13" i="10" s="1"/>
  <c r="D13" i="10" s="1"/>
  <c r="H14" i="10"/>
  <c r="F14" i="10" s="1"/>
  <c r="D14" i="10" s="1"/>
  <c r="H7" i="10"/>
  <c r="F7" i="10" s="1"/>
  <c r="D7" i="10" s="1"/>
  <c r="J40" i="2"/>
  <c r="M40" i="2" s="1"/>
  <c r="M39" i="2"/>
  <c r="L39" i="2"/>
  <c r="J38" i="2"/>
  <c r="L38" i="2" s="1"/>
  <c r="J29" i="2"/>
  <c r="L29" i="2" s="1"/>
  <c r="M28" i="2"/>
  <c r="L28" i="2"/>
  <c r="J27" i="2"/>
  <c r="J18" i="2"/>
  <c r="L18" i="2" s="1"/>
  <c r="M17" i="2"/>
  <c r="L17" i="2"/>
  <c r="J16" i="2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17" i="9"/>
  <c r="F12" i="9"/>
  <c r="D12" i="9"/>
  <c r="C12" i="9"/>
  <c r="E12" i="9"/>
  <c r="G12" i="9"/>
  <c r="H12" i="9"/>
  <c r="I12" i="9"/>
  <c r="J12" i="9"/>
  <c r="K12" i="9"/>
  <c r="L12" i="9"/>
  <c r="M12" i="9"/>
  <c r="N12" i="9"/>
  <c r="C15" i="8"/>
  <c r="D18" i="8" s="1"/>
  <c r="E18" i="8" s="1"/>
  <c r="E4" i="8"/>
  <c r="J4" i="8"/>
  <c r="J5" i="8" s="1"/>
  <c r="E7" i="8"/>
  <c r="J10" i="8"/>
  <c r="E11" i="8"/>
  <c r="J11" i="8"/>
  <c r="J12" i="8"/>
  <c r="J13" i="8"/>
  <c r="D7" i="8" s="1"/>
  <c r="J14" i="8"/>
  <c r="J15" i="8"/>
  <c r="J16" i="8"/>
  <c r="J17" i="8"/>
  <c r="J19" i="8"/>
  <c r="J23" i="8" s="1"/>
  <c r="J21" i="8"/>
  <c r="J24" i="8"/>
  <c r="J28" i="8"/>
  <c r="E19" i="6"/>
  <c r="F19" i="6" s="1"/>
  <c r="F22" i="6"/>
  <c r="J22" i="6" s="1"/>
  <c r="E17" i="6"/>
  <c r="E20" i="6" s="1"/>
  <c r="E16" i="6"/>
  <c r="F6" i="6"/>
  <c r="F8" i="6" s="1"/>
  <c r="F9" i="6" s="1"/>
  <c r="E11" i="6"/>
  <c r="E6" i="6"/>
  <c r="E8" i="6" s="1"/>
  <c r="E9" i="6" s="1"/>
  <c r="E10" i="6"/>
  <c r="M2" i="5"/>
  <c r="K3" i="5"/>
  <c r="K9" i="5" s="1"/>
  <c r="L1" i="5"/>
  <c r="L2" i="5" s="1"/>
  <c r="L8" i="5" s="1"/>
  <c r="N13" i="9"/>
  <c r="L13" i="9"/>
  <c r="J13" i="9"/>
  <c r="D13" i="9"/>
  <c r="J29" i="8"/>
  <c r="J27" i="8"/>
  <c r="J26" i="8"/>
  <c r="J25" i="8"/>
  <c r="J22" i="8"/>
  <c r="J20" i="8"/>
  <c r="J18" i="8"/>
  <c r="E17" i="8"/>
  <c r="G15" i="8" s="1"/>
  <c r="D17" i="8"/>
  <c r="E16" i="8"/>
  <c r="D16" i="8"/>
  <c r="D15" i="8"/>
  <c r="E15" i="8" s="1"/>
  <c r="F11" i="8"/>
  <c r="D11" i="8"/>
  <c r="J9" i="8"/>
  <c r="J8" i="8"/>
  <c r="J7" i="8"/>
  <c r="J6" i="8"/>
  <c r="H23" i="6"/>
  <c r="F23" i="6"/>
  <c r="F24" i="6" s="1"/>
  <c r="I22" i="6"/>
  <c r="H22" i="6"/>
  <c r="G22" i="6"/>
  <c r="E22" i="6"/>
  <c r="K10" i="5"/>
  <c r="G10" i="5"/>
  <c r="F10" i="5"/>
  <c r="M8" i="5"/>
  <c r="M7" i="5"/>
  <c r="M6" i="5"/>
  <c r="M5" i="5"/>
  <c r="M4" i="5"/>
  <c r="M3" i="5"/>
  <c r="M9" i="5" s="1"/>
  <c r="M10" i="5" s="1"/>
  <c r="J41" i="2"/>
  <c r="J42" i="2" s="1"/>
  <c r="L40" i="2"/>
  <c r="G40" i="2"/>
  <c r="D40" i="2"/>
  <c r="F40" i="2" s="1"/>
  <c r="G39" i="2"/>
  <c r="F39" i="2"/>
  <c r="M38" i="2"/>
  <c r="D38" i="2"/>
  <c r="F38" i="2" s="1"/>
  <c r="M29" i="2"/>
  <c r="D29" i="2"/>
  <c r="G29" i="2" s="1"/>
  <c r="G28" i="2"/>
  <c r="F28" i="2"/>
  <c r="M27" i="2"/>
  <c r="L27" i="2"/>
  <c r="D27" i="2"/>
  <c r="M18" i="2"/>
  <c r="D18" i="2"/>
  <c r="G18" i="2" s="1"/>
  <c r="G17" i="2"/>
  <c r="F17" i="2"/>
  <c r="M16" i="2"/>
  <c r="F16" i="2"/>
  <c r="D16" i="2"/>
  <c r="F13" i="2"/>
  <c r="E13" i="2"/>
  <c r="D13" i="2"/>
  <c r="D8" i="2"/>
  <c r="E8" i="2" s="1"/>
  <c r="F8" i="2" s="1"/>
  <c r="G8" i="2" s="1"/>
  <c r="H8" i="2" s="1"/>
  <c r="E4" i="1"/>
  <c r="D4" i="1"/>
  <c r="H13" i="11" l="1"/>
  <c r="H14" i="11" s="1"/>
  <c r="G14" i="11"/>
  <c r="D19" i="2"/>
  <c r="G19" i="2" s="1"/>
  <c r="F18" i="2"/>
  <c r="F29" i="2"/>
  <c r="L41" i="2"/>
  <c r="C6" i="10"/>
  <c r="B6" i="10" s="1"/>
  <c r="A6" i="10" s="1"/>
  <c r="C8" i="10"/>
  <c r="B8" i="10" s="1"/>
  <c r="A8" i="10" s="1"/>
  <c r="L11" i="3"/>
  <c r="M11" i="3" s="1"/>
  <c r="L19" i="3"/>
  <c r="M19" i="3" s="1"/>
  <c r="L27" i="3"/>
  <c r="M27" i="3" s="1"/>
  <c r="L35" i="3"/>
  <c r="M35" i="3" s="1"/>
  <c r="L43" i="3"/>
  <c r="M43" i="3" s="1"/>
  <c r="L51" i="3"/>
  <c r="M51" i="3" s="1"/>
  <c r="L59" i="3"/>
  <c r="M59" i="3" s="1"/>
  <c r="L67" i="3"/>
  <c r="M67" i="3" s="1"/>
  <c r="L75" i="3"/>
  <c r="M75" i="3" s="1"/>
  <c r="L83" i="3"/>
  <c r="M83" i="3" s="1"/>
  <c r="L91" i="3"/>
  <c r="M91" i="3" s="1"/>
  <c r="L99" i="3"/>
  <c r="M99" i="3" s="1"/>
  <c r="L107" i="3"/>
  <c r="M107" i="3" s="1"/>
  <c r="G10" i="11"/>
  <c r="G9" i="11"/>
  <c r="L5" i="5"/>
  <c r="L3" i="5"/>
  <c r="L7" i="5"/>
  <c r="J45" i="2"/>
  <c r="I8" i="2"/>
  <c r="I7" i="2" s="1"/>
  <c r="J8" i="2"/>
  <c r="J7" i="2" s="1"/>
  <c r="J24" i="2" s="1"/>
  <c r="F19" i="2"/>
  <c r="D30" i="2"/>
  <c r="F27" i="2"/>
  <c r="D41" i="2"/>
  <c r="M42" i="2"/>
  <c r="L42" i="2"/>
  <c r="I24" i="6"/>
  <c r="G24" i="6"/>
  <c r="E24" i="6"/>
  <c r="J24" i="6"/>
  <c r="D20" i="2"/>
  <c r="G27" i="2"/>
  <c r="G38" i="2"/>
  <c r="I23" i="6"/>
  <c r="G23" i="6"/>
  <c r="E23" i="6"/>
  <c r="J23" i="6"/>
  <c r="H24" i="6"/>
  <c r="F25" i="6"/>
  <c r="F4" i="1"/>
  <c r="G4" i="1" s="1"/>
  <c r="G16" i="2"/>
  <c r="M41" i="2"/>
  <c r="F14" i="8"/>
  <c r="J19" i="2"/>
  <c r="L16" i="2"/>
  <c r="C5" i="10"/>
  <c r="B5" i="10" s="1"/>
  <c r="E5" i="10"/>
  <c r="H13" i="9"/>
  <c r="F13" i="9"/>
  <c r="O13" i="9" s="1"/>
  <c r="D48" i="9"/>
  <c r="E48" i="9" s="1"/>
  <c r="E14" i="10"/>
  <c r="C14" i="10"/>
  <c r="B14" i="10" s="1"/>
  <c r="A14" i="10" s="1"/>
  <c r="E10" i="10"/>
  <c r="C10" i="10"/>
  <c r="B10" i="10" s="1"/>
  <c r="A10" i="10" s="1"/>
  <c r="C12" i="10"/>
  <c r="B12" i="10" s="1"/>
  <c r="A12" i="10" s="1"/>
  <c r="J30" i="2"/>
  <c r="F8" i="3"/>
  <c r="D8" i="3" s="1"/>
  <c r="G8" i="3"/>
  <c r="E9" i="3"/>
  <c r="C13" i="10"/>
  <c r="B13" i="10" s="1"/>
  <c r="A13" i="10" s="1"/>
  <c r="C11" i="10"/>
  <c r="B11" i="10" s="1"/>
  <c r="A11" i="10" s="1"/>
  <c r="C9" i="10"/>
  <c r="B9" i="10" s="1"/>
  <c r="A9" i="10" s="1"/>
  <c r="C7" i="10"/>
  <c r="B7" i="10" s="1"/>
  <c r="A7" i="10" s="1"/>
  <c r="A5" i="10"/>
  <c r="M10" i="3"/>
  <c r="M12" i="3"/>
  <c r="M16" i="3"/>
  <c r="M20" i="3"/>
  <c r="M24" i="3"/>
  <c r="M28" i="3"/>
  <c r="M32" i="3"/>
  <c r="M36" i="3"/>
  <c r="M40" i="3"/>
  <c r="M44" i="3"/>
  <c r="M48" i="3"/>
  <c r="M52" i="3"/>
  <c r="M56" i="3"/>
  <c r="M60" i="3"/>
  <c r="M64" i="3"/>
  <c r="M68" i="3"/>
  <c r="M72" i="3"/>
  <c r="M76" i="3"/>
  <c r="M80" i="3"/>
  <c r="M84" i="3"/>
  <c r="M88" i="3"/>
  <c r="M92" i="3"/>
  <c r="M96" i="3"/>
  <c r="M100" i="3"/>
  <c r="M104" i="3"/>
  <c r="M108" i="3"/>
  <c r="L13" i="3"/>
  <c r="M13" i="3" s="1"/>
  <c r="L17" i="3"/>
  <c r="M17" i="3" s="1"/>
  <c r="L21" i="3"/>
  <c r="M21" i="3" s="1"/>
  <c r="L25" i="3"/>
  <c r="M25" i="3" s="1"/>
  <c r="L29" i="3"/>
  <c r="M29" i="3" s="1"/>
  <c r="L33" i="3"/>
  <c r="M33" i="3" s="1"/>
  <c r="L37" i="3"/>
  <c r="M37" i="3" s="1"/>
  <c r="L41" i="3"/>
  <c r="M41" i="3" s="1"/>
  <c r="L45" i="3"/>
  <c r="M45" i="3" s="1"/>
  <c r="L49" i="3"/>
  <c r="M49" i="3" s="1"/>
  <c r="L53" i="3"/>
  <c r="M53" i="3" s="1"/>
  <c r="L57" i="3"/>
  <c r="M57" i="3" s="1"/>
  <c r="L61" i="3"/>
  <c r="M61" i="3" s="1"/>
  <c r="L65" i="3"/>
  <c r="M65" i="3" s="1"/>
  <c r="L69" i="3"/>
  <c r="M69" i="3" s="1"/>
  <c r="L73" i="3"/>
  <c r="M73" i="3" s="1"/>
  <c r="L77" i="3"/>
  <c r="M77" i="3" s="1"/>
  <c r="L81" i="3"/>
  <c r="M81" i="3" s="1"/>
  <c r="L85" i="3"/>
  <c r="M85" i="3" s="1"/>
  <c r="L89" i="3"/>
  <c r="M89" i="3" s="1"/>
  <c r="L93" i="3"/>
  <c r="M93" i="3" s="1"/>
  <c r="L97" i="3"/>
  <c r="M97" i="3" s="1"/>
  <c r="L101" i="3"/>
  <c r="M101" i="3" s="1"/>
  <c r="L105" i="3"/>
  <c r="M105" i="3" s="1"/>
  <c r="L4" i="5"/>
  <c r="L6" i="5"/>
  <c r="J43" i="2" l="1"/>
  <c r="J46" i="2" s="1"/>
  <c r="L9" i="5"/>
  <c r="L10" i="5" s="1"/>
  <c r="Q13" i="9"/>
  <c r="Q14" i="9" s="1"/>
  <c r="O14" i="9"/>
  <c r="P13" i="9"/>
  <c r="P14" i="9" s="1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F9" i="3"/>
  <c r="D9" i="3" s="1"/>
  <c r="E10" i="3"/>
  <c r="G9" i="3"/>
  <c r="F22" i="8"/>
  <c r="F19" i="8"/>
  <c r="F18" i="8"/>
  <c r="F15" i="8"/>
  <c r="F21" i="8"/>
  <c r="F20" i="8"/>
  <c r="F17" i="8"/>
  <c r="F16" i="8"/>
  <c r="I25" i="6"/>
  <c r="G25" i="6"/>
  <c r="E25" i="6"/>
  <c r="J25" i="6"/>
  <c r="F26" i="6"/>
  <c r="H25" i="6"/>
  <c r="H4" i="1"/>
  <c r="M24" i="2"/>
  <c r="L24" i="2"/>
  <c r="M45" i="2"/>
  <c r="L45" i="2"/>
  <c r="J31" i="2"/>
  <c r="M30" i="2"/>
  <c r="L30" i="2"/>
  <c r="J20" i="2"/>
  <c r="M19" i="2"/>
  <c r="L19" i="2"/>
  <c r="F20" i="2"/>
  <c r="D21" i="2"/>
  <c r="G20" i="2"/>
  <c r="H15" i="8"/>
  <c r="F41" i="2"/>
  <c r="G41" i="2"/>
  <c r="D42" i="2"/>
  <c r="G30" i="2"/>
  <c r="D31" i="2"/>
  <c r="F30" i="2"/>
  <c r="D23" i="2"/>
  <c r="H12" i="2"/>
  <c r="D11" i="5"/>
  <c r="D24" i="2"/>
  <c r="J44" i="2" l="1"/>
  <c r="M43" i="2"/>
  <c r="L43" i="2"/>
  <c r="F24" i="2"/>
  <c r="G24" i="2"/>
  <c r="J21" i="2"/>
  <c r="M20" i="2"/>
  <c r="L20" i="2"/>
  <c r="J23" i="2"/>
  <c r="F11" i="5"/>
  <c r="G11" i="5"/>
  <c r="F23" i="2"/>
  <c r="G23" i="2"/>
  <c r="F31" i="2"/>
  <c r="D32" i="2"/>
  <c r="G31" i="2"/>
  <c r="D34" i="2"/>
  <c r="F42" i="2"/>
  <c r="D43" i="2"/>
  <c r="G42" i="2"/>
  <c r="D45" i="2"/>
  <c r="J32" i="2"/>
  <c r="M31" i="2"/>
  <c r="L31" i="2"/>
  <c r="J34" i="2"/>
  <c r="M46" i="2"/>
  <c r="L46" i="2"/>
  <c r="H9" i="3"/>
  <c r="I9" i="3" s="1"/>
  <c r="F21" i="2"/>
  <c r="D25" i="2"/>
  <c r="G21" i="2"/>
  <c r="D22" i="2"/>
  <c r="M44" i="2"/>
  <c r="L44" i="2"/>
  <c r="I26" i="6"/>
  <c r="G26" i="6"/>
  <c r="E26" i="6"/>
  <c r="F27" i="6"/>
  <c r="H26" i="6"/>
  <c r="J26" i="6"/>
  <c r="G16" i="8"/>
  <c r="E11" i="3"/>
  <c r="F10" i="3"/>
  <c r="D10" i="3" s="1"/>
  <c r="G10" i="3"/>
  <c r="H10" i="3" l="1"/>
  <c r="I10" i="3" s="1"/>
  <c r="F11" i="3"/>
  <c r="D11" i="3" s="1"/>
  <c r="G11" i="3"/>
  <c r="E12" i="3"/>
  <c r="I27" i="6"/>
  <c r="G27" i="6"/>
  <c r="E27" i="6"/>
  <c r="J27" i="6"/>
  <c r="F28" i="6"/>
  <c r="H27" i="6"/>
  <c r="F22" i="2"/>
  <c r="G22" i="2"/>
  <c r="F25" i="2"/>
  <c r="G25" i="2"/>
  <c r="M34" i="2"/>
  <c r="L34" i="2"/>
  <c r="F45" i="2"/>
  <c r="G45" i="2"/>
  <c r="F43" i="2"/>
  <c r="D46" i="2"/>
  <c r="D44" i="2"/>
  <c r="G43" i="2"/>
  <c r="F34" i="2"/>
  <c r="G34" i="2"/>
  <c r="F32" i="2"/>
  <c r="D35" i="2"/>
  <c r="D33" i="2"/>
  <c r="G32" i="2"/>
  <c r="M23" i="2"/>
  <c r="L23" i="2"/>
  <c r="J35" i="2"/>
  <c r="J33" i="2"/>
  <c r="M32" i="2"/>
  <c r="L32" i="2"/>
  <c r="J25" i="2"/>
  <c r="J22" i="2"/>
  <c r="M21" i="2"/>
  <c r="L21" i="2"/>
  <c r="M25" i="2" l="1"/>
  <c r="L25" i="2"/>
  <c r="M35" i="2"/>
  <c r="L35" i="2"/>
  <c r="F33" i="2"/>
  <c r="G33" i="2"/>
  <c r="M22" i="2"/>
  <c r="L22" i="2"/>
  <c r="M33" i="2"/>
  <c r="L33" i="2"/>
  <c r="F35" i="2"/>
  <c r="G35" i="2"/>
  <c r="F46" i="2"/>
  <c r="G46" i="2"/>
  <c r="F12" i="3"/>
  <c r="D12" i="3" s="1"/>
  <c r="E13" i="3"/>
  <c r="H12" i="3"/>
  <c r="G12" i="3"/>
  <c r="H11" i="3"/>
  <c r="I11" i="3" s="1"/>
  <c r="F44" i="2"/>
  <c r="G44" i="2"/>
  <c r="I28" i="6"/>
  <c r="G28" i="6"/>
  <c r="E28" i="6"/>
  <c r="F29" i="6"/>
  <c r="H28" i="6"/>
  <c r="J28" i="6"/>
  <c r="F13" i="3" l="1"/>
  <c r="D13" i="3" s="1"/>
  <c r="H13" i="3"/>
  <c r="I13" i="3" s="1"/>
  <c r="E14" i="3"/>
  <c r="G13" i="3"/>
  <c r="I29" i="6"/>
  <c r="G29" i="6"/>
  <c r="E29" i="6"/>
  <c r="J29" i="6"/>
  <c r="F30" i="6"/>
  <c r="H29" i="6"/>
  <c r="I12" i="3"/>
  <c r="I30" i="6" l="1"/>
  <c r="G30" i="6"/>
  <c r="E30" i="6"/>
  <c r="F31" i="6"/>
  <c r="H30" i="6"/>
  <c r="J30" i="6"/>
  <c r="F14" i="3"/>
  <c r="D14" i="3" s="1"/>
  <c r="E15" i="3"/>
  <c r="G14" i="3"/>
  <c r="H14" i="3" l="1"/>
  <c r="I14" i="3" s="1"/>
  <c r="F15" i="3"/>
  <c r="D15" i="3" s="1"/>
  <c r="H15" i="3"/>
  <c r="I15" i="3" s="1"/>
  <c r="G15" i="3"/>
  <c r="E16" i="3"/>
  <c r="I31" i="6"/>
  <c r="G31" i="6"/>
  <c r="E31" i="6"/>
  <c r="J31" i="6"/>
  <c r="F32" i="6"/>
  <c r="H31" i="6"/>
  <c r="I32" i="6" l="1"/>
  <c r="G32" i="6"/>
  <c r="E32" i="6"/>
  <c r="F33" i="6"/>
  <c r="H32" i="6"/>
  <c r="J32" i="6"/>
  <c r="F16" i="3"/>
  <c r="D16" i="3" s="1"/>
  <c r="E17" i="3"/>
  <c r="G16" i="3"/>
  <c r="H16" i="3" l="1"/>
  <c r="I16" i="3" s="1"/>
  <c r="F17" i="3"/>
  <c r="D17" i="3" s="1"/>
  <c r="H17" i="3"/>
  <c r="I17" i="3" s="1"/>
  <c r="E18" i="3"/>
  <c r="G17" i="3"/>
  <c r="I33" i="6"/>
  <c r="G33" i="6"/>
  <c r="E33" i="6"/>
  <c r="J33" i="6"/>
  <c r="F34" i="6"/>
  <c r="H33" i="6"/>
  <c r="I34" i="6" l="1"/>
  <c r="G34" i="6"/>
  <c r="E34" i="6"/>
  <c r="F35" i="6"/>
  <c r="H34" i="6"/>
  <c r="J34" i="6"/>
  <c r="F18" i="3"/>
  <c r="D18" i="3" s="1"/>
  <c r="E19" i="3"/>
  <c r="G18" i="3"/>
  <c r="H18" i="3" l="1"/>
  <c r="I18" i="3" s="1"/>
  <c r="F19" i="3"/>
  <c r="D19" i="3" s="1"/>
  <c r="G19" i="3"/>
  <c r="E20" i="3"/>
  <c r="I35" i="6"/>
  <c r="G35" i="6"/>
  <c r="E35" i="6"/>
  <c r="J35" i="6"/>
  <c r="F36" i="6"/>
  <c r="H35" i="6"/>
  <c r="F20" i="3" l="1"/>
  <c r="D20" i="3" s="1"/>
  <c r="E21" i="3"/>
  <c r="H20" i="3"/>
  <c r="G20" i="3"/>
  <c r="H19" i="3"/>
  <c r="I19" i="3" s="1"/>
  <c r="I36" i="6"/>
  <c r="G36" i="6"/>
  <c r="E36" i="6"/>
  <c r="F37" i="6"/>
  <c r="H36" i="6"/>
  <c r="J36" i="6"/>
  <c r="I37" i="6" l="1"/>
  <c r="G37" i="6"/>
  <c r="E37" i="6"/>
  <c r="J37" i="6"/>
  <c r="F38" i="6"/>
  <c r="H37" i="6"/>
  <c r="I20" i="3"/>
  <c r="F21" i="3"/>
  <c r="D21" i="3" s="1"/>
  <c r="E22" i="3"/>
  <c r="G21" i="3"/>
  <c r="H21" i="3" l="1"/>
  <c r="I21" i="3" s="1"/>
  <c r="F22" i="3"/>
  <c r="D22" i="3" s="1"/>
  <c r="E23" i="3"/>
  <c r="G22" i="3"/>
  <c r="I38" i="6"/>
  <c r="G38" i="6"/>
  <c r="E38" i="6"/>
  <c r="F39" i="6"/>
  <c r="H38" i="6"/>
  <c r="J38" i="6"/>
  <c r="H22" i="3" l="1"/>
  <c r="I22" i="3" s="1"/>
  <c r="I39" i="6"/>
  <c r="G39" i="6"/>
  <c r="E39" i="6"/>
  <c r="J39" i="6"/>
  <c r="F40" i="6"/>
  <c r="H39" i="6"/>
  <c r="F23" i="3"/>
  <c r="D23" i="3" s="1"/>
  <c r="H23" i="3"/>
  <c r="I23" i="3" s="1"/>
  <c r="G23" i="3"/>
  <c r="E24" i="3"/>
  <c r="F24" i="3" l="1"/>
  <c r="D24" i="3" s="1"/>
  <c r="E25" i="3"/>
  <c r="H24" i="3"/>
  <c r="I24" i="3" s="1"/>
  <c r="G24" i="3"/>
  <c r="I40" i="6"/>
  <c r="G40" i="6"/>
  <c r="E40" i="6"/>
  <c r="F41" i="6"/>
  <c r="H40" i="6"/>
  <c r="J40" i="6"/>
  <c r="I41" i="6" l="1"/>
  <c r="G41" i="6"/>
  <c r="E41" i="6"/>
  <c r="J41" i="6"/>
  <c r="F42" i="6"/>
  <c r="H41" i="6"/>
  <c r="F25" i="3"/>
  <c r="D25" i="3" s="1"/>
  <c r="E26" i="3"/>
  <c r="G25" i="3"/>
  <c r="E27" i="3" l="1"/>
  <c r="F26" i="3"/>
  <c r="D26" i="3" s="1"/>
  <c r="G26" i="3"/>
  <c r="H25" i="3"/>
  <c r="I25" i="3" s="1"/>
  <c r="I42" i="6"/>
  <c r="G42" i="6"/>
  <c r="E42" i="6"/>
  <c r="F43" i="6"/>
  <c r="H42" i="6"/>
  <c r="J42" i="6"/>
  <c r="H26" i="3" l="1"/>
  <c r="I43" i="6"/>
  <c r="G43" i="6"/>
  <c r="E43" i="6"/>
  <c r="J43" i="6"/>
  <c r="F44" i="6"/>
  <c r="H43" i="6"/>
  <c r="I26" i="3"/>
  <c r="F27" i="3"/>
  <c r="D27" i="3" s="1"/>
  <c r="G27" i="3"/>
  <c r="E28" i="3"/>
  <c r="F28" i="3" l="1"/>
  <c r="D28" i="3" s="1"/>
  <c r="E29" i="3"/>
  <c r="H28" i="3"/>
  <c r="G28" i="3"/>
  <c r="H27" i="3"/>
  <c r="I27" i="3" s="1"/>
  <c r="I44" i="6"/>
  <c r="G44" i="6"/>
  <c r="E44" i="6"/>
  <c r="F45" i="6"/>
  <c r="H44" i="6"/>
  <c r="J44" i="6"/>
  <c r="F29" i="3" l="1"/>
  <c r="D29" i="3" s="1"/>
  <c r="E30" i="3"/>
  <c r="G29" i="3"/>
  <c r="I45" i="6"/>
  <c r="G45" i="6"/>
  <c r="E45" i="6"/>
  <c r="J45" i="6"/>
  <c r="F46" i="6"/>
  <c r="H45" i="6"/>
  <c r="I28" i="3"/>
  <c r="F30" i="3" l="1"/>
  <c r="D30" i="3" s="1"/>
  <c r="E31" i="3"/>
  <c r="G30" i="3"/>
  <c r="H29" i="3"/>
  <c r="I29" i="3" s="1"/>
  <c r="I46" i="6"/>
  <c r="G46" i="6"/>
  <c r="E46" i="6"/>
  <c r="F47" i="6"/>
  <c r="H46" i="6"/>
  <c r="J46" i="6"/>
  <c r="H30" i="3" l="1"/>
  <c r="I30" i="3" s="1"/>
  <c r="F31" i="3"/>
  <c r="D31" i="3" s="1"/>
  <c r="G31" i="3"/>
  <c r="E32" i="3"/>
  <c r="I47" i="6"/>
  <c r="G47" i="6"/>
  <c r="E47" i="6"/>
  <c r="J47" i="6"/>
  <c r="F48" i="6"/>
  <c r="H47" i="6"/>
  <c r="H31" i="3" l="1"/>
  <c r="I31" i="3" s="1"/>
  <c r="F32" i="3"/>
  <c r="D32" i="3" s="1"/>
  <c r="E33" i="3"/>
  <c r="G32" i="3"/>
  <c r="I48" i="6"/>
  <c r="G48" i="6"/>
  <c r="E48" i="6"/>
  <c r="F49" i="6"/>
  <c r="H48" i="6"/>
  <c r="J48" i="6"/>
  <c r="H32" i="3" l="1"/>
  <c r="I32" i="3" s="1"/>
  <c r="I49" i="6"/>
  <c r="G49" i="6"/>
  <c r="E49" i="6"/>
  <c r="J49" i="6"/>
  <c r="F50" i="6"/>
  <c r="H49" i="6"/>
  <c r="F33" i="3"/>
  <c r="D33" i="3" s="1"/>
  <c r="E34" i="3"/>
  <c r="G33" i="3"/>
  <c r="H33" i="3" l="1"/>
  <c r="I33" i="3" s="1"/>
  <c r="F34" i="3"/>
  <c r="D34" i="3" s="1"/>
  <c r="E35" i="3"/>
  <c r="G34" i="3"/>
  <c r="I50" i="6"/>
  <c r="G50" i="6"/>
  <c r="E50" i="6"/>
  <c r="F51" i="6"/>
  <c r="H50" i="6"/>
  <c r="J50" i="6"/>
  <c r="H34" i="3" l="1"/>
  <c r="I34" i="3" s="1"/>
  <c r="I51" i="6"/>
  <c r="G51" i="6"/>
  <c r="E51" i="6"/>
  <c r="J51" i="6"/>
  <c r="F52" i="6"/>
  <c r="H51" i="6"/>
  <c r="F35" i="3"/>
  <c r="D35" i="3" s="1"/>
  <c r="G35" i="3"/>
  <c r="E36" i="3"/>
  <c r="H35" i="3" l="1"/>
  <c r="I35" i="3" s="1"/>
  <c r="F36" i="3"/>
  <c r="D36" i="3" s="1"/>
  <c r="E37" i="3"/>
  <c r="G36" i="3"/>
  <c r="I52" i="6"/>
  <c r="G52" i="6"/>
  <c r="E52" i="6"/>
  <c r="F53" i="6"/>
  <c r="H52" i="6"/>
  <c r="J52" i="6"/>
  <c r="F37" i="3" l="1"/>
  <c r="D37" i="3" s="1"/>
  <c r="E38" i="3"/>
  <c r="G37" i="3"/>
  <c r="I53" i="6"/>
  <c r="G53" i="6"/>
  <c r="E53" i="6"/>
  <c r="J53" i="6"/>
  <c r="F54" i="6"/>
  <c r="H53" i="6"/>
  <c r="H36" i="3"/>
  <c r="I36" i="3" s="1"/>
  <c r="I54" i="6" l="1"/>
  <c r="G54" i="6"/>
  <c r="E54" i="6"/>
  <c r="F55" i="6"/>
  <c r="H54" i="6"/>
  <c r="J54" i="6"/>
  <c r="F38" i="3"/>
  <c r="D38" i="3" s="1"/>
  <c r="E39" i="3"/>
  <c r="G38" i="3"/>
  <c r="H37" i="3"/>
  <c r="I37" i="3" s="1"/>
  <c r="F39" i="3" l="1"/>
  <c r="D39" i="3" s="1"/>
  <c r="G39" i="3"/>
  <c r="E40" i="3"/>
  <c r="H38" i="3"/>
  <c r="I38" i="3" s="1"/>
  <c r="I55" i="6"/>
  <c r="G55" i="6"/>
  <c r="E55" i="6"/>
  <c r="J55" i="6"/>
  <c r="F56" i="6"/>
  <c r="H55" i="6"/>
  <c r="I56" i="6" l="1"/>
  <c r="G56" i="6"/>
  <c r="E56" i="6"/>
  <c r="F57" i="6"/>
  <c r="H56" i="6"/>
  <c r="J56" i="6"/>
  <c r="F40" i="3"/>
  <c r="D40" i="3" s="1"/>
  <c r="E41" i="3"/>
  <c r="G40" i="3"/>
  <c r="H39" i="3"/>
  <c r="I39" i="3" s="1"/>
  <c r="H40" i="3" l="1"/>
  <c r="I40" i="3" s="1"/>
  <c r="I57" i="6"/>
  <c r="G57" i="6"/>
  <c r="E57" i="6"/>
  <c r="J57" i="6"/>
  <c r="F58" i="6"/>
  <c r="H57" i="6"/>
  <c r="F41" i="3"/>
  <c r="D41" i="3" s="1"/>
  <c r="E42" i="3"/>
  <c r="G41" i="3"/>
  <c r="H41" i="3" l="1"/>
  <c r="I41" i="3" s="1"/>
  <c r="E43" i="3"/>
  <c r="F42" i="3"/>
  <c r="D42" i="3" s="1"/>
  <c r="G42" i="3"/>
  <c r="I58" i="6"/>
  <c r="G58" i="6"/>
  <c r="E58" i="6"/>
  <c r="F59" i="6"/>
  <c r="H58" i="6"/>
  <c r="J58" i="6"/>
  <c r="F43" i="3" l="1"/>
  <c r="D43" i="3" s="1"/>
  <c r="G43" i="3"/>
  <c r="E44" i="3"/>
  <c r="I59" i="6"/>
  <c r="G59" i="6"/>
  <c r="E59" i="6"/>
  <c r="J59" i="6"/>
  <c r="F60" i="6"/>
  <c r="H59" i="6"/>
  <c r="H42" i="3"/>
  <c r="I42" i="3" s="1"/>
  <c r="I60" i="6" l="1"/>
  <c r="G60" i="6"/>
  <c r="E60" i="6"/>
  <c r="F61" i="6"/>
  <c r="H60" i="6"/>
  <c r="J60" i="6"/>
  <c r="F44" i="3"/>
  <c r="D44" i="3" s="1"/>
  <c r="E45" i="3"/>
  <c r="G44" i="3"/>
  <c r="H43" i="3"/>
  <c r="I43" i="3" s="1"/>
  <c r="H44" i="3" l="1"/>
  <c r="I44" i="3" s="1"/>
  <c r="I61" i="6"/>
  <c r="G61" i="6"/>
  <c r="E61" i="6"/>
  <c r="J61" i="6"/>
  <c r="F62" i="6"/>
  <c r="H61" i="6"/>
  <c r="F45" i="3"/>
  <c r="D45" i="3" s="1"/>
  <c r="E46" i="3"/>
  <c r="G45" i="3"/>
  <c r="H45" i="3" l="1"/>
  <c r="I45" i="3" s="1"/>
  <c r="F46" i="3"/>
  <c r="D46" i="3" s="1"/>
  <c r="E47" i="3"/>
  <c r="G46" i="3"/>
  <c r="I62" i="6"/>
  <c r="G62" i="6"/>
  <c r="E62" i="6"/>
  <c r="F63" i="6"/>
  <c r="H62" i="6"/>
  <c r="J62" i="6"/>
  <c r="F47" i="3" l="1"/>
  <c r="D47" i="3" s="1"/>
  <c r="G47" i="3"/>
  <c r="E48" i="3"/>
  <c r="I63" i="6"/>
  <c r="G63" i="6"/>
  <c r="E63" i="6"/>
  <c r="J63" i="6"/>
  <c r="F64" i="6"/>
  <c r="H63" i="6"/>
  <c r="H46" i="3"/>
  <c r="I46" i="3" s="1"/>
  <c r="I64" i="6" l="1"/>
  <c r="G64" i="6"/>
  <c r="E64" i="6"/>
  <c r="F65" i="6"/>
  <c r="H64" i="6"/>
  <c r="J64" i="6"/>
  <c r="F48" i="3"/>
  <c r="D48" i="3" s="1"/>
  <c r="H48" i="3"/>
  <c r="E49" i="3"/>
  <c r="G48" i="3"/>
  <c r="H47" i="3"/>
  <c r="I47" i="3" s="1"/>
  <c r="I48" i="3" l="1"/>
  <c r="I65" i="6"/>
  <c r="G65" i="6"/>
  <c r="E65" i="6"/>
  <c r="J65" i="6"/>
  <c r="F66" i="6"/>
  <c r="H65" i="6"/>
  <c r="F49" i="3"/>
  <c r="D49" i="3" s="1"/>
  <c r="E50" i="3"/>
  <c r="G49" i="3"/>
  <c r="F50" i="3" l="1"/>
  <c r="D50" i="3" s="1"/>
  <c r="E51" i="3"/>
  <c r="G50" i="3"/>
  <c r="I66" i="6"/>
  <c r="G66" i="6"/>
  <c r="E66" i="6"/>
  <c r="F67" i="6"/>
  <c r="H66" i="6"/>
  <c r="J66" i="6"/>
  <c r="H49" i="3"/>
  <c r="I49" i="3" s="1"/>
  <c r="F51" i="3" l="1"/>
  <c r="D51" i="3" s="1"/>
  <c r="G51" i="3"/>
  <c r="E52" i="3"/>
  <c r="I67" i="6"/>
  <c r="G67" i="6"/>
  <c r="E67" i="6"/>
  <c r="J67" i="6"/>
  <c r="F68" i="6"/>
  <c r="H67" i="6"/>
  <c r="H50" i="3"/>
  <c r="I50" i="3" s="1"/>
  <c r="I68" i="6" l="1"/>
  <c r="G68" i="6"/>
  <c r="E68" i="6"/>
  <c r="F69" i="6"/>
  <c r="H68" i="6"/>
  <c r="J68" i="6"/>
  <c r="F52" i="3"/>
  <c r="D52" i="3" s="1"/>
  <c r="E53" i="3"/>
  <c r="G52" i="3"/>
  <c r="H51" i="3"/>
  <c r="I51" i="3" s="1"/>
  <c r="F53" i="3" l="1"/>
  <c r="D53" i="3" s="1"/>
  <c r="E54" i="3"/>
  <c r="G53" i="3"/>
  <c r="H52" i="3"/>
  <c r="I52" i="3" s="1"/>
  <c r="I69" i="6"/>
  <c r="G69" i="6"/>
  <c r="E69" i="6"/>
  <c r="J69" i="6"/>
  <c r="F70" i="6"/>
  <c r="H69" i="6"/>
  <c r="F54" i="3" l="1"/>
  <c r="D54" i="3" s="1"/>
  <c r="E55" i="3"/>
  <c r="G54" i="3"/>
  <c r="I70" i="6"/>
  <c r="G70" i="6"/>
  <c r="E70" i="6"/>
  <c r="F71" i="6"/>
  <c r="H70" i="6"/>
  <c r="J70" i="6"/>
  <c r="H53" i="3"/>
  <c r="I53" i="3" s="1"/>
  <c r="F55" i="3" l="1"/>
  <c r="D55" i="3" s="1"/>
  <c r="G55" i="3"/>
  <c r="E56" i="3"/>
  <c r="I71" i="6"/>
  <c r="G71" i="6"/>
  <c r="E71" i="6"/>
  <c r="J71" i="6"/>
  <c r="F72" i="6"/>
  <c r="H71" i="6"/>
  <c r="H54" i="3"/>
  <c r="I54" i="3" s="1"/>
  <c r="I72" i="6" l="1"/>
  <c r="G72" i="6"/>
  <c r="E72" i="6"/>
  <c r="F73" i="6"/>
  <c r="H72" i="6"/>
  <c r="J72" i="6"/>
  <c r="F56" i="3"/>
  <c r="D56" i="3" s="1"/>
  <c r="E57" i="3"/>
  <c r="G56" i="3"/>
  <c r="H55" i="3"/>
  <c r="I55" i="3" s="1"/>
  <c r="H56" i="3" l="1"/>
  <c r="I56" i="3" s="1"/>
  <c r="I73" i="6"/>
  <c r="G73" i="6"/>
  <c r="E73" i="6"/>
  <c r="J73" i="6"/>
  <c r="F74" i="6"/>
  <c r="H73" i="6"/>
  <c r="F57" i="3"/>
  <c r="D57" i="3" s="1"/>
  <c r="E58" i="3"/>
  <c r="G57" i="3"/>
  <c r="H57" i="3" l="1"/>
  <c r="I57" i="3" s="1"/>
  <c r="E59" i="3"/>
  <c r="F58" i="3"/>
  <c r="D58" i="3" s="1"/>
  <c r="G58" i="3"/>
  <c r="I74" i="6"/>
  <c r="G74" i="6"/>
  <c r="E74" i="6"/>
  <c r="F75" i="6"/>
  <c r="H74" i="6"/>
  <c r="J74" i="6"/>
  <c r="I75" i="6" l="1"/>
  <c r="G75" i="6"/>
  <c r="E75" i="6"/>
  <c r="J75" i="6"/>
  <c r="F76" i="6"/>
  <c r="H75" i="6"/>
  <c r="F59" i="3"/>
  <c r="D59" i="3" s="1"/>
  <c r="H59" i="3"/>
  <c r="G59" i="3"/>
  <c r="E60" i="3"/>
  <c r="H58" i="3"/>
  <c r="I58" i="3" s="1"/>
  <c r="F60" i="3" l="1"/>
  <c r="D60" i="3" s="1"/>
  <c r="E61" i="3"/>
  <c r="G60" i="3"/>
  <c r="I59" i="3"/>
  <c r="I76" i="6"/>
  <c r="G76" i="6"/>
  <c r="E76" i="6"/>
  <c r="F77" i="6"/>
  <c r="H76" i="6"/>
  <c r="J76" i="6"/>
  <c r="H60" i="3" l="1"/>
  <c r="I60" i="3" s="1"/>
  <c r="I77" i="6"/>
  <c r="G77" i="6"/>
  <c r="E77" i="6"/>
  <c r="J77" i="6"/>
  <c r="F78" i="6"/>
  <c r="H77" i="6"/>
  <c r="F61" i="3"/>
  <c r="D61" i="3" s="1"/>
  <c r="E62" i="3"/>
  <c r="G61" i="3"/>
  <c r="H61" i="3" l="1"/>
  <c r="I61" i="3" s="1"/>
  <c r="F62" i="3"/>
  <c r="D62" i="3" s="1"/>
  <c r="E63" i="3"/>
  <c r="G62" i="3"/>
  <c r="I78" i="6"/>
  <c r="G78" i="6"/>
  <c r="E78" i="6"/>
  <c r="F79" i="6"/>
  <c r="H78" i="6"/>
  <c r="J78" i="6"/>
  <c r="H62" i="3" l="1"/>
  <c r="I62" i="3" s="1"/>
  <c r="I79" i="6"/>
  <c r="G79" i="6"/>
  <c r="E79" i="6"/>
  <c r="J79" i="6"/>
  <c r="F80" i="6"/>
  <c r="H79" i="6"/>
  <c r="F63" i="3"/>
  <c r="D63" i="3" s="1"/>
  <c r="G63" i="3"/>
  <c r="E64" i="3"/>
  <c r="H63" i="3" l="1"/>
  <c r="I63" i="3" s="1"/>
  <c r="F64" i="3"/>
  <c r="D64" i="3" s="1"/>
  <c r="E65" i="3"/>
  <c r="G64" i="3"/>
  <c r="I80" i="6"/>
  <c r="G80" i="6"/>
  <c r="E80" i="6"/>
  <c r="F81" i="6"/>
  <c r="H80" i="6"/>
  <c r="J80" i="6"/>
  <c r="H64" i="3" l="1"/>
  <c r="I64" i="3" s="1"/>
  <c r="I81" i="6"/>
  <c r="G81" i="6"/>
  <c r="E81" i="6"/>
  <c r="J81" i="6"/>
  <c r="F82" i="6"/>
  <c r="H81" i="6"/>
  <c r="F65" i="3"/>
  <c r="D65" i="3" s="1"/>
  <c r="E66" i="3"/>
  <c r="G65" i="3"/>
  <c r="H65" i="3" l="1"/>
  <c r="I65" i="3" s="1"/>
  <c r="F66" i="3"/>
  <c r="D66" i="3" s="1"/>
  <c r="E67" i="3"/>
  <c r="G66" i="3"/>
  <c r="I82" i="6"/>
  <c r="G82" i="6"/>
  <c r="E82" i="6"/>
  <c r="F83" i="6"/>
  <c r="H82" i="6"/>
  <c r="J82" i="6"/>
  <c r="H66" i="3" l="1"/>
  <c r="I66" i="3" s="1"/>
  <c r="I83" i="6"/>
  <c r="G83" i="6"/>
  <c r="E83" i="6"/>
  <c r="J83" i="6"/>
  <c r="F84" i="6"/>
  <c r="H83" i="6"/>
  <c r="F67" i="3"/>
  <c r="D67" i="3" s="1"/>
  <c r="G67" i="3"/>
  <c r="E68" i="3"/>
  <c r="H67" i="3" l="1"/>
  <c r="I67" i="3" s="1"/>
  <c r="F68" i="3"/>
  <c r="D68" i="3" s="1"/>
  <c r="E69" i="3"/>
  <c r="G68" i="3"/>
  <c r="I84" i="6"/>
  <c r="G84" i="6"/>
  <c r="E84" i="6"/>
  <c r="F85" i="6"/>
  <c r="H84" i="6"/>
  <c r="J84" i="6"/>
  <c r="H68" i="3" l="1"/>
  <c r="I68" i="3" s="1"/>
  <c r="I85" i="6"/>
  <c r="G85" i="6"/>
  <c r="E85" i="6"/>
  <c r="J85" i="6"/>
  <c r="F86" i="6"/>
  <c r="H85" i="6"/>
  <c r="F69" i="3"/>
  <c r="D69" i="3" s="1"/>
  <c r="G69" i="3"/>
  <c r="E70" i="3"/>
  <c r="H69" i="3" l="1"/>
  <c r="I69" i="3" s="1"/>
  <c r="F70" i="3"/>
  <c r="D70" i="3" s="1"/>
  <c r="E71" i="3"/>
  <c r="G70" i="3"/>
  <c r="I86" i="6"/>
  <c r="G86" i="6"/>
  <c r="E86" i="6"/>
  <c r="F87" i="6"/>
  <c r="H86" i="6"/>
  <c r="J86" i="6"/>
  <c r="H70" i="3" l="1"/>
  <c r="I70" i="3" s="1"/>
  <c r="I87" i="6"/>
  <c r="G87" i="6"/>
  <c r="E87" i="6"/>
  <c r="J87" i="6"/>
  <c r="F88" i="6"/>
  <c r="H87" i="6"/>
  <c r="F71" i="3"/>
  <c r="D71" i="3" s="1"/>
  <c r="G71" i="3"/>
  <c r="E72" i="3"/>
  <c r="H71" i="3" l="1"/>
  <c r="I71" i="3" s="1"/>
  <c r="F72" i="3"/>
  <c r="D72" i="3" s="1"/>
  <c r="E73" i="3"/>
  <c r="G72" i="3"/>
  <c r="I88" i="6"/>
  <c r="G88" i="6"/>
  <c r="E88" i="6"/>
  <c r="F89" i="6"/>
  <c r="H88" i="6"/>
  <c r="J88" i="6"/>
  <c r="H72" i="3" l="1"/>
  <c r="I72" i="3" s="1"/>
  <c r="I89" i="6"/>
  <c r="G89" i="6"/>
  <c r="E89" i="6"/>
  <c r="J89" i="6"/>
  <c r="F90" i="6"/>
  <c r="H89" i="6"/>
  <c r="F73" i="3"/>
  <c r="D73" i="3" s="1"/>
  <c r="G73" i="3"/>
  <c r="E74" i="3"/>
  <c r="H73" i="3" l="1"/>
  <c r="I73" i="3" s="1"/>
  <c r="F74" i="3"/>
  <c r="D74" i="3" s="1"/>
  <c r="E75" i="3"/>
  <c r="G74" i="3"/>
  <c r="I90" i="6"/>
  <c r="G90" i="6"/>
  <c r="E90" i="6"/>
  <c r="F91" i="6"/>
  <c r="H90" i="6"/>
  <c r="J90" i="6"/>
  <c r="I91" i="6" l="1"/>
  <c r="G91" i="6"/>
  <c r="E91" i="6"/>
  <c r="J91" i="6"/>
  <c r="F92" i="6"/>
  <c r="H91" i="6"/>
  <c r="F75" i="3"/>
  <c r="D75" i="3" s="1"/>
  <c r="H75" i="3"/>
  <c r="G75" i="3"/>
  <c r="E76" i="3"/>
  <c r="H74" i="3"/>
  <c r="I74" i="3" s="1"/>
  <c r="I75" i="3" l="1"/>
  <c r="F76" i="3"/>
  <c r="D76" i="3" s="1"/>
  <c r="E77" i="3"/>
  <c r="G76" i="3"/>
  <c r="I92" i="6"/>
  <c r="G92" i="6"/>
  <c r="E92" i="6"/>
  <c r="F93" i="6"/>
  <c r="J92" i="6"/>
  <c r="H92" i="6"/>
  <c r="H76" i="3" l="1"/>
  <c r="I76" i="3" s="1"/>
  <c r="H93" i="6"/>
  <c r="I93" i="6"/>
  <c r="G93" i="6"/>
  <c r="E93" i="6"/>
  <c r="F94" i="6"/>
  <c r="J93" i="6"/>
  <c r="F77" i="3"/>
  <c r="D77" i="3" s="1"/>
  <c r="G77" i="3"/>
  <c r="E78" i="3"/>
  <c r="H77" i="3" l="1"/>
  <c r="I77" i="3" s="1"/>
  <c r="F78" i="3"/>
  <c r="D78" i="3" s="1"/>
  <c r="E79" i="3"/>
  <c r="G78" i="3"/>
  <c r="J94" i="6"/>
  <c r="I94" i="6"/>
  <c r="G94" i="6"/>
  <c r="E94" i="6"/>
  <c r="F95" i="6"/>
  <c r="H94" i="6"/>
  <c r="H78" i="3" l="1"/>
  <c r="I78" i="3" s="1"/>
  <c r="J95" i="6"/>
  <c r="I95" i="6"/>
  <c r="G95" i="6"/>
  <c r="E95" i="6"/>
  <c r="F96" i="6"/>
  <c r="H95" i="6"/>
  <c r="F79" i="3"/>
  <c r="D79" i="3" s="1"/>
  <c r="G79" i="3"/>
  <c r="E80" i="3"/>
  <c r="H79" i="3" l="1"/>
  <c r="I79" i="3" s="1"/>
  <c r="F80" i="3"/>
  <c r="D80" i="3" s="1"/>
  <c r="E81" i="3"/>
  <c r="G80" i="3"/>
  <c r="F97" i="6"/>
  <c r="I96" i="6"/>
  <c r="G96" i="6"/>
  <c r="E96" i="6"/>
  <c r="J96" i="6"/>
  <c r="H96" i="6"/>
  <c r="H80" i="3" l="1"/>
  <c r="I80" i="3" s="1"/>
  <c r="J97" i="6"/>
  <c r="I97" i="6"/>
  <c r="G97" i="6"/>
  <c r="E97" i="6"/>
  <c r="F98" i="6"/>
  <c r="H97" i="6"/>
  <c r="F81" i="3"/>
  <c r="D81" i="3" s="1"/>
  <c r="G81" i="3"/>
  <c r="E82" i="3"/>
  <c r="H81" i="3" l="1"/>
  <c r="I81" i="3" s="1"/>
  <c r="F82" i="3"/>
  <c r="D82" i="3" s="1"/>
  <c r="E83" i="3"/>
  <c r="G82" i="3"/>
  <c r="J98" i="6"/>
  <c r="I98" i="6"/>
  <c r="G98" i="6"/>
  <c r="E98" i="6"/>
  <c r="F99" i="6"/>
  <c r="H98" i="6"/>
  <c r="H82" i="3" l="1"/>
  <c r="I82" i="3" s="1"/>
  <c r="H99" i="6"/>
  <c r="I99" i="6"/>
  <c r="G99" i="6"/>
  <c r="E99" i="6"/>
  <c r="F100" i="6"/>
  <c r="J99" i="6"/>
  <c r="F83" i="3"/>
  <c r="D83" i="3" s="1"/>
  <c r="G83" i="3"/>
  <c r="E84" i="3"/>
  <c r="H83" i="3" l="1"/>
  <c r="I83" i="3" s="1"/>
  <c r="F84" i="3"/>
  <c r="D84" i="3" s="1"/>
  <c r="E85" i="3"/>
  <c r="G84" i="3"/>
  <c r="H100" i="6"/>
  <c r="I100" i="6"/>
  <c r="G100" i="6"/>
  <c r="E100" i="6"/>
  <c r="F101" i="6"/>
  <c r="J100" i="6"/>
  <c r="H84" i="3" l="1"/>
  <c r="I84" i="3" s="1"/>
  <c r="J101" i="6"/>
  <c r="I101" i="6"/>
  <c r="G101" i="6"/>
  <c r="E101" i="6"/>
  <c r="F102" i="6"/>
  <c r="H101" i="6"/>
  <c r="F85" i="3"/>
  <c r="D85" i="3" s="1"/>
  <c r="G85" i="3"/>
  <c r="E86" i="3"/>
  <c r="H85" i="3" l="1"/>
  <c r="I85" i="3" s="1"/>
  <c r="F86" i="3"/>
  <c r="D86" i="3" s="1"/>
  <c r="E87" i="3"/>
  <c r="G86" i="3"/>
  <c r="J102" i="6"/>
  <c r="I102" i="6"/>
  <c r="G102" i="6"/>
  <c r="E102" i="6"/>
  <c r="F103" i="6"/>
  <c r="H102" i="6"/>
  <c r="H86" i="3" l="1"/>
  <c r="I86" i="3" s="1"/>
  <c r="J103" i="6"/>
  <c r="I103" i="6"/>
  <c r="G103" i="6"/>
  <c r="E103" i="6"/>
  <c r="F104" i="6"/>
  <c r="H103" i="6"/>
  <c r="F87" i="3"/>
  <c r="D87" i="3" s="1"/>
  <c r="G87" i="3"/>
  <c r="E88" i="3"/>
  <c r="H87" i="3" l="1"/>
  <c r="I87" i="3" s="1"/>
  <c r="F88" i="3"/>
  <c r="D88" i="3" s="1"/>
  <c r="E89" i="3"/>
  <c r="G88" i="3"/>
  <c r="J104" i="6"/>
  <c r="I104" i="6"/>
  <c r="G104" i="6"/>
  <c r="E104" i="6"/>
  <c r="F105" i="6"/>
  <c r="H104" i="6"/>
  <c r="H88" i="3" l="1"/>
  <c r="I88" i="3" s="1"/>
  <c r="H105" i="6"/>
  <c r="I105" i="6"/>
  <c r="G105" i="6"/>
  <c r="E105" i="6"/>
  <c r="F106" i="6"/>
  <c r="J105" i="6"/>
  <c r="F89" i="3"/>
  <c r="D89" i="3" s="1"/>
  <c r="G89" i="3"/>
  <c r="E90" i="3"/>
  <c r="H89" i="3" l="1"/>
  <c r="I89" i="3" s="1"/>
  <c r="F90" i="3"/>
  <c r="D90" i="3" s="1"/>
  <c r="E91" i="3"/>
  <c r="G90" i="3"/>
  <c r="F107" i="6"/>
  <c r="H106" i="6"/>
  <c r="I106" i="6"/>
  <c r="G106" i="6"/>
  <c r="E106" i="6"/>
  <c r="J106" i="6"/>
  <c r="F108" i="6" l="1"/>
  <c r="I107" i="6"/>
  <c r="G107" i="6"/>
  <c r="E107" i="6"/>
  <c r="J107" i="6"/>
  <c r="H107" i="6"/>
  <c r="F91" i="3"/>
  <c r="D91" i="3" s="1"/>
  <c r="G91" i="3"/>
  <c r="E92" i="3"/>
  <c r="H90" i="3"/>
  <c r="I90" i="3" s="1"/>
  <c r="H91" i="3" l="1"/>
  <c r="I91" i="3" s="1"/>
  <c r="F92" i="3"/>
  <c r="D92" i="3" s="1"/>
  <c r="E93" i="3"/>
  <c r="G92" i="3"/>
  <c r="J108" i="6"/>
  <c r="I108" i="6"/>
  <c r="G108" i="6"/>
  <c r="E108" i="6"/>
  <c r="F109" i="6"/>
  <c r="H108" i="6"/>
  <c r="H92" i="3" l="1"/>
  <c r="I92" i="3" s="1"/>
  <c r="J109" i="6"/>
  <c r="I109" i="6"/>
  <c r="G109" i="6"/>
  <c r="E109" i="6"/>
  <c r="F110" i="6"/>
  <c r="H109" i="6"/>
  <c r="F93" i="3"/>
  <c r="D93" i="3" s="1"/>
  <c r="G93" i="3"/>
  <c r="E94" i="3"/>
  <c r="H93" i="3" l="1"/>
  <c r="I93" i="3" s="1"/>
  <c r="F94" i="3"/>
  <c r="D94" i="3" s="1"/>
  <c r="E95" i="3"/>
  <c r="G94" i="3"/>
  <c r="J110" i="6"/>
  <c r="I110" i="6"/>
  <c r="G110" i="6"/>
  <c r="E110" i="6"/>
  <c r="F111" i="6"/>
  <c r="H110" i="6"/>
  <c r="H94" i="3" l="1"/>
  <c r="I94" i="3" s="1"/>
  <c r="J111" i="6"/>
  <c r="I111" i="6"/>
  <c r="G111" i="6"/>
  <c r="E111" i="6"/>
  <c r="F112" i="6"/>
  <c r="H111" i="6"/>
  <c r="F95" i="3"/>
  <c r="D95" i="3" s="1"/>
  <c r="G95" i="3"/>
  <c r="E96" i="3"/>
  <c r="F96" i="3" l="1"/>
  <c r="D96" i="3" s="1"/>
  <c r="E97" i="3"/>
  <c r="G96" i="3"/>
  <c r="H95" i="3"/>
  <c r="I95" i="3" s="1"/>
  <c r="J112" i="6"/>
  <c r="I112" i="6"/>
  <c r="G112" i="6"/>
  <c r="E112" i="6"/>
  <c r="F113" i="6"/>
  <c r="H112" i="6"/>
  <c r="F97" i="3" l="1"/>
  <c r="D97" i="3" s="1"/>
  <c r="G97" i="3"/>
  <c r="E98" i="3"/>
  <c r="J113" i="6"/>
  <c r="I113" i="6"/>
  <c r="G113" i="6"/>
  <c r="E113" i="6"/>
  <c r="F114" i="6"/>
  <c r="H113" i="6"/>
  <c r="H96" i="3"/>
  <c r="I96" i="3" s="1"/>
  <c r="F98" i="3" l="1"/>
  <c r="D98" i="3" s="1"/>
  <c r="E99" i="3"/>
  <c r="G98" i="3"/>
  <c r="H97" i="3"/>
  <c r="I97" i="3" s="1"/>
  <c r="H114" i="6"/>
  <c r="I114" i="6"/>
  <c r="G114" i="6"/>
  <c r="E114" i="6"/>
  <c r="F115" i="6"/>
  <c r="J114" i="6"/>
  <c r="H98" i="3" l="1"/>
  <c r="I98" i="3" s="1"/>
  <c r="H115" i="6"/>
  <c r="I115" i="6"/>
  <c r="G115" i="6"/>
  <c r="E115" i="6"/>
  <c r="F116" i="6"/>
  <c r="J115" i="6"/>
  <c r="F99" i="3"/>
  <c r="D99" i="3" s="1"/>
  <c r="G99" i="3"/>
  <c r="E100" i="3"/>
  <c r="J116" i="6" l="1"/>
  <c r="I116" i="6"/>
  <c r="G116" i="6"/>
  <c r="E116" i="6"/>
  <c r="F117" i="6"/>
  <c r="H116" i="6"/>
  <c r="F100" i="3"/>
  <c r="D100" i="3" s="1"/>
  <c r="E101" i="3"/>
  <c r="G100" i="3"/>
  <c r="H99" i="3"/>
  <c r="I99" i="3" s="1"/>
  <c r="H100" i="3" l="1"/>
  <c r="I100" i="3" s="1"/>
  <c r="F101" i="3"/>
  <c r="D101" i="3" s="1"/>
  <c r="G101" i="3"/>
  <c r="E102" i="3"/>
  <c r="J117" i="6"/>
  <c r="I117" i="6"/>
  <c r="G117" i="6"/>
  <c r="E117" i="6"/>
  <c r="F118" i="6"/>
  <c r="H117" i="6"/>
  <c r="F102" i="3" l="1"/>
  <c r="D102" i="3" s="1"/>
  <c r="E103" i="3"/>
  <c r="G102" i="3"/>
  <c r="H101" i="3"/>
  <c r="I101" i="3" s="1"/>
  <c r="F119" i="6"/>
  <c r="I118" i="6"/>
  <c r="G118" i="6"/>
  <c r="E118" i="6"/>
  <c r="J118" i="6"/>
  <c r="H118" i="6"/>
  <c r="F103" i="3" l="1"/>
  <c r="D103" i="3" s="1"/>
  <c r="G103" i="3"/>
  <c r="E104" i="3"/>
  <c r="J119" i="6"/>
  <c r="I119" i="6"/>
  <c r="G119" i="6"/>
  <c r="E119" i="6"/>
  <c r="F120" i="6"/>
  <c r="H119" i="6"/>
  <c r="H102" i="3"/>
  <c r="I102" i="3" s="1"/>
  <c r="F104" i="3" l="1"/>
  <c r="D104" i="3" s="1"/>
  <c r="E105" i="3"/>
  <c r="G104" i="3"/>
  <c r="H103" i="3"/>
  <c r="I103" i="3" s="1"/>
  <c r="J120" i="6"/>
  <c r="I120" i="6"/>
  <c r="G120" i="6"/>
  <c r="E120" i="6"/>
  <c r="F121" i="6"/>
  <c r="H120" i="6"/>
  <c r="H104" i="3" l="1"/>
  <c r="H121" i="6"/>
  <c r="I121" i="6"/>
  <c r="G121" i="6"/>
  <c r="E121" i="6"/>
  <c r="F122" i="6"/>
  <c r="J121" i="6"/>
  <c r="I104" i="3"/>
  <c r="F105" i="3"/>
  <c r="D105" i="3" s="1"/>
  <c r="G105" i="3"/>
  <c r="E106" i="3"/>
  <c r="F106" i="3" l="1"/>
  <c r="D106" i="3" s="1"/>
  <c r="E107" i="3"/>
  <c r="G106" i="3"/>
  <c r="H105" i="3"/>
  <c r="I105" i="3" s="1"/>
  <c r="H122" i="6"/>
  <c r="I122" i="6"/>
  <c r="G122" i="6"/>
  <c r="E122" i="6"/>
  <c r="F123" i="6"/>
  <c r="J122" i="6"/>
  <c r="F124" i="6" l="1"/>
  <c r="H123" i="6"/>
  <c r="I123" i="6"/>
  <c r="G123" i="6"/>
  <c r="E123" i="6"/>
  <c r="J123" i="6"/>
  <c r="F107" i="3"/>
  <c r="D107" i="3" s="1"/>
  <c r="H107" i="3"/>
  <c r="G107" i="3"/>
  <c r="E108" i="3"/>
  <c r="H106" i="3"/>
  <c r="I106" i="3" s="1"/>
  <c r="I107" i="3" l="1"/>
  <c r="F108" i="3"/>
  <c r="D108" i="3" s="1"/>
  <c r="E109" i="3"/>
  <c r="G108" i="3"/>
  <c r="I124" i="6"/>
  <c r="G124" i="6"/>
  <c r="E124" i="6"/>
  <c r="F125" i="6"/>
  <c r="J124" i="6"/>
  <c r="H124" i="6"/>
  <c r="F109" i="3" l="1"/>
  <c r="D109" i="3" s="1"/>
  <c r="G109" i="3"/>
  <c r="E110" i="3"/>
  <c r="F126" i="6"/>
  <c r="H125" i="6"/>
  <c r="I125" i="6"/>
  <c r="G125" i="6"/>
  <c r="E125" i="6"/>
  <c r="J125" i="6"/>
  <c r="H108" i="3"/>
  <c r="I108" i="3" s="1"/>
  <c r="F127" i="6" l="1"/>
  <c r="I126" i="6"/>
  <c r="G126" i="6"/>
  <c r="E126" i="6"/>
  <c r="J126" i="6"/>
  <c r="H126" i="6"/>
  <c r="F110" i="3"/>
  <c r="D110" i="3" s="1"/>
  <c r="E111" i="3"/>
  <c r="G110" i="3"/>
  <c r="H109" i="3"/>
  <c r="I109" i="3" s="1"/>
  <c r="H110" i="3" l="1"/>
  <c r="I110" i="3" s="1"/>
  <c r="F111" i="3"/>
  <c r="D111" i="3" s="1"/>
  <c r="G111" i="3"/>
  <c r="E112" i="3"/>
  <c r="I127" i="6"/>
  <c r="G127" i="6"/>
  <c r="E127" i="6"/>
  <c r="F128" i="6"/>
  <c r="J127" i="6"/>
  <c r="H127" i="6"/>
  <c r="H111" i="3" l="1"/>
  <c r="I111" i="3" s="1"/>
  <c r="H128" i="6"/>
  <c r="I128" i="6"/>
  <c r="G128" i="6"/>
  <c r="E128" i="6"/>
  <c r="F129" i="6"/>
  <c r="J128" i="6"/>
  <c r="F112" i="3"/>
  <c r="D112" i="3" s="1"/>
  <c r="E113" i="3"/>
  <c r="G112" i="3"/>
  <c r="F113" i="3" l="1"/>
  <c r="D113" i="3" s="1"/>
  <c r="G113" i="3"/>
  <c r="E114" i="3"/>
  <c r="H112" i="3"/>
  <c r="I112" i="3" s="1"/>
  <c r="H129" i="6"/>
  <c r="I129" i="6"/>
  <c r="G129" i="6"/>
  <c r="E129" i="6"/>
  <c r="F130" i="6"/>
  <c r="J129" i="6"/>
  <c r="H113" i="3" l="1"/>
  <c r="I113" i="3" s="1"/>
  <c r="H130" i="6"/>
  <c r="I130" i="6"/>
  <c r="G130" i="6"/>
  <c r="E130" i="6"/>
  <c r="F131" i="6"/>
  <c r="J130" i="6"/>
  <c r="F114" i="3"/>
  <c r="D114" i="3" s="1"/>
  <c r="E115" i="3"/>
  <c r="G114" i="3"/>
  <c r="F115" i="3" l="1"/>
  <c r="D115" i="3" s="1"/>
  <c r="G115" i="3"/>
  <c r="E116" i="3"/>
  <c r="H114" i="3"/>
  <c r="I114" i="3" s="1"/>
  <c r="F132" i="6"/>
  <c r="H131" i="6"/>
  <c r="I131" i="6"/>
  <c r="G131" i="6"/>
  <c r="E131" i="6"/>
  <c r="J131" i="6"/>
  <c r="H115" i="3" l="1"/>
  <c r="I115" i="3" s="1"/>
  <c r="F133" i="6"/>
  <c r="I132" i="6"/>
  <c r="G132" i="6"/>
  <c r="E132" i="6"/>
  <c r="J132" i="6"/>
  <c r="H132" i="6"/>
  <c r="F116" i="3"/>
  <c r="D116" i="3" s="1"/>
  <c r="E117" i="3"/>
  <c r="G116" i="3"/>
  <c r="F117" i="3" l="1"/>
  <c r="D117" i="3" s="1"/>
  <c r="G117" i="3"/>
  <c r="E118" i="3"/>
  <c r="H116" i="3"/>
  <c r="I116" i="3" s="1"/>
  <c r="F134" i="6"/>
  <c r="I133" i="6"/>
  <c r="G133" i="6"/>
  <c r="E133" i="6"/>
  <c r="J133" i="6"/>
  <c r="H133" i="6"/>
  <c r="H117" i="3" l="1"/>
  <c r="I117" i="3" s="1"/>
  <c r="F118" i="3"/>
  <c r="D118" i="3" s="1"/>
  <c r="E119" i="3"/>
  <c r="G118" i="3"/>
  <c r="F135" i="6"/>
  <c r="I134" i="6"/>
  <c r="G134" i="6"/>
  <c r="E134" i="6"/>
  <c r="J134" i="6"/>
  <c r="H134" i="6"/>
  <c r="F136" i="6" l="1"/>
  <c r="I135" i="6"/>
  <c r="G135" i="6"/>
  <c r="E135" i="6"/>
  <c r="J135" i="6"/>
  <c r="H135" i="6"/>
  <c r="F119" i="3"/>
  <c r="D119" i="3" s="1"/>
  <c r="G119" i="3"/>
  <c r="E120" i="3"/>
  <c r="H118" i="3"/>
  <c r="I118" i="3" s="1"/>
  <c r="F120" i="3" l="1"/>
  <c r="D120" i="3" s="1"/>
  <c r="E121" i="3"/>
  <c r="G120" i="3"/>
  <c r="H119" i="3"/>
  <c r="I119" i="3" s="1"/>
  <c r="J136" i="6"/>
  <c r="I136" i="6"/>
  <c r="G136" i="6"/>
  <c r="E136" i="6"/>
  <c r="F137" i="6"/>
  <c r="H136" i="6"/>
  <c r="H120" i="3" l="1"/>
  <c r="I120" i="3" s="1"/>
  <c r="H137" i="6"/>
  <c r="I137" i="6"/>
  <c r="G137" i="6"/>
  <c r="E137" i="6"/>
  <c r="F138" i="6"/>
  <c r="J137" i="6"/>
  <c r="F121" i="3"/>
  <c r="D121" i="3" s="1"/>
  <c r="G121" i="3"/>
  <c r="E122" i="3"/>
  <c r="F122" i="3" l="1"/>
  <c r="D122" i="3" s="1"/>
  <c r="E123" i="3"/>
  <c r="G122" i="3"/>
  <c r="H121" i="3"/>
  <c r="I121" i="3" s="1"/>
  <c r="H138" i="6"/>
  <c r="I138" i="6"/>
  <c r="G138" i="6"/>
  <c r="E138" i="6"/>
  <c r="F139" i="6"/>
  <c r="J138" i="6"/>
  <c r="H122" i="3" l="1"/>
  <c r="F123" i="3"/>
  <c r="D123" i="3" s="1"/>
  <c r="G123" i="3"/>
  <c r="E124" i="3"/>
  <c r="F140" i="6"/>
  <c r="H139" i="6"/>
  <c r="I139" i="6"/>
  <c r="G139" i="6"/>
  <c r="E139" i="6"/>
  <c r="J139" i="6"/>
  <c r="I122" i="3"/>
  <c r="F124" i="3" l="1"/>
  <c r="D124" i="3" s="1"/>
  <c r="E125" i="3"/>
  <c r="G124" i="3"/>
  <c r="H123" i="3"/>
  <c r="I123" i="3" s="1"/>
  <c r="F141" i="6"/>
  <c r="I140" i="6"/>
  <c r="G140" i="6"/>
  <c r="E140" i="6"/>
  <c r="J140" i="6"/>
  <c r="H140" i="6"/>
  <c r="F125" i="3" l="1"/>
  <c r="D125" i="3" s="1"/>
  <c r="G125" i="3"/>
  <c r="E126" i="3"/>
  <c r="I141" i="6"/>
  <c r="G141" i="6"/>
  <c r="E141" i="6"/>
  <c r="F142" i="6"/>
  <c r="J141" i="6"/>
  <c r="H141" i="6"/>
  <c r="H124" i="3"/>
  <c r="I124" i="3" s="1"/>
  <c r="H142" i="6" l="1"/>
  <c r="I142" i="6"/>
  <c r="G142" i="6"/>
  <c r="E142" i="6"/>
  <c r="F143" i="6"/>
  <c r="J142" i="6"/>
  <c r="F126" i="3"/>
  <c r="D126" i="3" s="1"/>
  <c r="E127" i="3"/>
  <c r="G126" i="3"/>
  <c r="H125" i="3"/>
  <c r="I125" i="3" s="1"/>
  <c r="F127" i="3" l="1"/>
  <c r="D127" i="3" s="1"/>
  <c r="G127" i="3"/>
  <c r="E128" i="3"/>
  <c r="H143" i="6"/>
  <c r="I143" i="6"/>
  <c r="G143" i="6"/>
  <c r="E143" i="6"/>
  <c r="F144" i="6"/>
  <c r="J143" i="6"/>
  <c r="H126" i="3"/>
  <c r="I126" i="3" s="1"/>
  <c r="J144" i="6" l="1"/>
  <c r="I144" i="6"/>
  <c r="G144" i="6"/>
  <c r="E144" i="6"/>
  <c r="F145" i="6"/>
  <c r="H144" i="6"/>
  <c r="F128" i="3"/>
  <c r="D128" i="3" s="1"/>
  <c r="E129" i="3"/>
  <c r="G128" i="3"/>
  <c r="H127" i="3"/>
  <c r="I127" i="3" s="1"/>
  <c r="F129" i="3" l="1"/>
  <c r="D129" i="3" s="1"/>
  <c r="G129" i="3"/>
  <c r="E130" i="3"/>
  <c r="J145" i="6"/>
  <c r="I145" i="6"/>
  <c r="G145" i="6"/>
  <c r="E145" i="6"/>
  <c r="F146" i="6"/>
  <c r="H145" i="6"/>
  <c r="H128" i="3"/>
  <c r="I128" i="3" s="1"/>
  <c r="F130" i="3" l="1"/>
  <c r="D130" i="3" s="1"/>
  <c r="H130" i="3"/>
  <c r="E131" i="3"/>
  <c r="G130" i="3"/>
  <c r="H129" i="3"/>
  <c r="I129" i="3" s="1"/>
  <c r="J146" i="6"/>
  <c r="I146" i="6"/>
  <c r="G146" i="6"/>
  <c r="E146" i="6"/>
  <c r="F147" i="6"/>
  <c r="H146" i="6"/>
  <c r="J147" i="6" l="1"/>
  <c r="I147" i="6"/>
  <c r="G147" i="6"/>
  <c r="E147" i="6"/>
  <c r="F148" i="6"/>
  <c r="H147" i="6"/>
  <c r="I130" i="3"/>
  <c r="F131" i="3"/>
  <c r="D131" i="3" s="1"/>
  <c r="G131" i="3"/>
  <c r="E132" i="3"/>
  <c r="F132" i="3" l="1"/>
  <c r="D132" i="3" s="1"/>
  <c r="E133" i="3"/>
  <c r="G132" i="3"/>
  <c r="H131" i="3"/>
  <c r="I131" i="3" s="1"/>
  <c r="H148" i="6"/>
  <c r="I148" i="6"/>
  <c r="G148" i="6"/>
  <c r="E148" i="6"/>
  <c r="F149" i="6"/>
  <c r="J148" i="6"/>
  <c r="H132" i="3" l="1"/>
  <c r="I132" i="3" s="1"/>
  <c r="H149" i="6"/>
  <c r="I149" i="6"/>
  <c r="G149" i="6"/>
  <c r="E149" i="6"/>
  <c r="F150" i="6"/>
  <c r="J149" i="6"/>
  <c r="F133" i="3"/>
  <c r="D133" i="3" s="1"/>
  <c r="G133" i="3"/>
  <c r="E134" i="3"/>
  <c r="H133" i="3" l="1"/>
  <c r="I133" i="3" s="1"/>
  <c r="F134" i="3"/>
  <c r="D134" i="3" s="1"/>
  <c r="E135" i="3"/>
  <c r="G134" i="3"/>
  <c r="H150" i="6"/>
  <c r="I150" i="6"/>
  <c r="G150" i="6"/>
  <c r="E150" i="6"/>
  <c r="F151" i="6"/>
  <c r="J150" i="6"/>
  <c r="H134" i="3" l="1"/>
  <c r="I134" i="3" s="1"/>
  <c r="F152" i="6"/>
  <c r="H151" i="6"/>
  <c r="I151" i="6"/>
  <c r="G151" i="6"/>
  <c r="E151" i="6"/>
  <c r="J151" i="6"/>
  <c r="F135" i="3"/>
  <c r="D135" i="3" s="1"/>
  <c r="G135" i="3"/>
  <c r="E136" i="3"/>
  <c r="H135" i="3" l="1"/>
  <c r="I135" i="3" s="1"/>
  <c r="F136" i="3"/>
  <c r="D136" i="3" s="1"/>
  <c r="E137" i="3"/>
  <c r="G136" i="3"/>
  <c r="I152" i="6"/>
  <c r="G152" i="6"/>
  <c r="E152" i="6"/>
  <c r="F153" i="6"/>
  <c r="J152" i="6"/>
  <c r="H152" i="6"/>
  <c r="H136" i="3" l="1"/>
  <c r="I136" i="3" s="1"/>
  <c r="F154" i="6"/>
  <c r="H153" i="6"/>
  <c r="I153" i="6"/>
  <c r="G153" i="6"/>
  <c r="E153" i="6"/>
  <c r="J153" i="6"/>
  <c r="F137" i="3"/>
  <c r="D137" i="3" s="1"/>
  <c r="G137" i="3"/>
  <c r="E138" i="3"/>
  <c r="H137" i="3" l="1"/>
  <c r="I137" i="3" s="1"/>
  <c r="F138" i="3"/>
  <c r="D138" i="3" s="1"/>
  <c r="E139" i="3"/>
  <c r="G138" i="3"/>
  <c r="J154" i="6"/>
  <c r="I154" i="6"/>
  <c r="G154" i="6"/>
  <c r="E154" i="6"/>
  <c r="F155" i="6"/>
  <c r="H154" i="6"/>
  <c r="H155" i="6" l="1"/>
  <c r="I155" i="6"/>
  <c r="G155" i="6"/>
  <c r="E155" i="6"/>
  <c r="F156" i="6"/>
  <c r="J155" i="6"/>
  <c r="F139" i="3"/>
  <c r="D139" i="3" s="1"/>
  <c r="H139" i="3"/>
  <c r="G139" i="3"/>
  <c r="E140" i="3"/>
  <c r="H138" i="3"/>
  <c r="I138" i="3" s="1"/>
  <c r="I139" i="3" l="1"/>
  <c r="F140" i="3"/>
  <c r="D140" i="3" s="1"/>
  <c r="E141" i="3"/>
  <c r="G140" i="3"/>
  <c r="H156" i="6"/>
  <c r="I156" i="6"/>
  <c r="G156" i="6"/>
  <c r="E156" i="6"/>
  <c r="F157" i="6"/>
  <c r="J156" i="6"/>
  <c r="H140" i="3" l="1"/>
  <c r="I140" i="3" s="1"/>
  <c r="F158" i="6"/>
  <c r="H157" i="6"/>
  <c r="I157" i="6"/>
  <c r="G157" i="6"/>
  <c r="E157" i="6"/>
  <c r="J157" i="6"/>
  <c r="F141" i="3"/>
  <c r="D141" i="3" s="1"/>
  <c r="G141" i="3"/>
  <c r="E142" i="3"/>
  <c r="H141" i="3" l="1"/>
  <c r="I141" i="3" s="1"/>
  <c r="F142" i="3"/>
  <c r="D142" i="3" s="1"/>
  <c r="E143" i="3"/>
  <c r="G142" i="3"/>
  <c r="F159" i="6"/>
  <c r="I158" i="6"/>
  <c r="G158" i="6"/>
  <c r="E158" i="6"/>
  <c r="J158" i="6"/>
  <c r="H158" i="6"/>
  <c r="H142" i="3" l="1"/>
  <c r="I142" i="3" s="1"/>
  <c r="I159" i="6"/>
  <c r="G159" i="6"/>
  <c r="E159" i="6"/>
  <c r="F160" i="6"/>
  <c r="J159" i="6"/>
  <c r="H159" i="6"/>
  <c r="F143" i="3"/>
  <c r="D143" i="3" s="1"/>
  <c r="G143" i="3"/>
  <c r="E144" i="3"/>
  <c r="H143" i="3" l="1"/>
  <c r="I143" i="3" s="1"/>
  <c r="F144" i="3"/>
  <c r="D144" i="3" s="1"/>
  <c r="E145" i="3"/>
  <c r="G144" i="3"/>
  <c r="H160" i="6"/>
  <c r="I160" i="6"/>
  <c r="G160" i="6"/>
  <c r="E160" i="6"/>
  <c r="F161" i="6"/>
  <c r="J160" i="6"/>
  <c r="H144" i="3" l="1"/>
  <c r="I144" i="3" s="1"/>
  <c r="F162" i="6"/>
  <c r="H161" i="6"/>
  <c r="I161" i="6"/>
  <c r="G161" i="6"/>
  <c r="E161" i="6"/>
  <c r="J161" i="6"/>
  <c r="F145" i="3"/>
  <c r="D145" i="3" s="1"/>
  <c r="G145" i="3"/>
  <c r="E146" i="3"/>
  <c r="H145" i="3" l="1"/>
  <c r="I145" i="3" s="1"/>
  <c r="F146" i="3"/>
  <c r="D146" i="3" s="1"/>
  <c r="E147" i="3"/>
  <c r="G146" i="3"/>
  <c r="J162" i="6"/>
  <c r="I162" i="6"/>
  <c r="G162" i="6"/>
  <c r="E162" i="6"/>
  <c r="F163" i="6"/>
  <c r="H162" i="6"/>
  <c r="H146" i="3" l="1"/>
  <c r="I146" i="3" s="1"/>
  <c r="J163" i="6"/>
  <c r="I163" i="6"/>
  <c r="G163" i="6"/>
  <c r="E163" i="6"/>
  <c r="F164" i="6"/>
  <c r="H163" i="6"/>
  <c r="F147" i="3"/>
  <c r="D147" i="3" s="1"/>
  <c r="G147" i="3"/>
  <c r="E148" i="3"/>
  <c r="H147" i="3" l="1"/>
  <c r="I147" i="3" s="1"/>
  <c r="F148" i="3"/>
  <c r="D148" i="3" s="1"/>
  <c r="E149" i="3"/>
  <c r="G148" i="3"/>
  <c r="H164" i="6"/>
  <c r="I164" i="6"/>
  <c r="G164" i="6"/>
  <c r="E164" i="6"/>
  <c r="F165" i="6"/>
  <c r="J164" i="6"/>
  <c r="H148" i="3" l="1"/>
  <c r="I148" i="3" s="1"/>
  <c r="H165" i="6"/>
  <c r="I165" i="6"/>
  <c r="G165" i="6"/>
  <c r="E165" i="6"/>
  <c r="F166" i="6"/>
  <c r="J165" i="6"/>
  <c r="F149" i="3"/>
  <c r="D149" i="3" s="1"/>
  <c r="G149" i="3"/>
  <c r="E150" i="3"/>
  <c r="H149" i="3" l="1"/>
  <c r="I149" i="3" s="1"/>
  <c r="F150" i="3"/>
  <c r="D150" i="3" s="1"/>
  <c r="E151" i="3"/>
  <c r="G150" i="3"/>
  <c r="J166" i="6"/>
  <c r="I166" i="6"/>
  <c r="G166" i="6"/>
  <c r="E166" i="6"/>
  <c r="F167" i="6"/>
  <c r="H166" i="6"/>
  <c r="H150" i="3" l="1"/>
  <c r="I150" i="3" s="1"/>
  <c r="J167" i="6"/>
  <c r="I167" i="6"/>
  <c r="G167" i="6"/>
  <c r="E167" i="6"/>
  <c r="F168" i="6"/>
  <c r="H167" i="6"/>
  <c r="F151" i="3"/>
  <c r="D151" i="3" s="1"/>
  <c r="G151" i="3"/>
  <c r="E152" i="3"/>
  <c r="H151" i="3" l="1"/>
  <c r="I151" i="3" s="1"/>
  <c r="F152" i="3"/>
  <c r="D152" i="3" s="1"/>
  <c r="E153" i="3"/>
  <c r="G152" i="3"/>
  <c r="J168" i="6"/>
  <c r="I168" i="6"/>
  <c r="G168" i="6"/>
  <c r="E168" i="6"/>
  <c r="F169" i="6"/>
  <c r="H168" i="6"/>
  <c r="H152" i="3" l="1"/>
  <c r="I152" i="3" s="1"/>
  <c r="J169" i="6"/>
  <c r="I169" i="6"/>
  <c r="G169" i="6"/>
  <c r="E169" i="6"/>
  <c r="F170" i="6"/>
  <c r="H169" i="6"/>
  <c r="F153" i="3"/>
  <c r="D153" i="3" s="1"/>
  <c r="G153" i="3"/>
  <c r="E154" i="3"/>
  <c r="H153" i="3" l="1"/>
  <c r="I153" i="3" s="1"/>
  <c r="F154" i="3"/>
  <c r="D154" i="3" s="1"/>
  <c r="E155" i="3"/>
  <c r="G154" i="3"/>
  <c r="J170" i="6"/>
  <c r="I170" i="6"/>
  <c r="G170" i="6"/>
  <c r="E170" i="6"/>
  <c r="F171" i="6"/>
  <c r="H170" i="6"/>
  <c r="J171" i="6" l="1"/>
  <c r="I171" i="6"/>
  <c r="G171" i="6"/>
  <c r="E171" i="6"/>
  <c r="F172" i="6"/>
  <c r="H171" i="6"/>
  <c r="F155" i="3"/>
  <c r="D155" i="3" s="1"/>
  <c r="G155" i="3"/>
  <c r="E156" i="3"/>
  <c r="H154" i="3"/>
  <c r="I154" i="3" s="1"/>
  <c r="H155" i="3" l="1"/>
  <c r="F156" i="3"/>
  <c r="D156" i="3" s="1"/>
  <c r="E157" i="3"/>
  <c r="G156" i="3"/>
  <c r="I155" i="3"/>
  <c r="J172" i="6"/>
  <c r="I172" i="6"/>
  <c r="G172" i="6"/>
  <c r="E172" i="6"/>
  <c r="F173" i="6"/>
  <c r="H172" i="6"/>
  <c r="F157" i="3" l="1"/>
  <c r="D157" i="3" s="1"/>
  <c r="G157" i="3"/>
  <c r="E158" i="3"/>
  <c r="H173" i="6"/>
  <c r="I173" i="6"/>
  <c r="G173" i="6"/>
  <c r="E173" i="6"/>
  <c r="F174" i="6"/>
  <c r="J173" i="6"/>
  <c r="H156" i="3"/>
  <c r="I156" i="3" s="1"/>
  <c r="H157" i="3" l="1"/>
  <c r="F158" i="3"/>
  <c r="D158" i="3" s="1"/>
  <c r="E159" i="3"/>
  <c r="G158" i="3"/>
  <c r="I157" i="3"/>
  <c r="F175" i="6"/>
  <c r="H174" i="6"/>
  <c r="I174" i="6"/>
  <c r="G174" i="6"/>
  <c r="E174" i="6"/>
  <c r="J174" i="6"/>
  <c r="F159" i="3" l="1"/>
  <c r="D159" i="3" s="1"/>
  <c r="G159" i="3"/>
  <c r="E160" i="3"/>
  <c r="I175" i="6"/>
  <c r="G175" i="6"/>
  <c r="E175" i="6"/>
  <c r="F176" i="6"/>
  <c r="J175" i="6"/>
  <c r="H175" i="6"/>
  <c r="H158" i="3"/>
  <c r="I158" i="3" s="1"/>
  <c r="H176" i="6" l="1"/>
  <c r="I176" i="6"/>
  <c r="G176" i="6"/>
  <c r="E176" i="6"/>
  <c r="F177" i="6"/>
  <c r="J176" i="6"/>
  <c r="F160" i="3"/>
  <c r="D160" i="3" s="1"/>
  <c r="E161" i="3"/>
  <c r="G160" i="3"/>
  <c r="H159" i="3"/>
  <c r="I159" i="3" s="1"/>
  <c r="H160" i="3" l="1"/>
  <c r="I160" i="3" s="1"/>
  <c r="F161" i="3"/>
  <c r="D161" i="3" s="1"/>
  <c r="G161" i="3"/>
  <c r="E162" i="3"/>
  <c r="H177" i="6"/>
  <c r="I177" i="6"/>
  <c r="G177" i="6"/>
  <c r="E177" i="6"/>
  <c r="F178" i="6"/>
  <c r="J177" i="6"/>
  <c r="H161" i="3" l="1"/>
  <c r="I161" i="3" s="1"/>
  <c r="F179" i="6"/>
  <c r="H178" i="6"/>
  <c r="I178" i="6"/>
  <c r="G178" i="6"/>
  <c r="E178" i="6"/>
  <c r="J178" i="6"/>
  <c r="F162" i="3"/>
  <c r="D162" i="3" s="1"/>
  <c r="E163" i="3"/>
  <c r="G162" i="3"/>
  <c r="F163" i="3" l="1"/>
  <c r="D163" i="3" s="1"/>
  <c r="G163" i="3"/>
  <c r="E164" i="3"/>
  <c r="H162" i="3"/>
  <c r="I162" i="3" s="1"/>
  <c r="J179" i="6"/>
  <c r="I179" i="6"/>
  <c r="G179" i="6"/>
  <c r="E179" i="6"/>
  <c r="F180" i="6"/>
  <c r="H179" i="6"/>
  <c r="H180" i="6" l="1"/>
  <c r="I180" i="6"/>
  <c r="G180" i="6"/>
  <c r="E180" i="6"/>
  <c r="F181" i="6"/>
  <c r="J180" i="6"/>
  <c r="F164" i="3"/>
  <c r="D164" i="3" s="1"/>
  <c r="E165" i="3"/>
  <c r="G164" i="3"/>
  <c r="H163" i="3"/>
  <c r="I163" i="3" s="1"/>
  <c r="H164" i="3" l="1"/>
  <c r="I164" i="3" s="1"/>
  <c r="F165" i="3"/>
  <c r="D165" i="3" s="1"/>
  <c r="G165" i="3"/>
  <c r="E166" i="3"/>
  <c r="H181" i="6"/>
  <c r="I181" i="6"/>
  <c r="G181" i="6"/>
  <c r="E181" i="6"/>
  <c r="F182" i="6"/>
  <c r="J181" i="6"/>
  <c r="H165" i="3" l="1"/>
  <c r="I165" i="3" s="1"/>
  <c r="H182" i="6"/>
  <c r="I182" i="6"/>
  <c r="G182" i="6"/>
  <c r="E182" i="6"/>
  <c r="F183" i="6"/>
  <c r="J182" i="6"/>
  <c r="F166" i="3"/>
  <c r="D166" i="3" s="1"/>
  <c r="E167" i="3"/>
  <c r="G166" i="3"/>
  <c r="H166" i="3" l="1"/>
  <c r="I166" i="3" s="1"/>
  <c r="F167" i="3"/>
  <c r="D167" i="3" s="1"/>
  <c r="G167" i="3"/>
  <c r="E168" i="3"/>
  <c r="H183" i="6"/>
  <c r="I183" i="6"/>
  <c r="G183" i="6"/>
  <c r="E183" i="6"/>
  <c r="F184" i="6"/>
  <c r="J183" i="6"/>
  <c r="H167" i="3" l="1"/>
  <c r="I167" i="3" s="1"/>
  <c r="F168" i="3"/>
  <c r="D168" i="3" s="1"/>
  <c r="E169" i="3"/>
  <c r="G168" i="3"/>
  <c r="H184" i="6"/>
  <c r="I184" i="6"/>
  <c r="G184" i="6"/>
  <c r="E184" i="6"/>
  <c r="F185" i="6"/>
  <c r="J184" i="6"/>
  <c r="H168" i="3" l="1"/>
  <c r="I168" i="3" s="1"/>
  <c r="F186" i="6"/>
  <c r="H185" i="6"/>
  <c r="I185" i="6"/>
  <c r="G185" i="6"/>
  <c r="E185" i="6"/>
  <c r="J185" i="6"/>
  <c r="F169" i="3"/>
  <c r="D169" i="3" s="1"/>
  <c r="G169" i="3"/>
  <c r="E170" i="3"/>
  <c r="H169" i="3" l="1"/>
  <c r="I169" i="3" s="1"/>
  <c r="F170" i="3"/>
  <c r="D170" i="3" s="1"/>
  <c r="E171" i="3"/>
  <c r="G170" i="3"/>
  <c r="I186" i="6"/>
  <c r="G186" i="6"/>
  <c r="E186" i="6"/>
  <c r="F187" i="6"/>
  <c r="J186" i="6"/>
  <c r="H186" i="6"/>
  <c r="H187" i="6" l="1"/>
  <c r="I187" i="6"/>
  <c r="G187" i="6"/>
  <c r="E187" i="6"/>
  <c r="F188" i="6"/>
  <c r="J187" i="6"/>
  <c r="F171" i="3"/>
  <c r="D171" i="3" s="1"/>
  <c r="H171" i="3"/>
  <c r="G171" i="3"/>
  <c r="E172" i="3"/>
  <c r="H170" i="3"/>
  <c r="I170" i="3" s="1"/>
  <c r="I171" i="3" l="1"/>
  <c r="F172" i="3"/>
  <c r="D172" i="3" s="1"/>
  <c r="E173" i="3"/>
  <c r="G172" i="3"/>
  <c r="J188" i="6"/>
  <c r="I188" i="6"/>
  <c r="G188" i="6"/>
  <c r="E188" i="6"/>
  <c r="F189" i="6"/>
  <c r="H188" i="6"/>
  <c r="J189" i="6" l="1"/>
  <c r="I189" i="6"/>
  <c r="G189" i="6"/>
  <c r="E189" i="6"/>
  <c r="F190" i="6"/>
  <c r="H189" i="6"/>
  <c r="F173" i="3"/>
  <c r="D173" i="3" s="1"/>
  <c r="G173" i="3"/>
  <c r="E174" i="3"/>
  <c r="H172" i="3"/>
  <c r="I172" i="3" s="1"/>
  <c r="F191" i="6" l="1"/>
  <c r="H190" i="6"/>
  <c r="I190" i="6"/>
  <c r="G190" i="6"/>
  <c r="E190" i="6"/>
  <c r="J190" i="6"/>
  <c r="F174" i="3"/>
  <c r="D174" i="3" s="1"/>
  <c r="E175" i="3"/>
  <c r="G174" i="3"/>
  <c r="H173" i="3"/>
  <c r="I173" i="3" s="1"/>
  <c r="F175" i="3" l="1"/>
  <c r="D175" i="3" s="1"/>
  <c r="G175" i="3"/>
  <c r="E176" i="3"/>
  <c r="I191" i="6"/>
  <c r="G191" i="6"/>
  <c r="E191" i="6"/>
  <c r="F192" i="6"/>
  <c r="J191" i="6"/>
  <c r="H191" i="6"/>
  <c r="H174" i="3"/>
  <c r="I174" i="3" s="1"/>
  <c r="H192" i="6" l="1"/>
  <c r="I192" i="6"/>
  <c r="G192" i="6"/>
  <c r="E192" i="6"/>
  <c r="F193" i="6"/>
  <c r="J192" i="6"/>
  <c r="F176" i="3"/>
  <c r="D176" i="3" s="1"/>
  <c r="E177" i="3"/>
  <c r="G176" i="3"/>
  <c r="H175" i="3"/>
  <c r="I175" i="3" s="1"/>
  <c r="F177" i="3" l="1"/>
  <c r="D177" i="3" s="1"/>
  <c r="G177" i="3"/>
  <c r="E178" i="3"/>
  <c r="J193" i="6"/>
  <c r="I193" i="6"/>
  <c r="G193" i="6"/>
  <c r="E193" i="6"/>
  <c r="F194" i="6"/>
  <c r="H193" i="6"/>
  <c r="H176" i="3"/>
  <c r="I176" i="3" s="1"/>
  <c r="J194" i="6" l="1"/>
  <c r="I194" i="6"/>
  <c r="G194" i="6"/>
  <c r="E194" i="6"/>
  <c r="F195" i="6"/>
  <c r="H194" i="6"/>
  <c r="F178" i="3"/>
  <c r="D178" i="3" s="1"/>
  <c r="E179" i="3"/>
  <c r="G178" i="3"/>
  <c r="H177" i="3"/>
  <c r="I177" i="3" s="1"/>
  <c r="H178" i="3" l="1"/>
  <c r="I178" i="3" s="1"/>
  <c r="F179" i="3"/>
  <c r="D179" i="3" s="1"/>
  <c r="G179" i="3"/>
  <c r="E180" i="3"/>
  <c r="J195" i="6"/>
  <c r="I195" i="6"/>
  <c r="G195" i="6"/>
  <c r="E195" i="6"/>
  <c r="F196" i="6"/>
  <c r="H195" i="6"/>
  <c r="H179" i="3" l="1"/>
  <c r="I179" i="3" s="1"/>
  <c r="H196" i="6"/>
  <c r="I196" i="6"/>
  <c r="G196" i="6"/>
  <c r="E196" i="6"/>
  <c r="F197" i="6"/>
  <c r="J196" i="6"/>
  <c r="F180" i="3"/>
  <c r="D180" i="3" s="1"/>
  <c r="E181" i="3"/>
  <c r="G180" i="3"/>
  <c r="F181" i="3" l="1"/>
  <c r="D181" i="3" s="1"/>
  <c r="G181" i="3"/>
  <c r="E182" i="3"/>
  <c r="H197" i="6"/>
  <c r="I197" i="6"/>
  <c r="G197" i="6"/>
  <c r="E197" i="6"/>
  <c r="F198" i="6"/>
  <c r="J197" i="6"/>
  <c r="H180" i="3"/>
  <c r="I180" i="3" s="1"/>
  <c r="H181" i="3" l="1"/>
  <c r="J198" i="6"/>
  <c r="I198" i="6"/>
  <c r="G198" i="6"/>
  <c r="E198" i="6"/>
  <c r="F199" i="6"/>
  <c r="H198" i="6"/>
  <c r="F182" i="3"/>
  <c r="D182" i="3" s="1"/>
  <c r="E183" i="3"/>
  <c r="G182" i="3"/>
  <c r="I181" i="3"/>
  <c r="H182" i="3" l="1"/>
  <c r="I182" i="3" s="1"/>
  <c r="F183" i="3"/>
  <c r="D183" i="3" s="1"/>
  <c r="G183" i="3"/>
  <c r="E184" i="3"/>
  <c r="J199" i="6"/>
  <c r="I199" i="6"/>
  <c r="G199" i="6"/>
  <c r="E199" i="6"/>
  <c r="F200" i="6"/>
  <c r="H199" i="6"/>
  <c r="F201" i="6" l="1"/>
  <c r="H200" i="6"/>
  <c r="I200" i="6"/>
  <c r="G200" i="6"/>
  <c r="E200" i="6"/>
  <c r="J200" i="6"/>
  <c r="F184" i="3"/>
  <c r="D184" i="3" s="1"/>
  <c r="E185" i="3"/>
  <c r="G184" i="3"/>
  <c r="H183" i="3"/>
  <c r="I183" i="3" s="1"/>
  <c r="F185" i="3" l="1"/>
  <c r="D185" i="3" s="1"/>
  <c r="G185" i="3"/>
  <c r="E186" i="3"/>
  <c r="H184" i="3"/>
  <c r="I184" i="3" s="1"/>
  <c r="F202" i="6"/>
  <c r="I201" i="6"/>
  <c r="G201" i="6"/>
  <c r="E201" i="6"/>
  <c r="J201" i="6"/>
  <c r="H201" i="6"/>
  <c r="J202" i="6" l="1"/>
  <c r="I202" i="6"/>
  <c r="G202" i="6"/>
  <c r="E202" i="6"/>
  <c r="F203" i="6"/>
  <c r="H202" i="6"/>
  <c r="F186" i="3"/>
  <c r="D186" i="3" s="1"/>
  <c r="E187" i="3"/>
  <c r="G186" i="3"/>
  <c r="H185" i="3"/>
  <c r="I185" i="3" s="1"/>
  <c r="H186" i="3" l="1"/>
  <c r="I186" i="3" s="1"/>
  <c r="F187" i="3"/>
  <c r="D187" i="3" s="1"/>
  <c r="G187" i="3"/>
  <c r="E188" i="3"/>
  <c r="J203" i="6"/>
  <c r="I203" i="6"/>
  <c r="G203" i="6"/>
  <c r="E203" i="6"/>
  <c r="F204" i="6"/>
  <c r="H203" i="6"/>
  <c r="H187" i="3" l="1"/>
  <c r="I187" i="3" s="1"/>
  <c r="F205" i="6"/>
  <c r="H204" i="6"/>
  <c r="I204" i="6"/>
  <c r="G204" i="6"/>
  <c r="E204" i="6"/>
  <c r="J204" i="6"/>
  <c r="F188" i="3"/>
  <c r="D188" i="3" s="1"/>
  <c r="E189" i="3"/>
  <c r="G188" i="3"/>
  <c r="F189" i="3" l="1"/>
  <c r="D189" i="3" s="1"/>
  <c r="G189" i="3"/>
  <c r="E190" i="3"/>
  <c r="H188" i="3"/>
  <c r="I188" i="3" s="1"/>
  <c r="F206" i="6"/>
  <c r="J205" i="6"/>
  <c r="H205" i="6"/>
  <c r="I205" i="6"/>
  <c r="G205" i="6"/>
  <c r="E205" i="6"/>
  <c r="H189" i="3" l="1"/>
  <c r="F207" i="6"/>
  <c r="J206" i="6"/>
  <c r="H206" i="6"/>
  <c r="I206" i="6"/>
  <c r="G206" i="6"/>
  <c r="E206" i="6"/>
  <c r="F190" i="3"/>
  <c r="D190" i="3" s="1"/>
  <c r="E191" i="3"/>
  <c r="G190" i="3"/>
  <c r="I189" i="3"/>
  <c r="H190" i="3" l="1"/>
  <c r="I190" i="3" s="1"/>
  <c r="F191" i="3"/>
  <c r="D191" i="3" s="1"/>
  <c r="G191" i="3"/>
  <c r="E192" i="3"/>
  <c r="F208" i="6"/>
  <c r="J207" i="6"/>
  <c r="H207" i="6"/>
  <c r="I207" i="6"/>
  <c r="G207" i="6"/>
  <c r="E207" i="6"/>
  <c r="F209" i="6" l="1"/>
  <c r="J208" i="6"/>
  <c r="H208" i="6"/>
  <c r="I208" i="6"/>
  <c r="G208" i="6"/>
  <c r="E208" i="6"/>
  <c r="F192" i="3"/>
  <c r="D192" i="3" s="1"/>
  <c r="E193" i="3"/>
  <c r="G192" i="3"/>
  <c r="H191" i="3"/>
  <c r="I191" i="3" s="1"/>
  <c r="H192" i="3" l="1"/>
  <c r="I192" i="3" s="1"/>
  <c r="F193" i="3"/>
  <c r="D193" i="3" s="1"/>
  <c r="G193" i="3"/>
  <c r="E194" i="3"/>
  <c r="J209" i="6"/>
  <c r="I209" i="6"/>
  <c r="G209" i="6"/>
  <c r="E209" i="6"/>
  <c r="F210" i="6"/>
  <c r="H209" i="6"/>
  <c r="H193" i="3" l="1"/>
  <c r="I193" i="3" s="1"/>
  <c r="J210" i="6"/>
  <c r="I210" i="6"/>
  <c r="G210" i="6"/>
  <c r="E210" i="6"/>
  <c r="F211" i="6"/>
  <c r="H210" i="6"/>
  <c r="F194" i="3"/>
  <c r="D194" i="3" s="1"/>
  <c r="E195" i="3"/>
  <c r="G194" i="3"/>
  <c r="F195" i="3" l="1"/>
  <c r="D195" i="3" s="1"/>
  <c r="G195" i="3"/>
  <c r="E196" i="3"/>
  <c r="H194" i="3"/>
  <c r="I194" i="3" s="1"/>
  <c r="J211" i="6"/>
  <c r="I211" i="6"/>
  <c r="G211" i="6"/>
  <c r="E211" i="6"/>
  <c r="F212" i="6"/>
  <c r="H211" i="6"/>
  <c r="H212" i="6" l="1"/>
  <c r="I212" i="6"/>
  <c r="G212" i="6"/>
  <c r="E212" i="6"/>
  <c r="F213" i="6"/>
  <c r="J212" i="6"/>
  <c r="F196" i="3"/>
  <c r="D196" i="3" s="1"/>
  <c r="H196" i="3"/>
  <c r="E197" i="3"/>
  <c r="G196" i="3"/>
  <c r="H195" i="3"/>
  <c r="I195" i="3" s="1"/>
  <c r="I196" i="3" l="1"/>
  <c r="F197" i="3"/>
  <c r="D197" i="3" s="1"/>
  <c r="G197" i="3"/>
  <c r="E198" i="3"/>
  <c r="H213" i="6"/>
  <c r="I213" i="6"/>
  <c r="G213" i="6"/>
  <c r="E213" i="6"/>
  <c r="F214" i="6"/>
  <c r="J213" i="6"/>
  <c r="F198" i="3" l="1"/>
  <c r="D198" i="3" s="1"/>
  <c r="E199" i="3"/>
  <c r="G198" i="3"/>
  <c r="J214" i="6"/>
  <c r="I214" i="6"/>
  <c r="G214" i="6"/>
  <c r="E214" i="6"/>
  <c r="F215" i="6"/>
  <c r="H214" i="6"/>
  <c r="H197" i="3"/>
  <c r="I197" i="3" s="1"/>
  <c r="F199" i="3" l="1"/>
  <c r="D199" i="3" s="1"/>
  <c r="G199" i="3"/>
  <c r="E200" i="3"/>
  <c r="H198" i="3"/>
  <c r="I198" i="3" s="1"/>
  <c r="H215" i="6"/>
  <c r="I215" i="6"/>
  <c r="G215" i="6"/>
  <c r="E215" i="6"/>
  <c r="F216" i="6"/>
  <c r="J215" i="6"/>
  <c r="H199" i="3" l="1"/>
  <c r="H216" i="6"/>
  <c r="I216" i="6"/>
  <c r="G216" i="6"/>
  <c r="E216" i="6"/>
  <c r="F217" i="6"/>
  <c r="J216" i="6"/>
  <c r="F200" i="3"/>
  <c r="D200" i="3" s="1"/>
  <c r="E201" i="3"/>
  <c r="G200" i="3"/>
  <c r="I199" i="3"/>
  <c r="H200" i="3" l="1"/>
  <c r="I200" i="3" s="1"/>
  <c r="F201" i="3"/>
  <c r="D201" i="3" s="1"/>
  <c r="G201" i="3"/>
  <c r="E202" i="3"/>
  <c r="H217" i="6"/>
  <c r="I217" i="6"/>
  <c r="G217" i="6"/>
  <c r="E217" i="6"/>
  <c r="F218" i="6"/>
  <c r="J217" i="6"/>
  <c r="H201" i="3" l="1"/>
  <c r="I201" i="3" s="1"/>
  <c r="F202" i="3"/>
  <c r="D202" i="3" s="1"/>
  <c r="E203" i="3"/>
  <c r="G202" i="3"/>
  <c r="F219" i="6"/>
  <c r="H218" i="6"/>
  <c r="I218" i="6"/>
  <c r="G218" i="6"/>
  <c r="E218" i="6"/>
  <c r="J218" i="6"/>
  <c r="H202" i="3" l="1"/>
  <c r="I202" i="3" s="1"/>
  <c r="F220" i="6"/>
  <c r="I219" i="6"/>
  <c r="G219" i="6"/>
  <c r="E219" i="6"/>
  <c r="J219" i="6"/>
  <c r="H219" i="6"/>
  <c r="F203" i="3"/>
  <c r="D203" i="3" s="1"/>
  <c r="G203" i="3"/>
  <c r="E204" i="3"/>
  <c r="H203" i="3" l="1"/>
  <c r="I203" i="3" s="1"/>
  <c r="F204" i="3"/>
  <c r="D204" i="3" s="1"/>
  <c r="E205" i="3"/>
  <c r="G204" i="3"/>
  <c r="I220" i="6"/>
  <c r="G220" i="6"/>
  <c r="E220" i="6"/>
  <c r="F221" i="6"/>
  <c r="J220" i="6"/>
  <c r="H220" i="6"/>
  <c r="H204" i="3" l="1"/>
  <c r="I204" i="3" s="1"/>
  <c r="F222" i="6"/>
  <c r="H221" i="6"/>
  <c r="I221" i="6"/>
  <c r="G221" i="6"/>
  <c r="E221" i="6"/>
  <c r="J221" i="6"/>
  <c r="F205" i="3"/>
  <c r="D205" i="3" s="1"/>
  <c r="G205" i="3"/>
  <c r="E206" i="3"/>
  <c r="H205" i="3" l="1"/>
  <c r="I205" i="3" s="1"/>
  <c r="F206" i="3"/>
  <c r="D206" i="3" s="1"/>
  <c r="E207" i="3"/>
  <c r="G206" i="3"/>
  <c r="F223" i="6"/>
  <c r="I222" i="6"/>
  <c r="G222" i="6"/>
  <c r="E222" i="6"/>
  <c r="J222" i="6"/>
  <c r="H222" i="6"/>
  <c r="F224" i="6" l="1"/>
  <c r="I223" i="6"/>
  <c r="G223" i="6"/>
  <c r="E223" i="6"/>
  <c r="J223" i="6"/>
  <c r="H223" i="6"/>
  <c r="F207" i="3"/>
  <c r="D207" i="3" s="1"/>
  <c r="G207" i="3"/>
  <c r="E208" i="3"/>
  <c r="H206" i="3"/>
  <c r="I206" i="3" s="1"/>
  <c r="F208" i="3" l="1"/>
  <c r="D208" i="3" s="1"/>
  <c r="E209" i="3"/>
  <c r="G208" i="3"/>
  <c r="H207" i="3"/>
  <c r="I207" i="3" s="1"/>
  <c r="F225" i="6"/>
  <c r="I224" i="6"/>
  <c r="G224" i="6"/>
  <c r="E224" i="6"/>
  <c r="J224" i="6"/>
  <c r="H224" i="6"/>
  <c r="F209" i="3" l="1"/>
  <c r="D209" i="3" s="1"/>
  <c r="G209" i="3"/>
  <c r="E210" i="3"/>
  <c r="F226" i="6"/>
  <c r="I225" i="6"/>
  <c r="G225" i="6"/>
  <c r="E225" i="6"/>
  <c r="J225" i="6"/>
  <c r="H225" i="6"/>
  <c r="H208" i="3"/>
  <c r="I208" i="3" s="1"/>
  <c r="F227" i="6" l="1"/>
  <c r="I226" i="6"/>
  <c r="G226" i="6"/>
  <c r="E226" i="6"/>
  <c r="J226" i="6"/>
  <c r="H226" i="6"/>
  <c r="F210" i="3"/>
  <c r="D210" i="3" s="1"/>
  <c r="E211" i="3"/>
  <c r="G210" i="3"/>
  <c r="H209" i="3"/>
  <c r="I209" i="3" s="1"/>
  <c r="H210" i="3" l="1"/>
  <c r="I210" i="3" s="1"/>
  <c r="F211" i="3"/>
  <c r="D211" i="3" s="1"/>
  <c r="G211" i="3"/>
  <c r="E212" i="3"/>
  <c r="F228" i="6"/>
  <c r="I227" i="6"/>
  <c r="G227" i="6"/>
  <c r="E227" i="6"/>
  <c r="J227" i="6"/>
  <c r="H227" i="6"/>
  <c r="H211" i="3" l="1"/>
  <c r="I211" i="3" s="1"/>
  <c r="F229" i="6"/>
  <c r="I228" i="6"/>
  <c r="G228" i="6"/>
  <c r="E228" i="6"/>
  <c r="J228" i="6"/>
  <c r="H228" i="6"/>
  <c r="F212" i="3"/>
  <c r="D212" i="3" s="1"/>
  <c r="E213" i="3"/>
  <c r="G212" i="3"/>
  <c r="F213" i="3" l="1"/>
  <c r="D213" i="3" s="1"/>
  <c r="G213" i="3"/>
  <c r="E214" i="3"/>
  <c r="H212" i="3"/>
  <c r="I212" i="3" s="1"/>
  <c r="J229" i="6"/>
  <c r="I229" i="6"/>
  <c r="G229" i="6"/>
  <c r="E229" i="6"/>
  <c r="F230" i="6"/>
  <c r="H229" i="6"/>
  <c r="H213" i="3" l="1"/>
  <c r="H230" i="6"/>
  <c r="I230" i="6"/>
  <c r="G230" i="6"/>
  <c r="E230" i="6"/>
  <c r="F231" i="6"/>
  <c r="J230" i="6"/>
  <c r="F214" i="3"/>
  <c r="D214" i="3" s="1"/>
  <c r="E215" i="3"/>
  <c r="G214" i="3"/>
  <c r="I213" i="3"/>
  <c r="F215" i="3" l="1"/>
  <c r="D215" i="3" s="1"/>
  <c r="G215" i="3"/>
  <c r="E216" i="3"/>
  <c r="H231" i="6"/>
  <c r="I231" i="6"/>
  <c r="G231" i="6"/>
  <c r="E231" i="6"/>
  <c r="F232" i="6"/>
  <c r="J231" i="6"/>
  <c r="H214" i="3"/>
  <c r="I214" i="3" s="1"/>
  <c r="J232" i="6" l="1"/>
  <c r="I232" i="6"/>
  <c r="G232" i="6"/>
  <c r="E232" i="6"/>
  <c r="F233" i="6"/>
  <c r="H232" i="6"/>
  <c r="F216" i="3"/>
  <c r="D216" i="3" s="1"/>
  <c r="E217" i="3"/>
  <c r="G216" i="3"/>
  <c r="H215" i="3"/>
  <c r="I215" i="3" s="1"/>
  <c r="H216" i="3" l="1"/>
  <c r="I216" i="3" s="1"/>
  <c r="F217" i="3"/>
  <c r="D217" i="3" s="1"/>
  <c r="G217" i="3"/>
  <c r="E218" i="3"/>
  <c r="J233" i="6"/>
  <c r="I233" i="6"/>
  <c r="G233" i="6"/>
  <c r="E233" i="6"/>
  <c r="F234" i="6"/>
  <c r="H233" i="6"/>
  <c r="H217" i="3" l="1"/>
  <c r="I217" i="3" s="1"/>
  <c r="F235" i="6"/>
  <c r="H234" i="6"/>
  <c r="I234" i="6"/>
  <c r="G234" i="6"/>
  <c r="E234" i="6"/>
  <c r="J234" i="6"/>
  <c r="F218" i="3"/>
  <c r="D218" i="3" s="1"/>
  <c r="E219" i="3"/>
  <c r="G218" i="3"/>
  <c r="H218" i="3" l="1"/>
  <c r="I218" i="3" s="1"/>
  <c r="F219" i="3"/>
  <c r="D219" i="3" s="1"/>
  <c r="G219" i="3"/>
  <c r="E220" i="3"/>
  <c r="F236" i="6"/>
  <c r="I235" i="6"/>
  <c r="G235" i="6"/>
  <c r="E235" i="6"/>
  <c r="J235" i="6"/>
  <c r="H235" i="6"/>
  <c r="H219" i="3" l="1"/>
  <c r="I219" i="3" s="1"/>
  <c r="F220" i="3"/>
  <c r="D220" i="3" s="1"/>
  <c r="E221" i="3"/>
  <c r="G220" i="3"/>
  <c r="J236" i="6"/>
  <c r="I236" i="6"/>
  <c r="G236" i="6"/>
  <c r="E236" i="6"/>
  <c r="F237" i="6"/>
  <c r="H236" i="6"/>
  <c r="H220" i="3" l="1"/>
  <c r="I220" i="3" s="1"/>
  <c r="J237" i="6"/>
  <c r="I237" i="6"/>
  <c r="G237" i="6"/>
  <c r="E237" i="6"/>
  <c r="F238" i="6"/>
  <c r="H237" i="6"/>
  <c r="F221" i="3"/>
  <c r="D221" i="3" s="1"/>
  <c r="G221" i="3"/>
  <c r="E222" i="3"/>
  <c r="F222" i="3" l="1"/>
  <c r="D222" i="3" s="1"/>
  <c r="E223" i="3"/>
  <c r="G222" i="3"/>
  <c r="H221" i="3"/>
  <c r="I221" i="3" s="1"/>
  <c r="J238" i="6"/>
  <c r="I238" i="6"/>
  <c r="G238" i="6"/>
  <c r="E238" i="6"/>
  <c r="F239" i="6"/>
  <c r="H238" i="6"/>
  <c r="H222" i="3" l="1"/>
  <c r="I222" i="3"/>
  <c r="J239" i="6"/>
  <c r="I239" i="6"/>
  <c r="G239" i="6"/>
  <c r="E239" i="6"/>
  <c r="F240" i="6"/>
  <c r="H239" i="6"/>
  <c r="F223" i="3"/>
  <c r="D223" i="3" s="1"/>
  <c r="H223" i="3"/>
  <c r="I223" i="3" s="1"/>
  <c r="G223" i="3"/>
  <c r="E224" i="3"/>
  <c r="J240" i="6" l="1"/>
  <c r="I240" i="6"/>
  <c r="G240" i="6"/>
  <c r="E240" i="6"/>
  <c r="F241" i="6"/>
  <c r="H240" i="6"/>
  <c r="F224" i="3"/>
  <c r="D224" i="3" s="1"/>
  <c r="E225" i="3"/>
  <c r="G224" i="3"/>
  <c r="H224" i="3" l="1"/>
  <c r="I224" i="3" s="1"/>
  <c r="F225" i="3"/>
  <c r="D225" i="3" s="1"/>
  <c r="G225" i="3"/>
  <c r="E226" i="3"/>
  <c r="H241" i="6"/>
  <c r="I241" i="6"/>
  <c r="G241" i="6"/>
  <c r="E241" i="6"/>
  <c r="F242" i="6"/>
  <c r="J241" i="6"/>
  <c r="H242" i="6" l="1"/>
  <c r="I242" i="6"/>
  <c r="G242" i="6"/>
  <c r="E242" i="6"/>
  <c r="F243" i="6"/>
  <c r="J242" i="6"/>
  <c r="F226" i="3"/>
  <c r="D226" i="3" s="1"/>
  <c r="E227" i="3"/>
  <c r="G226" i="3"/>
  <c r="H225" i="3"/>
  <c r="I225" i="3" s="1"/>
  <c r="H226" i="3" l="1"/>
  <c r="I226" i="3" s="1"/>
  <c r="F227" i="3"/>
  <c r="D227" i="3" s="1"/>
  <c r="G227" i="3"/>
  <c r="E228" i="3"/>
  <c r="H243" i="6"/>
  <c r="I243" i="6"/>
  <c r="G243" i="6"/>
  <c r="E243" i="6"/>
  <c r="F244" i="6"/>
  <c r="J243" i="6"/>
  <c r="H227" i="3" l="1"/>
  <c r="I227" i="3" s="1"/>
  <c r="F228" i="3"/>
  <c r="D228" i="3" s="1"/>
  <c r="E229" i="3"/>
  <c r="G228" i="3"/>
  <c r="J244" i="6"/>
  <c r="I244" i="6"/>
  <c r="G244" i="6"/>
  <c r="E244" i="6"/>
  <c r="F245" i="6"/>
  <c r="H244" i="6"/>
  <c r="J245" i="6" l="1"/>
  <c r="I245" i="6"/>
  <c r="G245" i="6"/>
  <c r="E245" i="6"/>
  <c r="F246" i="6"/>
  <c r="H245" i="6"/>
  <c r="F229" i="3"/>
  <c r="D229" i="3" s="1"/>
  <c r="G229" i="3"/>
  <c r="E230" i="3"/>
  <c r="H228" i="3"/>
  <c r="I228" i="3" s="1"/>
  <c r="F230" i="3" l="1"/>
  <c r="D230" i="3" s="1"/>
  <c r="E231" i="3"/>
  <c r="G230" i="3"/>
  <c r="H229" i="3"/>
  <c r="I229" i="3" s="1"/>
  <c r="J246" i="6"/>
  <c r="I246" i="6"/>
  <c r="G246" i="6"/>
  <c r="E246" i="6"/>
  <c r="F247" i="6"/>
  <c r="H246" i="6"/>
  <c r="H247" i="6" l="1"/>
  <c r="I247" i="6"/>
  <c r="G247" i="6"/>
  <c r="E247" i="6"/>
  <c r="F248" i="6"/>
  <c r="J247" i="6"/>
  <c r="H230" i="3"/>
  <c r="I230" i="3" s="1"/>
  <c r="F231" i="3"/>
  <c r="D231" i="3" s="1"/>
  <c r="G231" i="3"/>
  <c r="E232" i="3"/>
  <c r="H231" i="3" l="1"/>
  <c r="I231" i="3" s="1"/>
  <c r="F232" i="3"/>
  <c r="D232" i="3" s="1"/>
  <c r="E233" i="3"/>
  <c r="G232" i="3"/>
  <c r="F249" i="6"/>
  <c r="H248" i="6"/>
  <c r="I248" i="6"/>
  <c r="G248" i="6"/>
  <c r="E248" i="6"/>
  <c r="J248" i="6"/>
  <c r="F233" i="3" l="1"/>
  <c r="D233" i="3" s="1"/>
  <c r="G233" i="3"/>
  <c r="E234" i="3"/>
  <c r="H232" i="3"/>
  <c r="I232" i="3" s="1"/>
  <c r="J249" i="6"/>
  <c r="I249" i="6"/>
  <c r="G249" i="6"/>
  <c r="E249" i="6"/>
  <c r="F250" i="6"/>
  <c r="H249" i="6"/>
  <c r="J250" i="6" l="1"/>
  <c r="I250" i="6"/>
  <c r="G250" i="6"/>
  <c r="E250" i="6"/>
  <c r="F251" i="6"/>
  <c r="H250" i="6"/>
  <c r="F234" i="3"/>
  <c r="D234" i="3" s="1"/>
  <c r="H234" i="3"/>
  <c r="E235" i="3"/>
  <c r="G234" i="3"/>
  <c r="H233" i="3"/>
  <c r="I233" i="3" s="1"/>
  <c r="I234" i="3" l="1"/>
  <c r="F235" i="3"/>
  <c r="D235" i="3" s="1"/>
  <c r="G235" i="3"/>
  <c r="E236" i="3"/>
  <c r="J251" i="6"/>
  <c r="I251" i="6"/>
  <c r="G251" i="6"/>
  <c r="E251" i="6"/>
  <c r="F252" i="6"/>
  <c r="H251" i="6"/>
  <c r="J252" i="6" l="1"/>
  <c r="I252" i="6"/>
  <c r="G252" i="6"/>
  <c r="E252" i="6"/>
  <c r="F253" i="6"/>
  <c r="H252" i="6"/>
  <c r="F236" i="3"/>
  <c r="D236" i="3" s="1"/>
  <c r="H236" i="3"/>
  <c r="E237" i="3"/>
  <c r="G236" i="3"/>
  <c r="H235" i="3"/>
  <c r="I235" i="3" s="1"/>
  <c r="I236" i="3" l="1"/>
  <c r="F237" i="3"/>
  <c r="D237" i="3" s="1"/>
  <c r="G237" i="3"/>
  <c r="E238" i="3"/>
  <c r="J253" i="6"/>
  <c r="I253" i="6"/>
  <c r="G253" i="6"/>
  <c r="E253" i="6"/>
  <c r="F254" i="6"/>
  <c r="H253" i="6"/>
  <c r="H237" i="3" l="1"/>
  <c r="I237" i="3" s="1"/>
  <c r="J254" i="6"/>
  <c r="I254" i="6"/>
  <c r="G254" i="6"/>
  <c r="E254" i="6"/>
  <c r="F255" i="6"/>
  <c r="H254" i="6"/>
  <c r="F238" i="3"/>
  <c r="D238" i="3" s="1"/>
  <c r="E239" i="3"/>
  <c r="G238" i="3"/>
  <c r="H238" i="3" l="1"/>
  <c r="I238" i="3" s="1"/>
  <c r="F239" i="3"/>
  <c r="D239" i="3" s="1"/>
  <c r="G239" i="3"/>
  <c r="E240" i="3"/>
  <c r="F256" i="6"/>
  <c r="H255" i="6"/>
  <c r="I255" i="6"/>
  <c r="G255" i="6"/>
  <c r="E255" i="6"/>
  <c r="J255" i="6"/>
  <c r="F257" i="6" l="1"/>
  <c r="J256" i="6"/>
  <c r="I256" i="6"/>
  <c r="G256" i="6"/>
  <c r="E256" i="6"/>
  <c r="H256" i="6"/>
  <c r="F240" i="3"/>
  <c r="D240" i="3" s="1"/>
  <c r="H240" i="3"/>
  <c r="E241" i="3"/>
  <c r="G240" i="3"/>
  <c r="H239" i="3"/>
  <c r="I239" i="3" s="1"/>
  <c r="I240" i="3" l="1"/>
  <c r="F241" i="3"/>
  <c r="D241" i="3" s="1"/>
  <c r="G241" i="3"/>
  <c r="E242" i="3"/>
  <c r="F258" i="6"/>
  <c r="J257" i="6"/>
  <c r="H257" i="6"/>
  <c r="I257" i="6"/>
  <c r="G257" i="6"/>
  <c r="E257" i="6"/>
  <c r="H241" i="3" l="1"/>
  <c r="I241" i="3" s="1"/>
  <c r="F242" i="3"/>
  <c r="D242" i="3" s="1"/>
  <c r="E243" i="3"/>
  <c r="G242" i="3"/>
  <c r="F259" i="6"/>
  <c r="J258" i="6"/>
  <c r="H258" i="6"/>
  <c r="I258" i="6"/>
  <c r="G258" i="6"/>
  <c r="E258" i="6"/>
  <c r="F260" i="6" l="1"/>
  <c r="J259" i="6"/>
  <c r="H259" i="6"/>
  <c r="I259" i="6"/>
  <c r="G259" i="6"/>
  <c r="E259" i="6"/>
  <c r="F243" i="3"/>
  <c r="D243" i="3" s="1"/>
  <c r="G243" i="3"/>
  <c r="E244" i="3"/>
  <c r="H242" i="3"/>
  <c r="I242" i="3" s="1"/>
  <c r="F244" i="3" l="1"/>
  <c r="D244" i="3" s="1"/>
  <c r="E245" i="3"/>
  <c r="G244" i="3"/>
  <c r="H243" i="3"/>
  <c r="I243" i="3" s="1"/>
  <c r="F261" i="6"/>
  <c r="J260" i="6"/>
  <c r="H260" i="6"/>
  <c r="I260" i="6"/>
  <c r="G260" i="6"/>
  <c r="E260" i="6"/>
  <c r="H244" i="3" l="1"/>
  <c r="F262" i="6"/>
  <c r="J261" i="6"/>
  <c r="H261" i="6"/>
  <c r="I261" i="6"/>
  <c r="G261" i="6"/>
  <c r="E261" i="6"/>
  <c r="I244" i="3"/>
  <c r="F245" i="3"/>
  <c r="D245" i="3" s="1"/>
  <c r="G245" i="3"/>
  <c r="E246" i="3"/>
  <c r="H245" i="3" l="1"/>
  <c r="I245" i="3" s="1"/>
  <c r="F246" i="3"/>
  <c r="D246" i="3" s="1"/>
  <c r="E247" i="3"/>
  <c r="G246" i="3"/>
  <c r="F263" i="6"/>
  <c r="J262" i="6"/>
  <c r="H262" i="6"/>
  <c r="I262" i="6"/>
  <c r="G262" i="6"/>
  <c r="E262" i="6"/>
  <c r="F264" i="6" l="1"/>
  <c r="J263" i="6"/>
  <c r="H263" i="6"/>
  <c r="I263" i="6"/>
  <c r="G263" i="6"/>
  <c r="E263" i="6"/>
  <c r="F247" i="3"/>
  <c r="D247" i="3" s="1"/>
  <c r="G247" i="3"/>
  <c r="E248" i="3"/>
  <c r="H246" i="3"/>
  <c r="I246" i="3" s="1"/>
  <c r="F248" i="3" l="1"/>
  <c r="D248" i="3" s="1"/>
  <c r="E249" i="3"/>
  <c r="G248" i="3"/>
  <c r="H247" i="3"/>
  <c r="I247" i="3" s="1"/>
  <c r="F265" i="6"/>
  <c r="J264" i="6"/>
  <c r="H264" i="6"/>
  <c r="I264" i="6"/>
  <c r="G264" i="6"/>
  <c r="E264" i="6"/>
  <c r="H248" i="3" l="1"/>
  <c r="J265" i="6"/>
  <c r="H265" i="6"/>
  <c r="I265" i="6"/>
  <c r="G265" i="6"/>
  <c r="E265" i="6"/>
  <c r="F266" i="6"/>
  <c r="I248" i="3"/>
  <c r="F249" i="3"/>
  <c r="D249" i="3" s="1"/>
  <c r="G249" i="3"/>
  <c r="E250" i="3"/>
  <c r="F267" i="6" l="1"/>
  <c r="J266" i="6"/>
  <c r="H266" i="6"/>
  <c r="I266" i="6"/>
  <c r="G266" i="6"/>
  <c r="E266" i="6"/>
  <c r="F250" i="3"/>
  <c r="D250" i="3" s="1"/>
  <c r="H250" i="3"/>
  <c r="I250" i="3" s="1"/>
  <c r="E251" i="3"/>
  <c r="G250" i="3"/>
  <c r="H249" i="3"/>
  <c r="I249" i="3" s="1"/>
  <c r="F251" i="3" l="1"/>
  <c r="D251" i="3" s="1"/>
  <c r="G251" i="3"/>
  <c r="E252" i="3"/>
  <c r="F268" i="6"/>
  <c r="J267" i="6"/>
  <c r="H267" i="6"/>
  <c r="I267" i="6"/>
  <c r="G267" i="6"/>
  <c r="E267" i="6"/>
  <c r="H251" i="3" l="1"/>
  <c r="I251" i="3" s="1"/>
  <c r="F252" i="3"/>
  <c r="D252" i="3" s="1"/>
  <c r="E253" i="3"/>
  <c r="G252" i="3"/>
  <c r="F269" i="6"/>
  <c r="J268" i="6"/>
  <c r="H268" i="6"/>
  <c r="I268" i="6"/>
  <c r="G268" i="6"/>
  <c r="E268" i="6"/>
  <c r="H252" i="3" l="1"/>
  <c r="I252" i="3" s="1"/>
  <c r="F270" i="6"/>
  <c r="J269" i="6"/>
  <c r="H269" i="6"/>
  <c r="I269" i="6"/>
  <c r="G269" i="6"/>
  <c r="E269" i="6"/>
  <c r="F253" i="3"/>
  <c r="D253" i="3" s="1"/>
  <c r="G253" i="3"/>
  <c r="E254" i="3"/>
  <c r="F254" i="3" l="1"/>
  <c r="D254" i="3" s="1"/>
  <c r="H254" i="3"/>
  <c r="E255" i="3"/>
  <c r="G254" i="3"/>
  <c r="H253" i="3"/>
  <c r="I253" i="3" s="1"/>
  <c r="F271" i="6"/>
  <c r="J270" i="6"/>
  <c r="H270" i="6"/>
  <c r="I270" i="6"/>
  <c r="G270" i="6"/>
  <c r="E270" i="6"/>
  <c r="F272" i="6" l="1"/>
  <c r="J271" i="6"/>
  <c r="H271" i="6"/>
  <c r="I271" i="6"/>
  <c r="G271" i="6"/>
  <c r="E271" i="6"/>
  <c r="I254" i="3"/>
  <c r="F255" i="3"/>
  <c r="D255" i="3" s="1"/>
  <c r="G255" i="3"/>
  <c r="E256" i="3"/>
  <c r="F256" i="3" l="1"/>
  <c r="D256" i="3" s="1"/>
  <c r="H256" i="3"/>
  <c r="I256" i="3" s="1"/>
  <c r="E257" i="3"/>
  <c r="G256" i="3"/>
  <c r="H255" i="3"/>
  <c r="I255" i="3" s="1"/>
  <c r="F273" i="6"/>
  <c r="J272" i="6"/>
  <c r="H272" i="6"/>
  <c r="I272" i="6"/>
  <c r="G272" i="6"/>
  <c r="E272" i="6"/>
  <c r="F274" i="6" l="1"/>
  <c r="J273" i="6"/>
  <c r="H273" i="6"/>
  <c r="I273" i="6"/>
  <c r="G273" i="6"/>
  <c r="E273" i="6"/>
  <c r="F257" i="3"/>
  <c r="D257" i="3" s="1"/>
  <c r="G257" i="3"/>
  <c r="E258" i="3"/>
  <c r="H257" i="3" l="1"/>
  <c r="I257" i="3" s="1"/>
  <c r="F258" i="3"/>
  <c r="D258" i="3" s="1"/>
  <c r="E259" i="3"/>
  <c r="G258" i="3"/>
  <c r="F275" i="6"/>
  <c r="J274" i="6"/>
  <c r="H274" i="6"/>
  <c r="I274" i="6"/>
  <c r="G274" i="6"/>
  <c r="E274" i="6"/>
  <c r="F276" i="6" l="1"/>
  <c r="J275" i="6"/>
  <c r="H275" i="6"/>
  <c r="I275" i="6"/>
  <c r="G275" i="6"/>
  <c r="E275" i="6"/>
  <c r="F259" i="3"/>
  <c r="D259" i="3" s="1"/>
  <c r="G259" i="3"/>
  <c r="E260" i="3"/>
  <c r="H258" i="3"/>
  <c r="I258" i="3" s="1"/>
  <c r="F260" i="3" l="1"/>
  <c r="D260" i="3" s="1"/>
  <c r="H260" i="3"/>
  <c r="E261" i="3"/>
  <c r="G260" i="3"/>
  <c r="H259" i="3"/>
  <c r="I259" i="3" s="1"/>
  <c r="F277" i="6"/>
  <c r="J276" i="6"/>
  <c r="H276" i="6"/>
  <c r="I276" i="6"/>
  <c r="G276" i="6"/>
  <c r="E276" i="6"/>
  <c r="F278" i="6" l="1"/>
  <c r="J277" i="6"/>
  <c r="H277" i="6"/>
  <c r="I277" i="6"/>
  <c r="G277" i="6"/>
  <c r="E277" i="6"/>
  <c r="I260" i="3"/>
  <c r="F261" i="3"/>
  <c r="D261" i="3" s="1"/>
  <c r="G261" i="3"/>
  <c r="E262" i="3"/>
  <c r="H261" i="3" l="1"/>
  <c r="I261" i="3" s="1"/>
  <c r="F262" i="3"/>
  <c r="D262" i="3" s="1"/>
  <c r="E263" i="3"/>
  <c r="G262" i="3"/>
  <c r="F279" i="6"/>
  <c r="J278" i="6"/>
  <c r="H278" i="6"/>
  <c r="I278" i="6"/>
  <c r="G278" i="6"/>
  <c r="E278" i="6"/>
  <c r="H262" i="3" l="1"/>
  <c r="I262" i="3" s="1"/>
  <c r="F280" i="6"/>
  <c r="J279" i="6"/>
  <c r="H279" i="6"/>
  <c r="I279" i="6"/>
  <c r="G279" i="6"/>
  <c r="E279" i="6"/>
  <c r="F263" i="3"/>
  <c r="D263" i="3" s="1"/>
  <c r="H263" i="3"/>
  <c r="I263" i="3" s="1"/>
  <c r="G263" i="3"/>
  <c r="E264" i="3"/>
  <c r="F264" i="3" l="1"/>
  <c r="D264" i="3" s="1"/>
  <c r="H264" i="3"/>
  <c r="I264" i="3" s="1"/>
  <c r="E265" i="3"/>
  <c r="G264" i="3"/>
  <c r="F281" i="6"/>
  <c r="J280" i="6"/>
  <c r="H280" i="6"/>
  <c r="I280" i="6"/>
  <c r="G280" i="6"/>
  <c r="E280" i="6"/>
  <c r="F282" i="6" l="1"/>
  <c r="J281" i="6"/>
  <c r="H281" i="6"/>
  <c r="I281" i="6"/>
  <c r="G281" i="6"/>
  <c r="E281" i="6"/>
  <c r="F265" i="3"/>
  <c r="D265" i="3" s="1"/>
  <c r="H265" i="3"/>
  <c r="I265" i="3" s="1"/>
  <c r="G265" i="3"/>
  <c r="E266" i="3"/>
  <c r="F266" i="3" l="1"/>
  <c r="D266" i="3" s="1"/>
  <c r="E267" i="3"/>
  <c r="G266" i="3"/>
  <c r="F283" i="6"/>
  <c r="J282" i="6"/>
  <c r="H282" i="6"/>
  <c r="I282" i="6"/>
  <c r="G282" i="6"/>
  <c r="E282" i="6"/>
  <c r="F284" i="6" l="1"/>
  <c r="J283" i="6"/>
  <c r="H283" i="6"/>
  <c r="I283" i="6"/>
  <c r="G283" i="6"/>
  <c r="E283" i="6"/>
  <c r="F267" i="3"/>
  <c r="D267" i="3" s="1"/>
  <c r="G267" i="3"/>
  <c r="E268" i="3"/>
  <c r="H266" i="3"/>
  <c r="I266" i="3" s="1"/>
  <c r="F268" i="3" l="1"/>
  <c r="D268" i="3" s="1"/>
  <c r="H268" i="3"/>
  <c r="E269" i="3"/>
  <c r="G268" i="3"/>
  <c r="H267" i="3"/>
  <c r="I267" i="3" s="1"/>
  <c r="J284" i="6"/>
  <c r="H284" i="6"/>
  <c r="I284" i="6"/>
  <c r="G284" i="6"/>
  <c r="E284" i="6"/>
  <c r="I268" i="3" l="1"/>
  <c r="F269" i="3"/>
  <c r="D269" i="3" s="1"/>
  <c r="G269" i="3"/>
  <c r="E270" i="3"/>
  <c r="H269" i="3" l="1"/>
  <c r="I269" i="3" s="1"/>
  <c r="F270" i="3"/>
  <c r="D270" i="3" s="1"/>
  <c r="E271" i="3"/>
  <c r="G270" i="3"/>
  <c r="F271" i="3" l="1"/>
  <c r="D271" i="3" s="1"/>
  <c r="G271" i="3"/>
  <c r="E272" i="3"/>
  <c r="H270" i="3"/>
  <c r="I270" i="3" s="1"/>
  <c r="H271" i="3" l="1"/>
  <c r="F272" i="3"/>
  <c r="D272" i="3" s="1"/>
  <c r="E273" i="3"/>
  <c r="G272" i="3"/>
  <c r="I271" i="3"/>
  <c r="H272" i="3" l="1"/>
  <c r="I272" i="3" s="1"/>
  <c r="F273" i="3"/>
  <c r="D273" i="3" s="1"/>
  <c r="G273" i="3"/>
  <c r="E274" i="3"/>
  <c r="H273" i="3" l="1"/>
  <c r="I273" i="3" s="1"/>
  <c r="F274" i="3"/>
  <c r="D274" i="3" s="1"/>
  <c r="E275" i="3"/>
  <c r="G274" i="3"/>
  <c r="H274" i="3" l="1"/>
  <c r="I274" i="3" s="1"/>
  <c r="F275" i="3"/>
  <c r="D275" i="3" s="1"/>
  <c r="G275" i="3"/>
  <c r="E276" i="3"/>
  <c r="H275" i="3" l="1"/>
  <c r="I275" i="3" s="1"/>
  <c r="F276" i="3"/>
  <c r="D276" i="3" s="1"/>
  <c r="E277" i="3"/>
  <c r="G276" i="3"/>
  <c r="H277" i="3" l="1"/>
  <c r="F277" i="3"/>
  <c r="D277" i="3" s="1"/>
  <c r="G277" i="3"/>
  <c r="E278" i="3"/>
  <c r="H276" i="3"/>
  <c r="I276" i="3" s="1"/>
  <c r="F278" i="3" l="1"/>
  <c r="D278" i="3" s="1"/>
  <c r="E279" i="3"/>
  <c r="G278" i="3"/>
  <c r="I277" i="3"/>
  <c r="H278" i="3" l="1"/>
  <c r="I278" i="3" s="1"/>
  <c r="F279" i="3"/>
  <c r="D279" i="3" s="1"/>
  <c r="H279" i="3"/>
  <c r="I279" i="3" s="1"/>
  <c r="G279" i="3"/>
  <c r="E280" i="3"/>
  <c r="F280" i="3" l="1"/>
  <c r="D280" i="3" s="1"/>
  <c r="H280" i="3"/>
  <c r="I280" i="3" s="1"/>
  <c r="E281" i="3"/>
  <c r="G280" i="3"/>
  <c r="F281" i="3" l="1"/>
  <c r="D281" i="3" s="1"/>
  <c r="G281" i="3"/>
  <c r="E282" i="3"/>
  <c r="F282" i="3" l="1"/>
  <c r="D282" i="3" s="1"/>
  <c r="H282" i="3"/>
  <c r="E283" i="3"/>
  <c r="G282" i="3"/>
  <c r="H281" i="3"/>
  <c r="I281" i="3" s="1"/>
  <c r="I282" i="3" l="1"/>
  <c r="F283" i="3"/>
  <c r="D283" i="3" s="1"/>
  <c r="G283" i="3"/>
  <c r="E284" i="3"/>
  <c r="F284" i="3" l="1"/>
  <c r="D284" i="3" s="1"/>
  <c r="E285" i="3"/>
  <c r="G284" i="3"/>
  <c r="H283" i="3"/>
  <c r="I283" i="3" s="1"/>
  <c r="H285" i="3" l="1"/>
  <c r="F285" i="3"/>
  <c r="D285" i="3" s="1"/>
  <c r="G285" i="3"/>
  <c r="E286" i="3"/>
  <c r="H284" i="3"/>
  <c r="I284" i="3" s="1"/>
  <c r="I285" i="3" l="1"/>
  <c r="F286" i="3"/>
  <c r="D286" i="3" s="1"/>
  <c r="E287" i="3"/>
  <c r="G286" i="3"/>
  <c r="H286" i="3" l="1"/>
  <c r="I286" i="3" s="1"/>
  <c r="F287" i="3"/>
  <c r="D287" i="3" s="1"/>
  <c r="G287" i="3"/>
  <c r="E288" i="3"/>
  <c r="F288" i="3" l="1"/>
  <c r="D288" i="3" s="1"/>
  <c r="E289" i="3"/>
  <c r="G288" i="3"/>
  <c r="H287" i="3"/>
  <c r="I287" i="3" s="1"/>
  <c r="F289" i="3" l="1"/>
  <c r="D289" i="3" s="1"/>
  <c r="H289" i="3"/>
  <c r="G289" i="3"/>
  <c r="E290" i="3"/>
  <c r="H288" i="3"/>
  <c r="I288" i="3" s="1"/>
  <c r="I289" i="3" l="1"/>
  <c r="F290" i="3"/>
  <c r="D290" i="3" s="1"/>
  <c r="E291" i="3"/>
  <c r="G290" i="3"/>
  <c r="H290" i="3" l="1"/>
  <c r="I290" i="3" s="1"/>
  <c r="F291" i="3"/>
  <c r="D291" i="3" s="1"/>
  <c r="G291" i="3"/>
  <c r="E292" i="3"/>
  <c r="H291" i="3" l="1"/>
  <c r="I291" i="3" s="1"/>
  <c r="F292" i="3"/>
  <c r="D292" i="3" s="1"/>
  <c r="E293" i="3"/>
  <c r="G292" i="3"/>
  <c r="H292" i="3" l="1"/>
  <c r="I292" i="3" s="1"/>
  <c r="F293" i="3"/>
  <c r="D293" i="3" s="1"/>
  <c r="G293" i="3"/>
  <c r="E294" i="3"/>
  <c r="F294" i="3" l="1"/>
  <c r="D294" i="3" s="1"/>
  <c r="E295" i="3"/>
  <c r="G294" i="3"/>
  <c r="H293" i="3"/>
  <c r="I293" i="3" s="1"/>
  <c r="H294" i="3" l="1"/>
  <c r="I294" i="3" s="1"/>
  <c r="F295" i="3"/>
  <c r="D295" i="3" s="1"/>
  <c r="G295" i="3"/>
  <c r="E296" i="3"/>
  <c r="H295" i="3" l="1"/>
  <c r="I295" i="3" s="1"/>
  <c r="F296" i="3"/>
  <c r="D296" i="3" s="1"/>
  <c r="E297" i="3"/>
  <c r="G296" i="3"/>
  <c r="H296" i="3" l="1"/>
  <c r="I296" i="3" s="1"/>
  <c r="F297" i="3"/>
  <c r="D297" i="3" s="1"/>
  <c r="G297" i="3"/>
  <c r="E298" i="3"/>
  <c r="H297" i="3" l="1"/>
  <c r="I297" i="3" s="1"/>
  <c r="F298" i="3"/>
  <c r="D298" i="3" s="1"/>
  <c r="E299" i="3"/>
  <c r="G298" i="3"/>
  <c r="H298" i="3" l="1"/>
  <c r="I298" i="3" s="1"/>
  <c r="F299" i="3"/>
  <c r="D299" i="3" s="1"/>
  <c r="G299" i="3"/>
  <c r="E300" i="3"/>
  <c r="H299" i="3" l="1"/>
  <c r="I299" i="3" s="1"/>
  <c r="F300" i="3"/>
  <c r="D300" i="3" s="1"/>
  <c r="E301" i="3"/>
  <c r="G300" i="3"/>
  <c r="H300" i="3" l="1"/>
  <c r="I300" i="3" s="1"/>
  <c r="F301" i="3"/>
  <c r="D301" i="3" s="1"/>
  <c r="G301" i="3"/>
  <c r="E302" i="3"/>
  <c r="F302" i="3" l="1"/>
  <c r="D302" i="3" s="1"/>
  <c r="E303" i="3"/>
  <c r="G302" i="3"/>
  <c r="H301" i="3"/>
  <c r="I301" i="3" s="1"/>
  <c r="H302" i="3" l="1"/>
  <c r="I302" i="3" s="1"/>
  <c r="F303" i="3"/>
  <c r="D303" i="3" s="1"/>
  <c r="G303" i="3"/>
  <c r="E304" i="3"/>
  <c r="H303" i="3" l="1"/>
  <c r="I303" i="3" s="1"/>
  <c r="F304" i="3"/>
  <c r="D304" i="3" s="1"/>
  <c r="E305" i="3"/>
  <c r="G304" i="3"/>
  <c r="H304" i="3" l="1"/>
  <c r="I304" i="3" s="1"/>
  <c r="F305" i="3"/>
  <c r="D305" i="3" s="1"/>
  <c r="G305" i="3"/>
  <c r="E306" i="3"/>
  <c r="H305" i="3" l="1"/>
  <c r="I305" i="3" s="1"/>
  <c r="F306" i="3"/>
  <c r="D306" i="3" s="1"/>
  <c r="E307" i="3"/>
  <c r="G306" i="3"/>
  <c r="H306" i="3" l="1"/>
  <c r="I306" i="3" s="1"/>
  <c r="F307" i="3"/>
  <c r="D307" i="3" s="1"/>
  <c r="G307" i="3"/>
  <c r="E308" i="3"/>
  <c r="H307" i="3" l="1"/>
  <c r="I307" i="3" s="1"/>
  <c r="F308" i="3"/>
  <c r="D308" i="3" s="1"/>
  <c r="E309" i="3"/>
  <c r="G308" i="3"/>
  <c r="H308" i="3" l="1"/>
  <c r="I308" i="3" s="1"/>
  <c r="F309" i="3"/>
  <c r="D309" i="3" s="1"/>
  <c r="G309" i="3"/>
  <c r="E310" i="3"/>
  <c r="F310" i="3" l="1"/>
  <c r="D310" i="3" s="1"/>
  <c r="E311" i="3"/>
  <c r="G310" i="3"/>
  <c r="H309" i="3"/>
  <c r="I309" i="3" s="1"/>
  <c r="H310" i="3" l="1"/>
  <c r="I310" i="3" s="1"/>
  <c r="F311" i="3"/>
  <c r="D311" i="3" s="1"/>
  <c r="G311" i="3"/>
  <c r="E312" i="3"/>
  <c r="H311" i="3" l="1"/>
  <c r="I311" i="3" s="1"/>
  <c r="F312" i="3"/>
  <c r="D312" i="3" s="1"/>
  <c r="E313" i="3"/>
  <c r="G312" i="3"/>
  <c r="H312" i="3" l="1"/>
  <c r="I312" i="3" s="1"/>
  <c r="F313" i="3"/>
  <c r="D313" i="3" s="1"/>
  <c r="G313" i="3"/>
  <c r="E314" i="3"/>
  <c r="H313" i="3" l="1"/>
  <c r="I313" i="3" s="1"/>
  <c r="F314" i="3"/>
  <c r="D314" i="3" s="1"/>
  <c r="E315" i="3"/>
  <c r="G314" i="3"/>
  <c r="H314" i="3" l="1"/>
  <c r="I314" i="3" s="1"/>
  <c r="F315" i="3"/>
  <c r="D315" i="3" s="1"/>
  <c r="G315" i="3"/>
  <c r="E316" i="3"/>
  <c r="H315" i="3" l="1"/>
  <c r="I315" i="3" s="1"/>
  <c r="F316" i="3"/>
  <c r="D316" i="3" s="1"/>
  <c r="E317" i="3"/>
  <c r="G316" i="3"/>
  <c r="H316" i="3" l="1"/>
  <c r="I316" i="3" s="1"/>
  <c r="F317" i="3"/>
  <c r="D317" i="3" s="1"/>
  <c r="G317" i="3"/>
  <c r="E318" i="3"/>
  <c r="F318" i="3" l="1"/>
  <c r="D318" i="3" s="1"/>
  <c r="E319" i="3"/>
  <c r="G318" i="3"/>
  <c r="H317" i="3"/>
  <c r="I317" i="3" s="1"/>
  <c r="H318" i="3" l="1"/>
  <c r="I318" i="3" s="1"/>
  <c r="F319" i="3"/>
  <c r="D319" i="3" s="1"/>
  <c r="G319" i="3"/>
  <c r="E320" i="3"/>
  <c r="H319" i="3" l="1"/>
  <c r="I319" i="3" s="1"/>
  <c r="F320" i="3"/>
  <c r="D320" i="3" s="1"/>
  <c r="E321" i="3"/>
  <c r="G320" i="3"/>
  <c r="H320" i="3" l="1"/>
  <c r="I320" i="3" s="1"/>
  <c r="F321" i="3"/>
  <c r="D321" i="3" s="1"/>
  <c r="G321" i="3"/>
  <c r="E322" i="3"/>
  <c r="H321" i="3" l="1"/>
  <c r="I321" i="3" s="1"/>
  <c r="F322" i="3"/>
  <c r="D322" i="3" s="1"/>
  <c r="E323" i="3"/>
  <c r="G322" i="3"/>
  <c r="H322" i="3" l="1"/>
  <c r="I322" i="3" s="1"/>
  <c r="F323" i="3"/>
  <c r="D323" i="3" s="1"/>
  <c r="G323" i="3"/>
  <c r="E324" i="3"/>
  <c r="H323" i="3" l="1"/>
  <c r="I323" i="3" s="1"/>
  <c r="F324" i="3"/>
  <c r="D324" i="3" s="1"/>
  <c r="E325" i="3"/>
  <c r="G324" i="3"/>
  <c r="H324" i="3" l="1"/>
  <c r="I324" i="3" s="1"/>
  <c r="F325" i="3"/>
  <c r="D325" i="3" s="1"/>
  <c r="G325" i="3"/>
  <c r="E326" i="3"/>
  <c r="F326" i="3" l="1"/>
  <c r="D326" i="3" s="1"/>
  <c r="E327" i="3"/>
  <c r="G326" i="3"/>
  <c r="H325" i="3"/>
  <c r="I325" i="3" s="1"/>
  <c r="H326" i="3" l="1"/>
  <c r="I326" i="3" s="1"/>
  <c r="F327" i="3"/>
  <c r="D327" i="3" s="1"/>
  <c r="G327" i="3"/>
  <c r="E328" i="3"/>
  <c r="H327" i="3" l="1"/>
  <c r="I327" i="3" s="1"/>
  <c r="F328" i="3"/>
  <c r="D328" i="3" s="1"/>
  <c r="E329" i="3"/>
  <c r="G328" i="3"/>
  <c r="H328" i="3" l="1"/>
  <c r="I328" i="3" s="1"/>
  <c r="F329" i="3"/>
  <c r="D329" i="3" s="1"/>
  <c r="G329" i="3"/>
  <c r="E330" i="3"/>
  <c r="H329" i="3" l="1"/>
  <c r="I329" i="3" s="1"/>
  <c r="F330" i="3"/>
  <c r="D330" i="3" s="1"/>
  <c r="E331" i="3"/>
  <c r="G330" i="3"/>
  <c r="H330" i="3" l="1"/>
  <c r="I330" i="3" s="1"/>
  <c r="F331" i="3"/>
  <c r="D331" i="3" s="1"/>
  <c r="G331" i="3"/>
  <c r="E332" i="3"/>
  <c r="H331" i="3" l="1"/>
  <c r="I331" i="3" s="1"/>
  <c r="F332" i="3"/>
  <c r="D332" i="3" s="1"/>
  <c r="H332" i="3"/>
  <c r="I332" i="3" s="1"/>
  <c r="E333" i="3"/>
  <c r="G332" i="3"/>
  <c r="F333" i="3" l="1"/>
  <c r="D333" i="3" s="1"/>
  <c r="G333" i="3"/>
  <c r="E334" i="3"/>
  <c r="F334" i="3" l="1"/>
  <c r="D334" i="3" s="1"/>
  <c r="E335" i="3"/>
  <c r="G334" i="3"/>
  <c r="H333" i="3"/>
  <c r="I333" i="3" s="1"/>
  <c r="H334" i="3" l="1"/>
  <c r="I334" i="3" s="1"/>
  <c r="F335" i="3"/>
  <c r="D335" i="3" s="1"/>
  <c r="G335" i="3"/>
  <c r="E336" i="3"/>
  <c r="H335" i="3" l="1"/>
  <c r="I335" i="3" s="1"/>
  <c r="F336" i="3"/>
  <c r="D336" i="3" s="1"/>
  <c r="E337" i="3"/>
  <c r="G336" i="3"/>
  <c r="H336" i="3" l="1"/>
  <c r="I336" i="3" s="1"/>
  <c r="F337" i="3"/>
  <c r="D337" i="3" s="1"/>
  <c r="G337" i="3"/>
  <c r="E338" i="3"/>
  <c r="H337" i="3" l="1"/>
  <c r="I337" i="3" s="1"/>
  <c r="F338" i="3"/>
  <c r="D338" i="3" s="1"/>
  <c r="H338" i="3"/>
  <c r="E339" i="3"/>
  <c r="G338" i="3"/>
  <c r="I338" i="3" l="1"/>
  <c r="F339" i="3"/>
  <c r="D339" i="3" s="1"/>
  <c r="G339" i="3"/>
  <c r="E340" i="3"/>
  <c r="H339" i="3" l="1"/>
  <c r="I339" i="3" s="1"/>
  <c r="F340" i="3"/>
  <c r="D340" i="3" s="1"/>
  <c r="E341" i="3"/>
  <c r="G340" i="3"/>
  <c r="H340" i="3" l="1"/>
  <c r="I340" i="3" s="1"/>
  <c r="F341" i="3"/>
  <c r="D341" i="3" s="1"/>
  <c r="G341" i="3"/>
  <c r="E342" i="3"/>
  <c r="F342" i="3" l="1"/>
  <c r="D342" i="3" s="1"/>
  <c r="E343" i="3"/>
  <c r="G342" i="3"/>
  <c r="H341" i="3"/>
  <c r="I341" i="3" s="1"/>
  <c r="H342" i="3" l="1"/>
  <c r="I342" i="3" s="1"/>
  <c r="F343" i="3"/>
  <c r="D343" i="3" s="1"/>
  <c r="G343" i="3"/>
  <c r="E344" i="3"/>
  <c r="H343" i="3" l="1"/>
  <c r="I343" i="3" s="1"/>
  <c r="F344" i="3"/>
  <c r="D344" i="3" s="1"/>
  <c r="E345" i="3"/>
  <c r="G344" i="3"/>
  <c r="H344" i="3" l="1"/>
  <c r="I344" i="3" s="1"/>
  <c r="F345" i="3"/>
  <c r="D345" i="3" s="1"/>
  <c r="G345" i="3"/>
  <c r="E346" i="3"/>
  <c r="H345" i="3" l="1"/>
  <c r="I345" i="3" s="1"/>
  <c r="F346" i="3"/>
  <c r="D346" i="3" s="1"/>
  <c r="E347" i="3"/>
  <c r="G346" i="3"/>
  <c r="H346" i="3" l="1"/>
  <c r="I346" i="3" s="1"/>
  <c r="F347" i="3"/>
  <c r="D347" i="3" s="1"/>
  <c r="G347" i="3"/>
  <c r="E348" i="3"/>
  <c r="H347" i="3" l="1"/>
  <c r="I347" i="3" s="1"/>
  <c r="F348" i="3"/>
  <c r="D348" i="3" s="1"/>
  <c r="E349" i="3"/>
  <c r="G348" i="3"/>
  <c r="H348" i="3" l="1"/>
  <c r="I348" i="3" s="1"/>
  <c r="F349" i="3"/>
  <c r="D349" i="3" s="1"/>
  <c r="G349" i="3"/>
  <c r="E350" i="3"/>
  <c r="F350" i="3" l="1"/>
  <c r="D350" i="3" s="1"/>
  <c r="E351" i="3"/>
  <c r="G350" i="3"/>
  <c r="H349" i="3"/>
  <c r="I349" i="3" s="1"/>
  <c r="H350" i="3" l="1"/>
  <c r="I350" i="3" s="1"/>
  <c r="F351" i="3"/>
  <c r="D351" i="3" s="1"/>
  <c r="G351" i="3"/>
  <c r="E352" i="3"/>
  <c r="H351" i="3" l="1"/>
  <c r="I351" i="3" s="1"/>
  <c r="F352" i="3"/>
  <c r="D352" i="3" s="1"/>
  <c r="E353" i="3"/>
  <c r="G352" i="3"/>
  <c r="H352" i="3" l="1"/>
  <c r="I352" i="3" s="1"/>
  <c r="F353" i="3"/>
  <c r="D353" i="3" s="1"/>
  <c r="G353" i="3"/>
  <c r="E354" i="3"/>
  <c r="H353" i="3" l="1"/>
  <c r="I353" i="3" s="1"/>
  <c r="F354" i="3"/>
  <c r="D354" i="3" s="1"/>
  <c r="E355" i="3"/>
  <c r="G354" i="3"/>
  <c r="H354" i="3" l="1"/>
  <c r="I354" i="3" s="1"/>
  <c r="F355" i="3"/>
  <c r="D355" i="3" s="1"/>
  <c r="G355" i="3"/>
  <c r="E356" i="3"/>
  <c r="H355" i="3" l="1"/>
  <c r="I355" i="3" s="1"/>
  <c r="F356" i="3"/>
  <c r="D356" i="3" s="1"/>
  <c r="E357" i="3"/>
  <c r="G356" i="3"/>
  <c r="H356" i="3" l="1"/>
  <c r="I356" i="3" s="1"/>
  <c r="F357" i="3"/>
  <c r="D357" i="3" s="1"/>
  <c r="G357" i="3"/>
  <c r="E358" i="3"/>
  <c r="F358" i="3" l="1"/>
  <c r="D358" i="3" s="1"/>
  <c r="E359" i="3"/>
  <c r="G358" i="3"/>
  <c r="H357" i="3"/>
  <c r="I357" i="3" s="1"/>
  <c r="H358" i="3" l="1"/>
  <c r="I358" i="3" s="1"/>
  <c r="F359" i="3"/>
  <c r="D359" i="3" s="1"/>
  <c r="G359" i="3"/>
  <c r="E360" i="3"/>
  <c r="H359" i="3" l="1"/>
  <c r="I359" i="3" s="1"/>
  <c r="F360" i="3"/>
  <c r="D360" i="3" s="1"/>
  <c r="E361" i="3"/>
  <c r="G360" i="3"/>
  <c r="H360" i="3" l="1"/>
  <c r="I360" i="3" s="1"/>
  <c r="F361" i="3"/>
  <c r="D361" i="3" s="1"/>
  <c r="G361" i="3"/>
  <c r="E362" i="3"/>
  <c r="H361" i="3" l="1"/>
  <c r="I361" i="3" s="1"/>
  <c r="F362" i="3"/>
  <c r="D362" i="3" s="1"/>
  <c r="E363" i="3"/>
  <c r="G362" i="3"/>
  <c r="H362" i="3" l="1"/>
  <c r="I362" i="3" s="1"/>
  <c r="F363" i="3"/>
  <c r="D363" i="3" s="1"/>
  <c r="G363" i="3"/>
  <c r="E364" i="3"/>
  <c r="H363" i="3" l="1"/>
  <c r="I363" i="3" s="1"/>
  <c r="F364" i="3"/>
  <c r="D364" i="3" s="1"/>
  <c r="E365" i="3"/>
  <c r="G364" i="3"/>
  <c r="H364" i="3" l="1"/>
  <c r="I364" i="3" s="1"/>
  <c r="F365" i="3"/>
  <c r="D365" i="3" s="1"/>
  <c r="G365" i="3"/>
  <c r="E366" i="3"/>
  <c r="F366" i="3" l="1"/>
  <c r="D366" i="3" s="1"/>
  <c r="E367" i="3"/>
  <c r="G366" i="3"/>
  <c r="H365" i="3"/>
  <c r="I365" i="3" s="1"/>
  <c r="H366" i="3" l="1"/>
  <c r="I366" i="3" s="1"/>
  <c r="F367" i="3"/>
  <c r="D367" i="3" s="1"/>
  <c r="G367" i="3"/>
  <c r="E368" i="3"/>
  <c r="H367" i="3" l="1"/>
  <c r="I367" i="3" s="1"/>
  <c r="F368" i="3"/>
  <c r="D368" i="3" s="1"/>
  <c r="E369" i="3"/>
  <c r="G368" i="3"/>
  <c r="H368" i="3" l="1"/>
  <c r="I368" i="3" s="1"/>
  <c r="F369" i="3"/>
  <c r="D369" i="3" s="1"/>
  <c r="G369" i="3"/>
  <c r="E370" i="3"/>
  <c r="H369" i="3" l="1"/>
  <c r="I369" i="3" s="1"/>
  <c r="F370" i="3"/>
  <c r="D370" i="3" s="1"/>
  <c r="E371" i="3"/>
  <c r="G370" i="3"/>
  <c r="H370" i="3" l="1"/>
  <c r="I370" i="3" s="1"/>
  <c r="F371" i="3"/>
  <c r="D371" i="3" s="1"/>
  <c r="G371" i="3"/>
  <c r="E372" i="3"/>
  <c r="H371" i="3" l="1"/>
  <c r="I371" i="3" s="1"/>
  <c r="F372" i="3"/>
  <c r="D372" i="3" s="1"/>
  <c r="E373" i="3"/>
  <c r="G372" i="3"/>
  <c r="H372" i="3" l="1"/>
  <c r="I372" i="3" s="1"/>
  <c r="F373" i="3"/>
  <c r="D373" i="3" s="1"/>
  <c r="G373" i="3"/>
  <c r="E374" i="3"/>
  <c r="F374" i="3" l="1"/>
  <c r="D374" i="3" s="1"/>
  <c r="E375" i="3"/>
  <c r="G374" i="3"/>
  <c r="H373" i="3"/>
  <c r="I373" i="3" s="1"/>
  <c r="H374" i="3" l="1"/>
  <c r="I374" i="3" s="1"/>
  <c r="F375" i="3"/>
  <c r="D375" i="3" s="1"/>
  <c r="G375" i="3"/>
  <c r="E376" i="3"/>
  <c r="H375" i="3" l="1"/>
  <c r="I375" i="3" s="1"/>
  <c r="F376" i="3"/>
  <c r="D376" i="3" s="1"/>
  <c r="E377" i="3"/>
  <c r="G376" i="3"/>
  <c r="H376" i="3" l="1"/>
  <c r="I376" i="3" s="1"/>
  <c r="F377" i="3"/>
  <c r="D377" i="3" s="1"/>
  <c r="G377" i="3"/>
  <c r="E378" i="3"/>
  <c r="H377" i="3" l="1"/>
  <c r="I377" i="3" s="1"/>
  <c r="F378" i="3"/>
  <c r="D378" i="3" s="1"/>
  <c r="E379" i="3"/>
  <c r="G378" i="3"/>
  <c r="H378" i="3" l="1"/>
  <c r="I378" i="3" s="1"/>
  <c r="F379" i="3"/>
  <c r="D379" i="3" s="1"/>
  <c r="G379" i="3"/>
  <c r="E380" i="3"/>
  <c r="H379" i="3" l="1"/>
  <c r="I379" i="3" s="1"/>
  <c r="F380" i="3"/>
  <c r="D380" i="3" s="1"/>
  <c r="E381" i="3"/>
  <c r="G380" i="3"/>
  <c r="H380" i="3" l="1"/>
  <c r="I380" i="3" s="1"/>
  <c r="F381" i="3"/>
  <c r="D381" i="3" s="1"/>
  <c r="G381" i="3"/>
  <c r="E382" i="3"/>
  <c r="F382" i="3" l="1"/>
  <c r="D382" i="3" s="1"/>
  <c r="E383" i="3"/>
  <c r="G382" i="3"/>
  <c r="H381" i="3"/>
  <c r="I381" i="3" s="1"/>
  <c r="H382" i="3" l="1"/>
  <c r="I382" i="3" s="1"/>
  <c r="F383" i="3"/>
  <c r="D383" i="3" s="1"/>
  <c r="G383" i="3"/>
  <c r="E384" i="3"/>
  <c r="H383" i="3" l="1"/>
  <c r="I383" i="3" s="1"/>
  <c r="F384" i="3"/>
  <c r="D384" i="3" s="1"/>
  <c r="E385" i="3"/>
  <c r="G384" i="3"/>
  <c r="H384" i="3" l="1"/>
  <c r="I384" i="3" s="1"/>
  <c r="F385" i="3"/>
  <c r="D385" i="3" s="1"/>
  <c r="G385" i="3"/>
  <c r="E386" i="3"/>
  <c r="H385" i="3" l="1"/>
  <c r="I385" i="3" s="1"/>
  <c r="F386" i="3"/>
  <c r="D386" i="3" s="1"/>
  <c r="E387" i="3"/>
  <c r="G386" i="3"/>
  <c r="H386" i="3" l="1"/>
  <c r="I386" i="3" s="1"/>
  <c r="F387" i="3"/>
  <c r="D387" i="3" s="1"/>
  <c r="G387" i="3"/>
  <c r="E388" i="3"/>
  <c r="H387" i="3" l="1"/>
  <c r="I387" i="3" s="1"/>
  <c r="F388" i="3"/>
  <c r="D388" i="3" s="1"/>
  <c r="E389" i="3"/>
  <c r="G388" i="3"/>
  <c r="H388" i="3" l="1"/>
  <c r="I388" i="3" s="1"/>
  <c r="F389" i="3"/>
  <c r="D389" i="3" s="1"/>
  <c r="G389" i="3"/>
  <c r="E390" i="3"/>
  <c r="F390" i="3" l="1"/>
  <c r="D390" i="3" s="1"/>
  <c r="H390" i="3"/>
  <c r="E391" i="3"/>
  <c r="G390" i="3"/>
  <c r="H389" i="3"/>
  <c r="I389" i="3" s="1"/>
  <c r="I390" i="3" l="1"/>
  <c r="F391" i="3"/>
  <c r="D391" i="3" s="1"/>
  <c r="G391" i="3"/>
  <c r="E392" i="3"/>
  <c r="H391" i="3" l="1"/>
  <c r="I391" i="3" s="1"/>
  <c r="F392" i="3"/>
  <c r="D392" i="3" s="1"/>
  <c r="E393" i="3"/>
  <c r="G392" i="3"/>
  <c r="H392" i="3" l="1"/>
  <c r="I392" i="3" s="1"/>
  <c r="F393" i="3"/>
  <c r="D393" i="3" s="1"/>
  <c r="G393" i="3"/>
  <c r="E394" i="3"/>
  <c r="H393" i="3" l="1"/>
  <c r="I393" i="3" s="1"/>
  <c r="F394" i="3"/>
  <c r="D394" i="3" s="1"/>
  <c r="E395" i="3"/>
  <c r="G394" i="3"/>
  <c r="H394" i="3" l="1"/>
  <c r="I394" i="3" s="1"/>
  <c r="F395" i="3"/>
  <c r="D395" i="3" s="1"/>
  <c r="G395" i="3"/>
  <c r="E396" i="3"/>
  <c r="H395" i="3" l="1"/>
  <c r="I395" i="3" s="1"/>
  <c r="F396" i="3"/>
  <c r="D396" i="3" s="1"/>
  <c r="E397" i="3"/>
  <c r="G396" i="3"/>
  <c r="H396" i="3" l="1"/>
  <c r="I396" i="3" s="1"/>
  <c r="F397" i="3"/>
  <c r="D397" i="3" s="1"/>
  <c r="G397" i="3"/>
  <c r="E398" i="3"/>
  <c r="F398" i="3" l="1"/>
  <c r="D398" i="3" s="1"/>
  <c r="E399" i="3"/>
  <c r="G398" i="3"/>
  <c r="H397" i="3"/>
  <c r="I397" i="3" s="1"/>
  <c r="H398" i="3" l="1"/>
  <c r="I398" i="3" s="1"/>
  <c r="F399" i="3"/>
  <c r="D399" i="3" s="1"/>
  <c r="G399" i="3"/>
  <c r="E400" i="3"/>
  <c r="H399" i="3" l="1"/>
  <c r="I399" i="3" s="1"/>
  <c r="F400" i="3"/>
  <c r="D400" i="3" s="1"/>
  <c r="E401" i="3"/>
  <c r="G400" i="3"/>
  <c r="H400" i="3" l="1"/>
  <c r="I400" i="3" s="1"/>
  <c r="F401" i="3"/>
  <c r="D401" i="3" s="1"/>
  <c r="G401" i="3"/>
  <c r="E402" i="3"/>
  <c r="H401" i="3" l="1"/>
  <c r="I401" i="3" s="1"/>
  <c r="F402" i="3"/>
  <c r="D402" i="3" s="1"/>
  <c r="E403" i="3"/>
  <c r="G402" i="3"/>
  <c r="H402" i="3" l="1"/>
  <c r="I402" i="3" s="1"/>
  <c r="F403" i="3"/>
  <c r="D403" i="3" s="1"/>
  <c r="G403" i="3"/>
  <c r="E404" i="3"/>
  <c r="H403" i="3" l="1"/>
  <c r="I403" i="3" s="1"/>
  <c r="F404" i="3"/>
  <c r="D404" i="3" s="1"/>
  <c r="E405" i="3"/>
  <c r="G404" i="3"/>
  <c r="H404" i="3" l="1"/>
  <c r="I404" i="3" s="1"/>
  <c r="F405" i="3"/>
  <c r="D405" i="3" s="1"/>
  <c r="G405" i="3"/>
  <c r="E406" i="3"/>
  <c r="F406" i="3" l="1"/>
  <c r="D406" i="3" s="1"/>
  <c r="E407" i="3"/>
  <c r="G406" i="3"/>
  <c r="H405" i="3"/>
  <c r="I405" i="3" s="1"/>
  <c r="H406" i="3" l="1"/>
  <c r="I406" i="3" s="1"/>
  <c r="F407" i="3"/>
  <c r="D407" i="3" s="1"/>
  <c r="G407" i="3"/>
  <c r="H407" i="3" l="1"/>
  <c r="I407" i="3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<sst xmlns="http://schemas.openxmlformats.org/spreadsheetml/2006/main" count="280" uniqueCount="165">
  <si>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</si>
  <si>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</si>
  <si>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</si>
  <si>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</si>
  <si>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</si>
  <si>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</si>
  <si>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</si>
  <si>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</si>
  <si>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</si>
  <si>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</si>
  <si>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</si>
  <si>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</si>
  <si>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</si>
  <si>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</si>
  <si>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</si>
  <si>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</si>
  <si>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</si>
  <si>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</si>
  <si>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</si>
  <si>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</si>
  <si>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</si>
  <si>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</si>
  <si>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</si>
  <si>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</si>
  <si>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</si>
  <si>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</si>
  <si>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</si>
  <si>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</si>
  <si>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</si>
  <si>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</si>
  <si>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</si>
  <si>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</si>
  <si>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</si>
  <si>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</si>
  <si>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</si>
  <si>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</si>
  <si>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</si>
  <si>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</si>
  <si>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</si>
  <si>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</si>
  <si>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</si>
  <si>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</si>
  <si>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</si>
  <si>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</si>
  <si>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</si>
  <si>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</si>
  <si>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</si>
  <si>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</si>
  <si>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</si>
  <si>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</si>
  <si>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</si>
  <si>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</si>
  <si>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</si>
  <si>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</si>
  <si>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</si>
  <si>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</si>
  <si>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</si>
  <si>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</si>
  <si>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</si>
  <si>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</si>
  <si>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</si>
  <si>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</si>
  <si>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</si>
  <si>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</si>
  <si>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</si>
  <si>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</si>
  <si>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</si>
  <si>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</si>
  <si>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</si>
  <si>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</si>
  <si>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</si>
  <si>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</si>
  <si>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</si>
  <si>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</si>
  <si>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</si>
  <si>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</si>
  <si>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</si>
  <si>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</si>
  <si>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</si>
  <si>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</si>
  <si>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</si>
  <si>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</si>
  <si>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</si>
  <si>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</si>
  <si>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</si>
  <si>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</si>
  <si>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</si>
  <si>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</si>
  <si>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</si>
  <si>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</si>
  <si>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</si>
  <si>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</si>
  <si>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</si>
  <si>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</si>
  <si>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</si>
  <si>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</si>
  <si>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</si>
  <si>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</si>
  <si>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</si>
  <si>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</si>
  <si>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</si>
  <si>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</si>
  <si>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</si>
  <si>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</si>
  <si>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</si>
  <si>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</si>
  <si>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</si>
  <si>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</si>
  <si>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</si>
  <si>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</si>
  <si>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</si>
  <si>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</si>
  <si>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</si>
  <si>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</si>
  <si>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</si>
  <si>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</si>
  <si>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</si>
  <si>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</si>
  <si>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</si>
  <si>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</si>
  <si>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</si>
  <si>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</si>
  <si>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</si>
  <si>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</si>
  <si>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</si>
  <si>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</si>
  <si>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</si>
  <si>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</si>
  <si>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A</t>
  </si>
  <si>
    <t>max V</t>
  </si>
  <si>
    <t>max A</t>
  </si>
  <si>
    <t>градусы</t>
  </si>
  <si>
    <t>PWR</t>
  </si>
  <si>
    <t>на сколько шагов нужно сдивнуться</t>
  </si>
  <si>
    <t>сколько времени это займет</t>
  </si>
  <si>
    <t>решение квадратного уравнение</t>
  </si>
  <si>
    <t>задано</t>
  </si>
  <si>
    <t>угол за один шаг градусы</t>
  </si>
  <si>
    <t>таблица a(V)</t>
  </si>
  <si>
    <t>формула для построения таблицы на основаниии таблицы зависимости частоты шагов от момента на валу и массы и габаритов телескопа</t>
  </si>
  <si>
    <t>k</t>
  </si>
  <si>
    <t>b</t>
  </si>
  <si>
    <t>y</t>
  </si>
  <si>
    <t>x = y*y</t>
  </si>
  <si>
    <t>V=Adt</t>
  </si>
  <si>
    <t>S=Vdt</t>
  </si>
  <si>
    <t>dt=V/A</t>
  </si>
  <si>
    <t>dt=S/V</t>
  </si>
  <si>
    <t>V=S/dt</t>
  </si>
  <si>
    <t>dt=S/Adt</t>
  </si>
  <si>
    <t>dt=sqrt(S/A)</t>
  </si>
  <si>
    <t>I=((M*R*R/4)+(M*L*L/12))/N</t>
  </si>
  <si>
    <t>M-масса</t>
  </si>
  <si>
    <t xml:space="preserve">R-радиус </t>
  </si>
  <si>
    <t>L-длинна</t>
  </si>
  <si>
    <t>N-передаточное число</t>
  </si>
  <si>
    <t>K =-0.000349812 * 200 * 180/PI)/I</t>
  </si>
  <si>
    <t>B = 0.79962406 / I</t>
  </si>
  <si>
    <t>A = K * V  + B</t>
  </si>
  <si>
    <t>V = dX/dt</t>
  </si>
  <si>
    <t>dX = PI/(180.0*200.0*16.0)</t>
  </si>
  <si>
    <t>dt = (-V+sqrt(V*V - 2.0 * A* dX))/(A)</t>
  </si>
  <si>
    <t>dt = (-V+sqrt(V*V - 2.0 * (K * V  + B)* dX))/(K * V  + B)</t>
  </si>
  <si>
    <t>A*dt*dt/2 + V*dt + dX = 0</t>
  </si>
  <si>
    <t>(K * V  + B)*dt*dt/2 + V*dt + dX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</si>
</sst>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Font="1"/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87328"/>
        <c:axId val="75188864"/>
      </c:scatterChart>
      <c:valAx>
        <c:axId val="75187328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75188864"/>
        <c:crosses val="autoZero"/>
        <c:crossBetween val="midCat"/>
      </c:valAx>
      <c:valAx>
        <c:axId val="7518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187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1536"/>
        <c:axId val="79655680"/>
      </c:scatterChart>
      <c:valAx>
        <c:axId val="7520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655680"/>
        <c:crosses val="autoZero"/>
        <c:crossBetween val="midCat"/>
      </c:valAx>
      <c:valAx>
        <c:axId val="796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20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46272"/>
        <c:axId val="80247808"/>
      </c:lineChart>
      <c:catAx>
        <c:axId val="802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247808"/>
        <c:crosses val="autoZero"/>
        <c:auto val="1"/>
        <c:lblAlgn val="ctr"/>
        <c:lblOffset val="100"/>
        <c:noMultiLvlLbl val="0"/>
      </c:catAx>
      <c:valAx>
        <c:axId val="8024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4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59712"/>
        <c:axId val="80261504"/>
      </c:lineChart>
      <c:catAx>
        <c:axId val="80259712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80261504"/>
        <c:crosses val="autoZero"/>
        <c:auto val="1"/>
        <c:lblAlgn val="ctr"/>
        <c:lblOffset val="100"/>
        <c:noMultiLvlLbl val="0"/>
      </c:catAx>
      <c:valAx>
        <c:axId val="80261504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80259712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xVal>
            <c:numRef>
              <c:f>Лист8!$J$5:$J$14</c:f>
              <c:numCache>
                <c:formatCode>General</c:formatCode>
                <c:ptCount val="10"/>
                <c:pt idx="0">
                  <c:v>0.83333333333333126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xVal>
          <c:yVal>
            <c:numRef>
              <c:f>Лист8!$I$5:$I$14</c:f>
              <c:numCache>
                <c:formatCode>General</c:formatCode>
                <c:ptCount val="10"/>
                <c:pt idx="0">
                  <c:v>0.84261904761904804</c:v>
                </c:pt>
                <c:pt idx="1">
                  <c:v>0.76464285714285696</c:v>
                </c:pt>
                <c:pt idx="2">
                  <c:v>0.67</c:v>
                </c:pt>
                <c:pt idx="3">
                  <c:v>0.6</c:v>
                </c:pt>
                <c:pt idx="4">
                  <c:v>0.53</c:v>
                </c:pt>
                <c:pt idx="5">
                  <c:v>0.46</c:v>
                </c:pt>
                <c:pt idx="6">
                  <c:v>0.4</c:v>
                </c:pt>
                <c:pt idx="7">
                  <c:v>0.33</c:v>
                </c:pt>
                <c:pt idx="8">
                  <c:v>0.22</c:v>
                </c:pt>
                <c:pt idx="9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Лист8!$K$15</c:f>
              <c:strCache>
                <c:ptCount val="1"/>
              </c:strCache>
            </c:strRef>
          </c:tx>
          <c:xVal>
            <c:numRef>
              <c:f>Лист8!$J$16:$J$17</c:f>
              <c:numCache>
                <c:formatCode>General</c:formatCode>
                <c:ptCount val="2"/>
                <c:pt idx="0">
                  <c:v>100</c:v>
                </c:pt>
                <c:pt idx="1">
                  <c:v>2000</c:v>
                </c:pt>
              </c:numCache>
            </c:numRef>
          </c:xVal>
          <c:yVal>
            <c:numRef>
              <c:f>Лист8!$K$16:$K$17</c:f>
              <c:numCache>
                <c:formatCode>General</c:formatCode>
                <c:ptCount val="2"/>
                <c:pt idx="0">
                  <c:v>0.76464285714285696</c:v>
                </c:pt>
                <c:pt idx="1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65536"/>
        <c:axId val="80637952"/>
      </c:scatterChart>
      <c:valAx>
        <c:axId val="8086553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none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80637952"/>
        <c:crosses val="autoZero"/>
        <c:crossBetween val="midCat"/>
      </c:valAx>
      <c:valAx>
        <c:axId val="8063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6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90326209223906E-2"/>
          <c:y val="0.10794049215463787"/>
          <c:w val="0.88197300337457873"/>
          <c:h val="0.759058327316072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Лист9!$B$7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Лист9!$A$8:$A$17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Лист9!$B$8:$B$17</c:f>
              <c:numCache>
                <c:formatCode>General</c:formatCode>
                <c:ptCount val="10"/>
                <c:pt idx="0">
                  <c:v>17.380265459725582</c:v>
                </c:pt>
                <c:pt idx="1">
                  <c:v>15.771891077679758</c:v>
                </c:pt>
                <c:pt idx="2">
                  <c:v>13.819742018555457</c:v>
                </c:pt>
                <c:pt idx="3">
                  <c:v>12.375888374825783</c:v>
                </c:pt>
                <c:pt idx="4">
                  <c:v>10.932034731096108</c:v>
                </c:pt>
                <c:pt idx="5">
                  <c:v>9.4881810873664332</c:v>
                </c:pt>
                <c:pt idx="6">
                  <c:v>8.2505922498838551</c:v>
                </c:pt>
                <c:pt idx="7">
                  <c:v>6.8067386061541812</c:v>
                </c:pt>
                <c:pt idx="8">
                  <c:v>4.5378257374361199</c:v>
                </c:pt>
                <c:pt idx="9">
                  <c:v>2.0626480624709638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Лист9!$F$8</c:f>
              <c:strCache>
                <c:ptCount val="1"/>
                <c:pt idx="0">
                  <c:v>y</c:v>
                </c:pt>
              </c:strCache>
            </c:strRef>
          </c:tx>
          <c:trendline>
            <c:trendlineType val="linear"/>
            <c:forward val="5"/>
            <c:backward val="1"/>
            <c:dispRSqr val="0"/>
            <c:dispEq val="0"/>
          </c:trendline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Лист9!$F$9:$F$10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Лист9!$G$8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Лист9!$G$9:$G$10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5168"/>
        <c:axId val="82057088"/>
      </c:scatterChart>
      <c:valAx>
        <c:axId val="82055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6063"/>
              <c:y val="0.929534092081284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2057088"/>
        <c:crosses val="autoZero"/>
        <c:crossBetween val="midCat"/>
      </c:valAx>
      <c:valAx>
        <c:axId val="820570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493E-3"/>
              <c:y val="4.466756065972106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205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Лист2!$D$5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Лист2!$C$6:$C$36</c:f>
              <c:numCache>
                <c:formatCode>General</c:formatCode>
                <c:ptCount val="31"/>
                <c:pt idx="0">
                  <c:v>225</c:v>
                </c:pt>
                <c:pt idx="1">
                  <c:v>196</c:v>
                </c:pt>
                <c:pt idx="2">
                  <c:v>169</c:v>
                </c:pt>
                <c:pt idx="3">
                  <c:v>144</c:v>
                </c:pt>
                <c:pt idx="4">
                  <c:v>121</c:v>
                </c:pt>
                <c:pt idx="5">
                  <c:v>100</c:v>
                </c:pt>
                <c:pt idx="6">
                  <c:v>81</c:v>
                </c:pt>
                <c:pt idx="7">
                  <c:v>64</c:v>
                </c:pt>
                <c:pt idx="8">
                  <c:v>49</c:v>
                </c:pt>
                <c:pt idx="9">
                  <c:v>36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49</c:v>
                </c:pt>
                <c:pt idx="23">
                  <c:v>64</c:v>
                </c:pt>
                <c:pt idx="24">
                  <c:v>81</c:v>
                </c:pt>
                <c:pt idx="25">
                  <c:v>100</c:v>
                </c:pt>
                <c:pt idx="26">
                  <c:v>121</c:v>
                </c:pt>
                <c:pt idx="27">
                  <c:v>144</c:v>
                </c:pt>
                <c:pt idx="28">
                  <c:v>169</c:v>
                </c:pt>
                <c:pt idx="29">
                  <c:v>196</c:v>
                </c:pt>
                <c:pt idx="30">
                  <c:v>225</c:v>
                </c:pt>
              </c:numCache>
            </c:numRef>
          </c:xVal>
          <c:yVal>
            <c:numRef>
              <c:f>Лист2!$D$6:$D$36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2000"/>
        <c:axId val="76135424"/>
      </c:scatterChart>
      <c:valAx>
        <c:axId val="752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35424"/>
        <c:crosses val="autoZero"/>
        <c:crossBetween val="midCat"/>
      </c:valAx>
      <c:valAx>
        <c:axId val="761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23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38099</xdr:rowOff>
    </xdr:from>
    <xdr:to>
      <xdr:col>17</xdr:col>
      <xdr:colOff>314325</xdr:colOff>
      <xdr:row>16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171450</xdr:rowOff>
    </xdr:from>
    <xdr:to>
      <xdr:col>16</xdr:col>
      <xdr:colOff>514350</xdr:colOff>
      <xdr:row>27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7</xdr:row>
      <xdr:rowOff>52387</xdr:rowOff>
    </xdr:from>
    <xdr:to>
      <xdr:col>19</xdr:col>
      <xdr:colOff>238124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"/>
  <sheetViews>
    <sheetView workbookViewId="0">
      <selection activeCell="E11" sqref="E11"/>
    </sheetView>
  </sheetViews>
  <sheetFormatPr defaultRowHeight="15" x14ac:dyDescent="0.25"/>
  <cols>
    <col min="3" max="6" width="12" bestFit="1" customWidth="1"/>
    <col min="7" max="7" width="11" bestFit="1" customWidth="1"/>
    <col min="8" max="8" width="12.5703125" bestFit="1" customWidth="1"/>
  </cols>
  <sheetData>
    <row r="2" spans="3:8" x14ac:dyDescent="0.25">
      <c r="C2" s="62" t="s">
        <v>5</v>
      </c>
      <c r="D2" s="62"/>
      <c r="E2" s="62"/>
      <c r="F2" s="62"/>
      <c r="G2" s="62"/>
      <c r="H2" s="62"/>
    </row>
    <row r="3" spans="3:8" x14ac:dyDescent="0.25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 x14ac:dyDescent="0.25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 x14ac:dyDescent="0.25"/>
    <row r="9" spans="3:8" x14ac:dyDescent="0.25">
      <c r="C9">
        <v>32768</v>
      </c>
      <c r="D9" s="3">
        <f>1/C9</f>
        <v>3.0517578125E-5</v>
      </c>
    </row>
    <row r="10" spans="3:8" x14ac:dyDescent="0.25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G9" sqref="G9:G10"/>
    </sheetView>
  </sheetViews>
  <sheetFormatPr defaultRowHeight="15" x14ac:dyDescent="0.25"/>
  <cols>
    <col min="1" max="1" width="10.85546875" customWidth="1"/>
    <col min="2" max="2" width="11.7109375" customWidth="1"/>
    <col min="3" max="3" width="20" style="1" customWidth="1"/>
    <col min="6" max="6" width="13.5703125" customWidth="1"/>
    <col min="7" max="7" width="14" customWidth="1"/>
  </cols>
  <sheetData>
    <row r="1" spans="1:11" ht="18.75" thickBot="1" x14ac:dyDescent="0.4">
      <c r="D1" t="s">
        <v>127</v>
      </c>
      <c r="E1" s="4"/>
    </row>
    <row r="2" spans="1:11" ht="18.75" thickBot="1" x14ac:dyDescent="0.4">
      <c r="D2" t="s">
        <v>126</v>
      </c>
      <c r="E2" s="4"/>
      <c r="K2">
        <f>LINEST(C8:C17,A8:A17,1)</f>
        <v>-24.007348514801858</v>
      </c>
    </row>
    <row r="3" spans="1:11" ht="15.75" thickBot="1" x14ac:dyDescent="0.3">
      <c r="C3" s="1">
        <f>PI()</f>
        <v>3.1415926535897931</v>
      </c>
      <c r="D3" t="s">
        <v>128</v>
      </c>
      <c r="E3" s="4"/>
    </row>
    <row r="4" spans="1:11" x14ac:dyDescent="0.25">
      <c r="D4" t="s">
        <v>107</v>
      </c>
      <c r="E4">
        <v>2</v>
      </c>
    </row>
    <row r="5" spans="1:11" ht="15.75" thickBot="1" x14ac:dyDescent="0.3">
      <c r="D5" t="s">
        <v>106</v>
      </c>
      <c r="E5">
        <v>500</v>
      </c>
    </row>
    <row r="6" spans="1:11" ht="15.75" thickBot="1" x14ac:dyDescent="0.3">
      <c r="A6" s="65" t="s">
        <v>131</v>
      </c>
      <c r="B6" s="66"/>
    </row>
    <row r="7" spans="1:11" ht="15.75" thickBot="1" x14ac:dyDescent="0.3">
      <c r="A7" s="55" t="s">
        <v>129</v>
      </c>
      <c r="B7" s="55" t="s">
        <v>130</v>
      </c>
      <c r="C7" s="1" t="s">
        <v>132</v>
      </c>
    </row>
    <row r="8" spans="1:11" x14ac:dyDescent="0.25">
      <c r="A8" s="56">
        <v>4.1666666666666562E-3</v>
      </c>
      <c r="B8" s="57">
        <f>360*C8/($E$5*$E$4*$E$4*PI())</f>
        <v>17.380265459725582</v>
      </c>
      <c r="C8" s="59">
        <v>303.34285714285727</v>
      </c>
      <c r="E8" t="s">
        <v>40</v>
      </c>
      <c r="F8" t="s">
        <v>142</v>
      </c>
      <c r="G8" t="s">
        <v>72</v>
      </c>
    </row>
    <row r="9" spans="1:11" x14ac:dyDescent="0.25">
      <c r="A9" s="57">
        <v>0.5</v>
      </c>
      <c r="B9" s="57">
        <f t="shared" ref="B9:B17" si="0">360*C9/($E$5*$E$4*$E$4*PI())</f>
        <v>15.771891077679758</v>
      </c>
      <c r="C9" s="60">
        <v>275.27142857142849</v>
      </c>
      <c r="E9">
        <f>A9</f>
        <v>0.5</v>
      </c>
      <c r="F9">
        <f>B9</f>
        <v>15.771891077679758</v>
      </c>
      <c r="G9">
        <f>E9*G13+H13</f>
        <v>15.771891077679758</v>
      </c>
    </row>
    <row r="10" spans="1:11" x14ac:dyDescent="0.25">
      <c r="A10" s="57">
        <v>1.25</v>
      </c>
      <c r="B10" s="57">
        <f t="shared" si="0"/>
        <v>13.819742018555457</v>
      </c>
      <c r="C10" s="60">
        <v>241.20000000000002</v>
      </c>
      <c r="E10">
        <f>A13</f>
        <v>5</v>
      </c>
      <c r="F10">
        <f>B13</f>
        <v>9.4881810873664332</v>
      </c>
      <c r="G10">
        <f>E10*G13+H13</f>
        <v>9.4881810873664332</v>
      </c>
    </row>
    <row r="11" spans="1:11" x14ac:dyDescent="0.25">
      <c r="A11" s="57">
        <v>2.5</v>
      </c>
      <c r="B11" s="57">
        <f t="shared" si="0"/>
        <v>12.375888374825783</v>
      </c>
      <c r="C11" s="60">
        <v>216</v>
      </c>
    </row>
    <row r="12" spans="1:11" x14ac:dyDescent="0.25">
      <c r="A12" s="57">
        <v>3.75</v>
      </c>
      <c r="B12" s="57">
        <f t="shared" si="0"/>
        <v>10.932034731096108</v>
      </c>
      <c r="C12" s="60">
        <v>190.8</v>
      </c>
      <c r="G12" t="s">
        <v>140</v>
      </c>
      <c r="H12" t="s">
        <v>141</v>
      </c>
    </row>
    <row r="13" spans="1:11" x14ac:dyDescent="0.25">
      <c r="A13" s="57">
        <v>5</v>
      </c>
      <c r="B13" s="57">
        <f t="shared" si="0"/>
        <v>9.4881810873664332</v>
      </c>
      <c r="C13" s="60">
        <v>165.6</v>
      </c>
      <c r="E13">
        <f>E10-E9</f>
        <v>4.5</v>
      </c>
      <c r="F13">
        <f>F10-F9</f>
        <v>-6.2837099903133247</v>
      </c>
      <c r="G13">
        <f>F13/E13</f>
        <v>-1.3963799978474054</v>
      </c>
      <c r="H13">
        <f>F9-E9*G13</f>
        <v>16.47008107660346</v>
      </c>
    </row>
    <row r="14" spans="1:11" x14ac:dyDescent="0.25">
      <c r="A14" s="57">
        <v>6.25</v>
      </c>
      <c r="B14" s="57">
        <f t="shared" si="0"/>
        <v>8.2505922498838551</v>
      </c>
      <c r="C14" s="60">
        <v>144</v>
      </c>
      <c r="G14">
        <f>G13</f>
        <v>-1.3963799978474054</v>
      </c>
      <c r="H14">
        <f>H13*PI()/180</f>
        <v>0.2874571428571428</v>
      </c>
    </row>
    <row r="15" spans="1:11" x14ac:dyDescent="0.25">
      <c r="A15" s="57">
        <v>7.5</v>
      </c>
      <c r="B15" s="57">
        <f t="shared" si="0"/>
        <v>6.8067386061541812</v>
      </c>
      <c r="C15" s="60">
        <v>118.80000000000001</v>
      </c>
    </row>
    <row r="16" spans="1:11" x14ac:dyDescent="0.25">
      <c r="A16" s="57">
        <v>8.75</v>
      </c>
      <c r="B16" s="57">
        <f t="shared" si="0"/>
        <v>4.5378257374361199</v>
      </c>
      <c r="C16" s="60">
        <v>79.2</v>
      </c>
    </row>
    <row r="17" spans="1:3" ht="15.75" thickBot="1" x14ac:dyDescent="0.3">
      <c r="A17" s="58">
        <v>10</v>
      </c>
      <c r="B17" s="58">
        <f t="shared" si="0"/>
        <v>2.0626480624709638</v>
      </c>
      <c r="C17" s="61">
        <v>36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52"/>
  <sheetViews>
    <sheetView tabSelected="1" topLeftCell="A31" workbookViewId="0">
      <selection activeCell="H53" sqref="H53"/>
    </sheetView>
  </sheetViews>
  <sheetFormatPr defaultRowHeight="15" x14ac:dyDescent="0.25"/>
  <cols>
    <col min="6" max="6" width="10.85546875" customWidth="1"/>
    <col min="7" max="7" width="10" customWidth="1"/>
  </cols>
  <sheetData>
    <row r="3" spans="3:12" x14ac:dyDescent="0.25">
      <c r="C3" t="s">
        <v>143</v>
      </c>
      <c r="I3" t="s">
        <v>144</v>
      </c>
      <c r="J3" t="s">
        <v>146</v>
      </c>
      <c r="K3" t="s">
        <v>149</v>
      </c>
      <c r="L3" t="s">
        <v>150</v>
      </c>
    </row>
    <row r="4" spans="3:12" x14ac:dyDescent="0.25">
      <c r="I4" t="s">
        <v>145</v>
      </c>
      <c r="J4" t="s">
        <v>147</v>
      </c>
      <c r="K4" t="s">
        <v>148</v>
      </c>
    </row>
    <row r="5" spans="3:12" x14ac:dyDescent="0.25">
      <c r="C5" t="s">
        <v>22</v>
      </c>
      <c r="D5" t="s">
        <v>40</v>
      </c>
    </row>
    <row r="6" spans="3:12" x14ac:dyDescent="0.25">
      <c r="C6">
        <f>D6*D6</f>
        <v>225</v>
      </c>
      <c r="D6">
        <v>-15</v>
      </c>
    </row>
    <row r="7" spans="3:12" x14ac:dyDescent="0.25">
      <c r="C7">
        <f t="shared" ref="C7:C36" si="0">D7*D7</f>
        <v>196</v>
      </c>
      <c r="D7">
        <v>-14</v>
      </c>
    </row>
    <row r="8" spans="3:12" x14ac:dyDescent="0.25">
      <c r="C8">
        <f t="shared" si="0"/>
        <v>169</v>
      </c>
      <c r="D8">
        <v>-13</v>
      </c>
    </row>
    <row r="9" spans="3:12" x14ac:dyDescent="0.25">
      <c r="C9">
        <f t="shared" si="0"/>
        <v>144</v>
      </c>
      <c r="D9">
        <v>-12</v>
      </c>
    </row>
    <row r="10" spans="3:12" x14ac:dyDescent="0.25">
      <c r="C10">
        <f t="shared" si="0"/>
        <v>121</v>
      </c>
      <c r="D10">
        <v>-11</v>
      </c>
    </row>
    <row r="11" spans="3:12" x14ac:dyDescent="0.25">
      <c r="C11">
        <f t="shared" si="0"/>
        <v>100</v>
      </c>
      <c r="D11">
        <v>-10</v>
      </c>
    </row>
    <row r="12" spans="3:12" x14ac:dyDescent="0.25">
      <c r="C12">
        <f t="shared" si="0"/>
        <v>81</v>
      </c>
      <c r="D12">
        <v>-9</v>
      </c>
    </row>
    <row r="13" spans="3:12" x14ac:dyDescent="0.25">
      <c r="C13">
        <f t="shared" si="0"/>
        <v>64</v>
      </c>
      <c r="D13">
        <v>-8</v>
      </c>
    </row>
    <row r="14" spans="3:12" x14ac:dyDescent="0.25">
      <c r="C14">
        <f t="shared" si="0"/>
        <v>49</v>
      </c>
      <c r="D14">
        <v>-7</v>
      </c>
    </row>
    <row r="15" spans="3:12" x14ac:dyDescent="0.25">
      <c r="C15">
        <f t="shared" si="0"/>
        <v>36</v>
      </c>
      <c r="D15">
        <v>-6</v>
      </c>
    </row>
    <row r="16" spans="3:12" x14ac:dyDescent="0.25">
      <c r="C16">
        <f t="shared" si="0"/>
        <v>25</v>
      </c>
      <c r="D16">
        <v>-5</v>
      </c>
    </row>
    <row r="17" spans="3:4" x14ac:dyDescent="0.25">
      <c r="C17">
        <f t="shared" si="0"/>
        <v>16</v>
      </c>
      <c r="D17">
        <v>-4</v>
      </c>
    </row>
    <row r="18" spans="3:4" x14ac:dyDescent="0.25">
      <c r="C18">
        <f t="shared" si="0"/>
        <v>9</v>
      </c>
      <c r="D18">
        <v>-3</v>
      </c>
    </row>
    <row r="19" spans="3:4" x14ac:dyDescent="0.25">
      <c r="C19">
        <f t="shared" si="0"/>
        <v>4</v>
      </c>
      <c r="D19">
        <v>-2</v>
      </c>
    </row>
    <row r="20" spans="3:4" x14ac:dyDescent="0.25">
      <c r="C20">
        <f t="shared" si="0"/>
        <v>1</v>
      </c>
      <c r="D20">
        <v>-1</v>
      </c>
    </row>
    <row r="21" spans="3:4" x14ac:dyDescent="0.25">
      <c r="C21">
        <f t="shared" si="0"/>
        <v>0</v>
      </c>
      <c r="D21">
        <v>0</v>
      </c>
    </row>
    <row r="22" spans="3:4" x14ac:dyDescent="0.25">
      <c r="C22">
        <f t="shared" si="0"/>
        <v>1</v>
      </c>
      <c r="D22">
        <v>1</v>
      </c>
    </row>
    <row r="23" spans="3:4" x14ac:dyDescent="0.25">
      <c r="C23">
        <f t="shared" si="0"/>
        <v>4</v>
      </c>
      <c r="D23">
        <v>2</v>
      </c>
    </row>
    <row r="24" spans="3:4" x14ac:dyDescent="0.25">
      <c r="C24">
        <f t="shared" si="0"/>
        <v>9</v>
      </c>
      <c r="D24">
        <v>3</v>
      </c>
    </row>
    <row r="25" spans="3:4" x14ac:dyDescent="0.25">
      <c r="C25">
        <f t="shared" si="0"/>
        <v>16</v>
      </c>
      <c r="D25">
        <v>4</v>
      </c>
    </row>
    <row r="26" spans="3:4" x14ac:dyDescent="0.25">
      <c r="C26">
        <f t="shared" si="0"/>
        <v>25</v>
      </c>
      <c r="D26">
        <v>5</v>
      </c>
    </row>
    <row r="27" spans="3:4" x14ac:dyDescent="0.25">
      <c r="C27">
        <f t="shared" si="0"/>
        <v>36</v>
      </c>
      <c r="D27">
        <v>6</v>
      </c>
    </row>
    <row r="28" spans="3:4" x14ac:dyDescent="0.25">
      <c r="C28">
        <f t="shared" si="0"/>
        <v>49</v>
      </c>
      <c r="D28">
        <v>7</v>
      </c>
    </row>
    <row r="29" spans="3:4" x14ac:dyDescent="0.25">
      <c r="C29">
        <f t="shared" si="0"/>
        <v>64</v>
      </c>
      <c r="D29">
        <v>8</v>
      </c>
    </row>
    <row r="30" spans="3:4" x14ac:dyDescent="0.25">
      <c r="C30">
        <f t="shared" si="0"/>
        <v>81</v>
      </c>
      <c r="D30">
        <v>9</v>
      </c>
    </row>
    <row r="31" spans="3:4" x14ac:dyDescent="0.25">
      <c r="C31">
        <f t="shared" si="0"/>
        <v>100</v>
      </c>
      <c r="D31">
        <v>10</v>
      </c>
    </row>
    <row r="32" spans="3:4" x14ac:dyDescent="0.25">
      <c r="C32">
        <f t="shared" si="0"/>
        <v>121</v>
      </c>
      <c r="D32">
        <v>11</v>
      </c>
    </row>
    <row r="33" spans="3:4" x14ac:dyDescent="0.25">
      <c r="C33">
        <f t="shared" si="0"/>
        <v>144</v>
      </c>
      <c r="D33">
        <v>12</v>
      </c>
    </row>
    <row r="34" spans="3:4" x14ac:dyDescent="0.25">
      <c r="C34">
        <f t="shared" si="0"/>
        <v>169</v>
      </c>
      <c r="D34">
        <v>13</v>
      </c>
    </row>
    <row r="35" spans="3:4" x14ac:dyDescent="0.25">
      <c r="C35">
        <f t="shared" si="0"/>
        <v>196</v>
      </c>
      <c r="D35">
        <v>14</v>
      </c>
    </row>
    <row r="36" spans="3:4" x14ac:dyDescent="0.25">
      <c r="C36">
        <f t="shared" si="0"/>
        <v>225</v>
      </c>
      <c r="D36">
        <v>15</v>
      </c>
    </row>
    <row r="41" spans="3:4" x14ac:dyDescent="0.25">
      <c r="C41" t="s">
        <v>155</v>
      </c>
    </row>
    <row r="42" spans="3:4" x14ac:dyDescent="0.25">
      <c r="C42" t="s">
        <v>154</v>
      </c>
    </row>
    <row r="43" spans="3:4" x14ac:dyDescent="0.25">
      <c r="C43" t="s">
        <v>153</v>
      </c>
    </row>
    <row r="44" spans="3:4" x14ac:dyDescent="0.25">
      <c r="C44" t="s">
        <v>152</v>
      </c>
    </row>
    <row r="45" spans="3:4" x14ac:dyDescent="0.25">
      <c r="C45" t="s">
        <v>151</v>
      </c>
    </row>
    <row r="46" spans="3:4" x14ac:dyDescent="0.25">
      <c r="C46" t="s">
        <v>156</v>
      </c>
    </row>
    <row r="47" spans="3:4" x14ac:dyDescent="0.25">
      <c r="C47" s="67" t="s">
        <v>157</v>
      </c>
    </row>
    <row r="48" spans="3:4" x14ac:dyDescent="0.25">
      <c r="C48" t="s">
        <v>158</v>
      </c>
    </row>
    <row r="49" spans="3:8" x14ac:dyDescent="0.25">
      <c r="C49" t="s">
        <v>159</v>
      </c>
    </row>
    <row r="50" spans="3:8" x14ac:dyDescent="0.25">
      <c r="C50" t="s">
        <v>160</v>
      </c>
    </row>
    <row r="51" spans="3:8" x14ac:dyDescent="0.25">
      <c r="C51" t="s">
        <v>161</v>
      </c>
      <c r="H51" t="s">
        <v>163</v>
      </c>
    </row>
    <row r="52" spans="3:8" x14ac:dyDescent="0.25">
      <c r="C52" t="s">
        <v>162</v>
      </c>
      <c r="H52" t="s">
        <v>164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opLeftCell="C1" workbookViewId="0">
      <selection activeCell="F11" sqref="F11"/>
    </sheetView>
  </sheetViews>
  <sheetFormatPr defaultRowHeight="15" x14ac:dyDescent="0.2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 x14ac:dyDescent="0.25">
      <c r="B1" s="5"/>
      <c r="C1" s="5"/>
      <c r="D1" s="5"/>
      <c r="E1" s="5"/>
    </row>
    <row r="2" spans="2:13" x14ac:dyDescent="0.25">
      <c r="B2" s="5"/>
      <c r="C2" s="5"/>
      <c r="D2" s="5"/>
      <c r="E2" s="5"/>
    </row>
    <row r="3" spans="2:13" x14ac:dyDescent="0.25">
      <c r="B3" s="5"/>
      <c r="C3" s="5"/>
      <c r="D3" s="5"/>
      <c r="E3" s="5"/>
    </row>
    <row r="4" spans="2:13" x14ac:dyDescent="0.25">
      <c r="B4" s="5"/>
      <c r="C4" s="5"/>
      <c r="D4" s="63" t="s">
        <v>12</v>
      </c>
      <c r="E4" s="63"/>
      <c r="F4" s="63"/>
      <c r="G4" s="63"/>
    </row>
    <row r="5" spans="2:13" x14ac:dyDescent="0.25">
      <c r="B5" s="5"/>
      <c r="C5" s="5"/>
      <c r="D5" s="5"/>
      <c r="E5" s="5"/>
    </row>
    <row r="6" spans="2:13" ht="18" x14ac:dyDescent="0.35">
      <c r="D6" s="6"/>
      <c r="E6" s="6"/>
      <c r="F6" s="24"/>
      <c r="G6" t="s">
        <v>10</v>
      </c>
      <c r="H6" t="s">
        <v>11</v>
      </c>
    </row>
    <row r="7" spans="2:13" x14ac:dyDescent="0.25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  <c r="J7">
        <f>1/J8</f>
        <v>1.5999999999999999E-6</v>
      </c>
    </row>
    <row r="8" spans="2:13" s="7" customFormat="1" ht="15.75" thickBot="1" x14ac:dyDescent="0.3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>
        <f>$H$8/J9</f>
        <v>625000</v>
      </c>
    </row>
    <row r="9" spans="2:13" ht="15.75" thickBot="1" x14ac:dyDescent="0.3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  <c r="J9" s="12">
        <v>64</v>
      </c>
    </row>
    <row r="10" spans="2:13" x14ac:dyDescent="0.25">
      <c r="D10" t="s">
        <v>77</v>
      </c>
      <c r="E10" t="str">
        <f>DEC2HEX(E9-2)</f>
        <v>3</v>
      </c>
      <c r="G10">
        <v>0</v>
      </c>
    </row>
    <row r="11" spans="2:13" x14ac:dyDescent="0.25">
      <c r="D11" t="s">
        <v>78</v>
      </c>
      <c r="F11" s="3" t="str">
        <f>DEC2HEX(F9-2)</f>
        <v>7E</v>
      </c>
    </row>
    <row r="12" spans="2:13" x14ac:dyDescent="0.25">
      <c r="H12">
        <f>0.000001/I7</f>
        <v>5</v>
      </c>
    </row>
    <row r="13" spans="2:13" ht="15.75" thickBot="1" x14ac:dyDescent="0.3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 x14ac:dyDescent="0.3">
      <c r="E14" t="s">
        <v>20</v>
      </c>
      <c r="J14" s="13"/>
    </row>
    <row r="15" spans="2:13" ht="15.75" thickBot="1" x14ac:dyDescent="0.3">
      <c r="C15" s="22" t="s">
        <v>19</v>
      </c>
      <c r="D15" s="21"/>
      <c r="I15" s="22" t="s">
        <v>19</v>
      </c>
      <c r="J15" s="21"/>
      <c r="L15" s="3"/>
    </row>
    <row r="16" spans="2:13" x14ac:dyDescent="0.25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 x14ac:dyDescent="0.25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 x14ac:dyDescent="0.25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 x14ac:dyDescent="0.25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 x14ac:dyDescent="0.3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 x14ac:dyDescent="0.25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 x14ac:dyDescent="0.25">
      <c r="C22" s="27" t="s">
        <v>99</v>
      </c>
      <c r="D22">
        <f>D21/65536</f>
        <v>5.7220458984375</v>
      </c>
      <c r="E22" t="s">
        <v>25</v>
      </c>
      <c r="F22" s="3">
        <f t="shared" ref="F22" si="4">IF(D22&lt;0.000001,D22*1000000000,IF(D22&lt;0.001,D22*1000000,IF(D22&lt;1,D22*1000,IF(D22&gt;1000000,D22/1000000,IF(D22&gt;1000,D22/1000,D22)))))</f>
        <v>5.7220458984375</v>
      </c>
      <c r="G22" t="str">
        <f t="shared" ref="G22" si="5">CONCATENATE(IF(D22&lt;0.000001,"n",IF(D22&lt;0.001,"u",IF(D22&lt;1,"m",IF(D22&gt;1000000,"M",IF(D22&gt;1000,"K",""))))),E22)</f>
        <v>tact</v>
      </c>
      <c r="I22" s="27" t="s">
        <v>99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 x14ac:dyDescent="0.25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 x14ac:dyDescent="0.25">
      <c r="C24" s="27" t="s">
        <v>29</v>
      </c>
      <c r="D24">
        <f>$I$7</f>
        <v>1.9999999999999999E-7</v>
      </c>
      <c r="E24" t="s">
        <v>13</v>
      </c>
      <c r="F24" s="3">
        <f t="shared" si="0"/>
        <v>200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 x14ac:dyDescent="0.3">
      <c r="C25" s="27" t="s">
        <v>31</v>
      </c>
      <c r="D25">
        <f>65536/D21</f>
        <v>0.17476266666666668</v>
      </c>
      <c r="F25" s="3">
        <f t="shared" si="0"/>
        <v>174.76266666666669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 x14ac:dyDescent="0.3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 x14ac:dyDescent="0.25">
      <c r="C27" s="19" t="s">
        <v>14</v>
      </c>
      <c r="D27" s="20">
        <f>200*16</f>
        <v>3200</v>
      </c>
      <c r="E27" t="s">
        <v>21</v>
      </c>
      <c r="F27" s="3">
        <f t="shared" ref="F27:F35" si="6">IF(D27&lt;0.000001,D27*1000000000,IF(D27&lt;0.001,D27*1000000,IF(D27&lt;1,D27*1000,IF(D27&gt;1000000,D27/1000000,IF(D27&gt;1000,D27/1000,D27)))))</f>
        <v>3.2</v>
      </c>
      <c r="G27" t="str">
        <f t="shared" ref="G27:G35" si="7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8">IF(J27&lt;0.000001,J27*1000000000,IF(J27&lt;0.001,J27*1000000,IF(J27&lt;1,J27*1000,IF(J27&gt;1000000,J27/1000000,IF(J27&gt;1000,J27/1000,J27)))))</f>
        <v>3.2</v>
      </c>
      <c r="M27" t="str">
        <f t="shared" ref="M27:M35" si="9">CONCATENATE(IF(J27&lt;0.000001,"n",IF(J27&lt;0.001,"u",IF(J27&lt;1,"m",IF(J27&gt;1000000,"M",IF(J27&gt;1000,"K",""))))),K27)</f>
        <v>Kstep</v>
      </c>
    </row>
    <row r="28" spans="3:13" x14ac:dyDescent="0.25">
      <c r="C28" s="14" t="s">
        <v>15</v>
      </c>
      <c r="D28" s="15">
        <v>1</v>
      </c>
      <c r="E28" s="23" t="s">
        <v>30</v>
      </c>
      <c r="F28" s="3">
        <f t="shared" si="6"/>
        <v>1</v>
      </c>
      <c r="G28" t="str">
        <f t="shared" si="7"/>
        <v>˚</v>
      </c>
      <c r="I28" s="14" t="s">
        <v>15</v>
      </c>
      <c r="J28" s="15">
        <v>1</v>
      </c>
      <c r="K28" s="23" t="s">
        <v>30</v>
      </c>
      <c r="L28" s="3">
        <f t="shared" si="8"/>
        <v>1</v>
      </c>
      <c r="M28" t="str">
        <f t="shared" si="9"/>
        <v>˚</v>
      </c>
    </row>
    <row r="29" spans="3:13" x14ac:dyDescent="0.25">
      <c r="C29" s="14" t="s">
        <v>16</v>
      </c>
      <c r="D29" s="16">
        <f>1/D26</f>
        <v>0.2</v>
      </c>
      <c r="E29" t="s">
        <v>13</v>
      </c>
      <c r="F29" s="3">
        <f t="shared" si="6"/>
        <v>200</v>
      </c>
      <c r="G29" t="str">
        <f t="shared" si="7"/>
        <v>ms</v>
      </c>
      <c r="I29" s="14" t="s">
        <v>16</v>
      </c>
      <c r="J29" s="16">
        <f>1/J26</f>
        <v>0.2</v>
      </c>
      <c r="K29" t="s">
        <v>13</v>
      </c>
      <c r="L29" s="3">
        <f t="shared" si="8"/>
        <v>200</v>
      </c>
      <c r="M29" t="str">
        <f t="shared" si="9"/>
        <v>ms</v>
      </c>
    </row>
    <row r="30" spans="3:13" x14ac:dyDescent="0.25">
      <c r="C30" s="14" t="s">
        <v>17</v>
      </c>
      <c r="D30" s="15">
        <f>D27/D29</f>
        <v>16000</v>
      </c>
      <c r="E30" t="s">
        <v>23</v>
      </c>
      <c r="F30" s="3">
        <f t="shared" si="6"/>
        <v>16</v>
      </c>
      <c r="G30" t="str">
        <f t="shared" si="7"/>
        <v>KHz</v>
      </c>
      <c r="I30" s="14" t="s">
        <v>17</v>
      </c>
      <c r="J30" s="15">
        <f>J27/J29</f>
        <v>16000</v>
      </c>
      <c r="K30" t="s">
        <v>23</v>
      </c>
      <c r="L30" s="3">
        <f t="shared" si="8"/>
        <v>16</v>
      </c>
      <c r="M30" t="str">
        <f t="shared" si="9"/>
        <v>KHz</v>
      </c>
    </row>
    <row r="31" spans="3:13" ht="15.75" thickBot="1" x14ac:dyDescent="0.3">
      <c r="C31" s="17" t="s">
        <v>18</v>
      </c>
      <c r="D31" s="18">
        <f>1/D30</f>
        <v>6.2500000000000001E-5</v>
      </c>
      <c r="E31" t="s">
        <v>13</v>
      </c>
      <c r="F31" s="3">
        <f t="shared" si="6"/>
        <v>62.5</v>
      </c>
      <c r="G31" t="str">
        <f t="shared" si="7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8"/>
        <v>62.5</v>
      </c>
      <c r="M31" t="str">
        <f t="shared" si="9"/>
        <v>us</v>
      </c>
    </row>
    <row r="32" spans="3:13" x14ac:dyDescent="0.25">
      <c r="C32" s="27" t="s">
        <v>24</v>
      </c>
      <c r="D32">
        <f>D31/$I$7</f>
        <v>312.5</v>
      </c>
      <c r="E32" t="s">
        <v>25</v>
      </c>
      <c r="F32" s="3">
        <f t="shared" si="6"/>
        <v>312.5</v>
      </c>
      <c r="G32" t="str">
        <f t="shared" si="7"/>
        <v>tact</v>
      </c>
      <c r="I32" s="27" t="s">
        <v>24</v>
      </c>
      <c r="J32">
        <f>J31/$J$7</f>
        <v>39.0625</v>
      </c>
      <c r="K32" t="s">
        <v>25</v>
      </c>
      <c r="L32" s="3">
        <f t="shared" si="8"/>
        <v>39.0625</v>
      </c>
      <c r="M32" t="str">
        <f t="shared" si="9"/>
        <v>tact</v>
      </c>
    </row>
    <row r="33" spans="3:13" x14ac:dyDescent="0.25">
      <c r="C33" s="27" t="s">
        <v>99</v>
      </c>
      <c r="D33">
        <f>D32/65536</f>
        <v>4.76837158203125E-3</v>
      </c>
      <c r="E33" t="s">
        <v>25</v>
      </c>
      <c r="F33" s="3">
        <f t="shared" si="6"/>
        <v>4.76837158203125</v>
      </c>
      <c r="G33" t="str">
        <f t="shared" si="7"/>
        <v>mtact</v>
      </c>
      <c r="I33" s="27" t="s">
        <v>99</v>
      </c>
      <c r="J33">
        <f>J32/65536</f>
        <v>5.9604644775390625E-4</v>
      </c>
      <c r="K33" t="s">
        <v>25</v>
      </c>
      <c r="L33" s="3">
        <f t="shared" si="8"/>
        <v>596.04644775390625</v>
      </c>
      <c r="M33" t="str">
        <f t="shared" si="9"/>
        <v>utact</v>
      </c>
    </row>
    <row r="34" spans="3:13" x14ac:dyDescent="0.25">
      <c r="C34" s="27" t="s">
        <v>26</v>
      </c>
      <c r="D34">
        <f>$H$8*D31</f>
        <v>2500</v>
      </c>
      <c r="E34" t="s">
        <v>27</v>
      </c>
      <c r="F34" s="3">
        <f t="shared" si="6"/>
        <v>2.5</v>
      </c>
      <c r="G34" t="str">
        <f t="shared" si="7"/>
        <v>Kcomands</v>
      </c>
      <c r="I34" s="27" t="s">
        <v>26</v>
      </c>
      <c r="J34">
        <f>$H$8*J31</f>
        <v>2500</v>
      </c>
      <c r="K34" t="s">
        <v>27</v>
      </c>
      <c r="L34" s="3">
        <f t="shared" si="8"/>
        <v>2.5</v>
      </c>
      <c r="M34" t="str">
        <f t="shared" si="9"/>
        <v>Kcomands</v>
      </c>
    </row>
    <row r="35" spans="3:13" x14ac:dyDescent="0.25">
      <c r="C35" s="27" t="s">
        <v>31</v>
      </c>
      <c r="D35">
        <f>65536/D32</f>
        <v>209.71520000000001</v>
      </c>
      <c r="F35" s="3">
        <f t="shared" si="6"/>
        <v>209.71520000000001</v>
      </c>
      <c r="G35" t="str">
        <f t="shared" si="7"/>
        <v/>
      </c>
      <c r="I35" s="27" t="s">
        <v>31</v>
      </c>
      <c r="J35">
        <f>65536/J32</f>
        <v>1677.7216000000001</v>
      </c>
      <c r="L35" s="3">
        <f t="shared" si="8"/>
        <v>1.6777216000000001</v>
      </c>
      <c r="M35" t="str">
        <f t="shared" si="9"/>
        <v>K</v>
      </c>
    </row>
    <row r="36" spans="3:13" ht="15.75" thickBot="1" x14ac:dyDescent="0.3">
      <c r="L36" s="3"/>
    </row>
    <row r="37" spans="3:13" ht="15.75" thickBot="1" x14ac:dyDescent="0.3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 x14ac:dyDescent="0.25">
      <c r="C38" s="19" t="s">
        <v>14</v>
      </c>
      <c r="D38" s="20">
        <f>200*16</f>
        <v>3200</v>
      </c>
      <c r="E38" t="s">
        <v>21</v>
      </c>
      <c r="F38" s="3">
        <f t="shared" ref="F38:F46" si="10">IF(D38&lt;0.000001,D38*1000000000,IF(D38&lt;0.001,D38*1000000,IF(D38&lt;1,D38*1000,IF(D38&gt;1000000,D38/1000000,IF(D38&gt;1000,D38/1000,D38)))))</f>
        <v>3.2</v>
      </c>
      <c r="G38" t="str">
        <f t="shared" ref="G38:G46" si="11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2">IF(J38&lt;0.000001,J38*1000000000,IF(J38&lt;0.001,J38*1000000,IF(J38&lt;1,J38*1000,IF(J38&gt;1000000,J38/1000000,IF(J38&gt;1000,J38/1000,J38)))))</f>
        <v>3.2</v>
      </c>
      <c r="M38" t="str">
        <f t="shared" ref="M38:M46" si="13">CONCATENATE(IF(J38&lt;0.000001,"n",IF(J38&lt;0.001,"u",IF(J38&lt;1,"m",IF(J38&gt;1000000,"M",IF(J38&gt;1000,"K",""))))),K38)</f>
        <v>Kstep</v>
      </c>
    </row>
    <row r="39" spans="3:13" x14ac:dyDescent="0.25">
      <c r="C39" s="14" t="s">
        <v>15</v>
      </c>
      <c r="D39" s="15">
        <v>1</v>
      </c>
      <c r="E39" s="23" t="s">
        <v>30</v>
      </c>
      <c r="F39" s="3">
        <f t="shared" si="10"/>
        <v>1</v>
      </c>
      <c r="G39" t="str">
        <f t="shared" si="11"/>
        <v>˚</v>
      </c>
      <c r="I39" s="14" t="s">
        <v>15</v>
      </c>
      <c r="J39" s="15">
        <v>1</v>
      </c>
      <c r="K39" s="23" t="s">
        <v>30</v>
      </c>
      <c r="L39" s="3">
        <f t="shared" si="12"/>
        <v>1</v>
      </c>
      <c r="M39" t="str">
        <f t="shared" si="13"/>
        <v>˚</v>
      </c>
    </row>
    <row r="40" spans="3:13" x14ac:dyDescent="0.25">
      <c r="C40" s="14" t="s">
        <v>16</v>
      </c>
      <c r="D40" s="16">
        <f>1/D37</f>
        <v>0.1</v>
      </c>
      <c r="E40" t="s">
        <v>13</v>
      </c>
      <c r="F40" s="3">
        <f t="shared" si="10"/>
        <v>100</v>
      </c>
      <c r="G40" t="str">
        <f t="shared" si="11"/>
        <v>ms</v>
      </c>
      <c r="I40" s="14" t="s">
        <v>16</v>
      </c>
      <c r="J40" s="16">
        <f>1/J37</f>
        <v>0.1</v>
      </c>
      <c r="K40" t="s">
        <v>13</v>
      </c>
      <c r="L40" s="3">
        <f t="shared" si="12"/>
        <v>100</v>
      </c>
      <c r="M40" t="str">
        <f t="shared" si="13"/>
        <v>ms</v>
      </c>
    </row>
    <row r="41" spans="3:13" x14ac:dyDescent="0.25">
      <c r="C41" s="14" t="s">
        <v>17</v>
      </c>
      <c r="D41" s="15">
        <f>D38/D40</f>
        <v>32000</v>
      </c>
      <c r="E41" t="s">
        <v>23</v>
      </c>
      <c r="F41" s="3">
        <f t="shared" si="10"/>
        <v>32</v>
      </c>
      <c r="G41" t="str">
        <f t="shared" si="11"/>
        <v>KHz</v>
      </c>
      <c r="I41" s="14" t="s">
        <v>17</v>
      </c>
      <c r="J41" s="15">
        <f>J38/J40</f>
        <v>32000</v>
      </c>
      <c r="K41" t="s">
        <v>23</v>
      </c>
      <c r="L41" s="3">
        <f t="shared" si="12"/>
        <v>32</v>
      </c>
      <c r="M41" t="str">
        <f t="shared" si="13"/>
        <v>KHz</v>
      </c>
    </row>
    <row r="42" spans="3:13" ht="15.75" thickBot="1" x14ac:dyDescent="0.3">
      <c r="C42" s="17" t="s">
        <v>18</v>
      </c>
      <c r="D42" s="18">
        <f>1/D41</f>
        <v>3.1250000000000001E-5</v>
      </c>
      <c r="E42" t="s">
        <v>13</v>
      </c>
      <c r="F42" s="3">
        <f t="shared" si="10"/>
        <v>31.25</v>
      </c>
      <c r="G42" t="str">
        <f t="shared" si="11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2"/>
        <v>31.25</v>
      </c>
      <c r="M42" t="str">
        <f t="shared" si="13"/>
        <v>us</v>
      </c>
    </row>
    <row r="43" spans="3:13" x14ac:dyDescent="0.25">
      <c r="C43" s="27" t="s">
        <v>24</v>
      </c>
      <c r="D43">
        <f>D42/$I$7</f>
        <v>156.25</v>
      </c>
      <c r="E43" t="s">
        <v>25</v>
      </c>
      <c r="F43" s="3">
        <f t="shared" si="10"/>
        <v>156.25</v>
      </c>
      <c r="G43" t="str">
        <f t="shared" si="11"/>
        <v>tact</v>
      </c>
      <c r="I43" s="27" t="s">
        <v>24</v>
      </c>
      <c r="J43">
        <f>J42/$J$7</f>
        <v>19.53125</v>
      </c>
      <c r="K43" t="s">
        <v>25</v>
      </c>
      <c r="L43" s="3">
        <f t="shared" si="12"/>
        <v>19.53125</v>
      </c>
      <c r="M43" t="str">
        <f t="shared" si="13"/>
        <v>tact</v>
      </c>
    </row>
    <row r="44" spans="3:13" x14ac:dyDescent="0.25">
      <c r="C44" s="27" t="s">
        <v>99</v>
      </c>
      <c r="D44">
        <f>D43/65536</f>
        <v>2.384185791015625E-3</v>
      </c>
      <c r="E44" t="s">
        <v>25</v>
      </c>
      <c r="F44" s="3">
        <f t="shared" si="10"/>
        <v>2.384185791015625</v>
      </c>
      <c r="G44" t="str">
        <f t="shared" si="11"/>
        <v>mtact</v>
      </c>
      <c r="I44" s="27" t="s">
        <v>99</v>
      </c>
      <c r="J44">
        <f>J43/65536</f>
        <v>2.9802322387695313E-4</v>
      </c>
      <c r="K44" t="s">
        <v>25</v>
      </c>
      <c r="L44" s="3">
        <f t="shared" si="12"/>
        <v>298.02322387695312</v>
      </c>
      <c r="M44" t="str">
        <f t="shared" si="13"/>
        <v>utact</v>
      </c>
    </row>
    <row r="45" spans="3:13" x14ac:dyDescent="0.25">
      <c r="C45" s="27" t="s">
        <v>26</v>
      </c>
      <c r="D45">
        <f>$H$8*D42</f>
        <v>1250</v>
      </c>
      <c r="E45" t="s">
        <v>27</v>
      </c>
      <c r="F45" s="3">
        <f t="shared" si="10"/>
        <v>1.25</v>
      </c>
      <c r="G45" t="str">
        <f t="shared" si="11"/>
        <v>Kcomands</v>
      </c>
      <c r="I45" s="27" t="s">
        <v>26</v>
      </c>
      <c r="J45">
        <f>$H$8*J42</f>
        <v>1250</v>
      </c>
      <c r="K45" t="s">
        <v>27</v>
      </c>
      <c r="L45" s="3">
        <f t="shared" si="12"/>
        <v>1.25</v>
      </c>
      <c r="M45" t="str">
        <f t="shared" si="13"/>
        <v>Kcomands</v>
      </c>
    </row>
    <row r="46" spans="3:13" x14ac:dyDescent="0.25">
      <c r="C46" s="27" t="s">
        <v>31</v>
      </c>
      <c r="D46">
        <f>65536/D43</f>
        <v>419.43040000000002</v>
      </c>
      <c r="F46" s="3">
        <f t="shared" si="10"/>
        <v>419.43040000000002</v>
      </c>
      <c r="G46" t="str">
        <f t="shared" si="11"/>
        <v/>
      </c>
      <c r="I46" s="27" t="s">
        <v>31</v>
      </c>
      <c r="J46">
        <f>65536/J43</f>
        <v>3355.4432000000002</v>
      </c>
      <c r="L46" s="3">
        <f t="shared" si="12"/>
        <v>3.3554432000000003</v>
      </c>
      <c r="M46" t="str">
        <f t="shared" si="13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 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7"/>
  <sheetViews>
    <sheetView topLeftCell="B1" workbookViewId="0">
      <selection activeCell="L2" sqref="L2"/>
    </sheetView>
  </sheetViews>
  <sheetFormatPr defaultRowHeight="15" x14ac:dyDescent="0.2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 x14ac:dyDescent="0.25">
      <c r="C2" s="1" t="s">
        <v>35</v>
      </c>
      <c r="D2" s="3">
        <v>0</v>
      </c>
    </row>
    <row r="3" spans="1:13" x14ac:dyDescent="0.25">
      <c r="C3" s="1" t="s">
        <v>36</v>
      </c>
      <c r="D3" s="3">
        <v>1E-3</v>
      </c>
    </row>
    <row r="4" spans="1:13" x14ac:dyDescent="0.25">
      <c r="C4" s="1" t="s">
        <v>32</v>
      </c>
      <c r="D4" s="3">
        <v>0.01</v>
      </c>
    </row>
    <row r="5" spans="1:13" x14ac:dyDescent="0.25">
      <c r="A5" s="1" t="s">
        <v>39</v>
      </c>
    </row>
    <row r="6" spans="1:13" ht="18.75" x14ac:dyDescent="0.35">
      <c r="A6" s="1" t="s">
        <v>38</v>
      </c>
      <c r="D6" s="3" t="s">
        <v>121</v>
      </c>
      <c r="E6" s="3">
        <f>1/(200*16)</f>
        <v>3.1250000000000001E-4</v>
      </c>
    </row>
    <row r="7" spans="1:13" x14ac:dyDescent="0.25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 x14ac:dyDescent="0.25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 x14ac:dyDescent="0.25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 x14ac:dyDescent="0.25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 x14ac:dyDescent="0.25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 x14ac:dyDescent="0.25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 x14ac:dyDescent="0.25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 x14ac:dyDescent="0.25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 x14ac:dyDescent="0.25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 x14ac:dyDescent="0.25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 x14ac:dyDescent="0.25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 x14ac:dyDescent="0.25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 x14ac:dyDescent="0.25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 x14ac:dyDescent="0.25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 x14ac:dyDescent="0.25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 x14ac:dyDescent="0.25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 x14ac:dyDescent="0.25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 x14ac:dyDescent="0.25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 x14ac:dyDescent="0.25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 x14ac:dyDescent="0.25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 x14ac:dyDescent="0.25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 x14ac:dyDescent="0.25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 x14ac:dyDescent="0.25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 x14ac:dyDescent="0.25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 x14ac:dyDescent="0.25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 x14ac:dyDescent="0.25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 x14ac:dyDescent="0.25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 x14ac:dyDescent="0.25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 x14ac:dyDescent="0.25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 x14ac:dyDescent="0.25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 x14ac:dyDescent="0.25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 x14ac:dyDescent="0.25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 x14ac:dyDescent="0.25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 x14ac:dyDescent="0.25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 x14ac:dyDescent="0.25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 x14ac:dyDescent="0.25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 x14ac:dyDescent="0.25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 x14ac:dyDescent="0.25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 x14ac:dyDescent="0.25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 x14ac:dyDescent="0.25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 x14ac:dyDescent="0.25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 x14ac:dyDescent="0.25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 x14ac:dyDescent="0.25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 x14ac:dyDescent="0.25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 x14ac:dyDescent="0.25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 x14ac:dyDescent="0.25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 x14ac:dyDescent="0.25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 x14ac:dyDescent="0.25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 x14ac:dyDescent="0.25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 x14ac:dyDescent="0.25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 x14ac:dyDescent="0.25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 x14ac:dyDescent="0.25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 x14ac:dyDescent="0.25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 x14ac:dyDescent="0.25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 x14ac:dyDescent="0.25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 x14ac:dyDescent="0.25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 x14ac:dyDescent="0.25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 x14ac:dyDescent="0.25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 x14ac:dyDescent="0.25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 x14ac:dyDescent="0.25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 x14ac:dyDescent="0.25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 x14ac:dyDescent="0.25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 x14ac:dyDescent="0.25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 x14ac:dyDescent="0.25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 x14ac:dyDescent="0.25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 x14ac:dyDescent="0.25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 x14ac:dyDescent="0.25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 x14ac:dyDescent="0.25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 x14ac:dyDescent="0.25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 x14ac:dyDescent="0.25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 x14ac:dyDescent="0.25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 x14ac:dyDescent="0.25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 x14ac:dyDescent="0.25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 x14ac:dyDescent="0.25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 x14ac:dyDescent="0.25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 x14ac:dyDescent="0.25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 x14ac:dyDescent="0.25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 x14ac:dyDescent="0.25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 x14ac:dyDescent="0.25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 x14ac:dyDescent="0.25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 x14ac:dyDescent="0.25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 x14ac:dyDescent="0.25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 x14ac:dyDescent="0.25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 x14ac:dyDescent="0.25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 x14ac:dyDescent="0.25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 x14ac:dyDescent="0.25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 x14ac:dyDescent="0.25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 x14ac:dyDescent="0.25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 x14ac:dyDescent="0.25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 x14ac:dyDescent="0.25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 x14ac:dyDescent="0.25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 x14ac:dyDescent="0.25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 x14ac:dyDescent="0.25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 x14ac:dyDescent="0.25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 x14ac:dyDescent="0.25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 x14ac:dyDescent="0.25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 x14ac:dyDescent="0.25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 x14ac:dyDescent="0.25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 x14ac:dyDescent="0.25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 x14ac:dyDescent="0.25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 x14ac:dyDescent="0.25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 x14ac:dyDescent="0.25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 x14ac:dyDescent="0.25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 x14ac:dyDescent="0.25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 x14ac:dyDescent="0.25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 x14ac:dyDescent="0.25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 x14ac:dyDescent="0.25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 x14ac:dyDescent="0.25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 x14ac:dyDescent="0.25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 x14ac:dyDescent="0.25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 x14ac:dyDescent="0.25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 x14ac:dyDescent="0.25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 x14ac:dyDescent="0.25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 x14ac:dyDescent="0.25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 x14ac:dyDescent="0.25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 x14ac:dyDescent="0.25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 x14ac:dyDescent="0.25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 x14ac:dyDescent="0.25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 x14ac:dyDescent="0.25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 x14ac:dyDescent="0.25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 x14ac:dyDescent="0.25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 x14ac:dyDescent="0.25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 x14ac:dyDescent="0.25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 x14ac:dyDescent="0.25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 x14ac:dyDescent="0.25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 x14ac:dyDescent="0.25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 x14ac:dyDescent="0.25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 x14ac:dyDescent="0.25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 x14ac:dyDescent="0.25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 x14ac:dyDescent="0.25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 x14ac:dyDescent="0.25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 x14ac:dyDescent="0.25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 x14ac:dyDescent="0.25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 x14ac:dyDescent="0.25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 x14ac:dyDescent="0.25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 x14ac:dyDescent="0.25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 x14ac:dyDescent="0.25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 x14ac:dyDescent="0.25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 x14ac:dyDescent="0.25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 x14ac:dyDescent="0.25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 x14ac:dyDescent="0.25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 x14ac:dyDescent="0.25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 x14ac:dyDescent="0.25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 x14ac:dyDescent="0.25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 x14ac:dyDescent="0.25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 x14ac:dyDescent="0.25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 x14ac:dyDescent="0.25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 x14ac:dyDescent="0.25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 x14ac:dyDescent="0.25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 x14ac:dyDescent="0.25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 x14ac:dyDescent="0.25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 x14ac:dyDescent="0.25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 x14ac:dyDescent="0.25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 x14ac:dyDescent="0.25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 x14ac:dyDescent="0.25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 x14ac:dyDescent="0.25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 x14ac:dyDescent="0.25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 x14ac:dyDescent="0.25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 x14ac:dyDescent="0.25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 x14ac:dyDescent="0.25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 x14ac:dyDescent="0.25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 x14ac:dyDescent="0.25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 x14ac:dyDescent="0.25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 x14ac:dyDescent="0.25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 x14ac:dyDescent="0.25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 x14ac:dyDescent="0.25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 x14ac:dyDescent="0.25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 x14ac:dyDescent="0.25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 x14ac:dyDescent="0.25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 x14ac:dyDescent="0.25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 x14ac:dyDescent="0.25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 x14ac:dyDescent="0.25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 x14ac:dyDescent="0.25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 x14ac:dyDescent="0.25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 x14ac:dyDescent="0.25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 x14ac:dyDescent="0.25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 x14ac:dyDescent="0.25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 x14ac:dyDescent="0.25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 x14ac:dyDescent="0.25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 x14ac:dyDescent="0.25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 x14ac:dyDescent="0.25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 x14ac:dyDescent="0.25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 x14ac:dyDescent="0.25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 x14ac:dyDescent="0.25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 x14ac:dyDescent="0.25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 x14ac:dyDescent="0.25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 x14ac:dyDescent="0.25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 x14ac:dyDescent="0.25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 x14ac:dyDescent="0.25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 x14ac:dyDescent="0.25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 x14ac:dyDescent="0.25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 x14ac:dyDescent="0.25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 x14ac:dyDescent="0.25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 x14ac:dyDescent="0.25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 x14ac:dyDescent="0.25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 x14ac:dyDescent="0.25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 x14ac:dyDescent="0.25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 x14ac:dyDescent="0.25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 x14ac:dyDescent="0.25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 x14ac:dyDescent="0.25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 x14ac:dyDescent="0.25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 x14ac:dyDescent="0.25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 x14ac:dyDescent="0.25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 x14ac:dyDescent="0.25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 x14ac:dyDescent="0.25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 x14ac:dyDescent="0.25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 x14ac:dyDescent="0.25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 x14ac:dyDescent="0.25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 x14ac:dyDescent="0.25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 x14ac:dyDescent="0.25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 x14ac:dyDescent="0.25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 x14ac:dyDescent="0.25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 x14ac:dyDescent="0.25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 x14ac:dyDescent="0.25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 x14ac:dyDescent="0.25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 x14ac:dyDescent="0.25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 x14ac:dyDescent="0.25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 x14ac:dyDescent="0.25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 x14ac:dyDescent="0.25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 x14ac:dyDescent="0.25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 x14ac:dyDescent="0.25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 x14ac:dyDescent="0.25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 x14ac:dyDescent="0.25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 x14ac:dyDescent="0.25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 x14ac:dyDescent="0.25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 x14ac:dyDescent="0.25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 x14ac:dyDescent="0.25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 x14ac:dyDescent="0.25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 x14ac:dyDescent="0.25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 x14ac:dyDescent="0.25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 x14ac:dyDescent="0.25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 x14ac:dyDescent="0.25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 x14ac:dyDescent="0.25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 x14ac:dyDescent="0.25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 x14ac:dyDescent="0.25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 x14ac:dyDescent="0.25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 x14ac:dyDescent="0.25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 x14ac:dyDescent="0.25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 x14ac:dyDescent="0.25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 x14ac:dyDescent="0.25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 x14ac:dyDescent="0.25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 x14ac:dyDescent="0.25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 x14ac:dyDescent="0.25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 x14ac:dyDescent="0.25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 x14ac:dyDescent="0.25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 x14ac:dyDescent="0.25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 x14ac:dyDescent="0.25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 x14ac:dyDescent="0.25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 x14ac:dyDescent="0.25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 x14ac:dyDescent="0.25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 x14ac:dyDescent="0.25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 x14ac:dyDescent="0.25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 x14ac:dyDescent="0.25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 x14ac:dyDescent="0.25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 x14ac:dyDescent="0.25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 x14ac:dyDescent="0.25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 x14ac:dyDescent="0.25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 x14ac:dyDescent="0.25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 x14ac:dyDescent="0.25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 x14ac:dyDescent="0.25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 x14ac:dyDescent="0.25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 x14ac:dyDescent="0.25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 x14ac:dyDescent="0.25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 x14ac:dyDescent="0.25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 x14ac:dyDescent="0.25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 x14ac:dyDescent="0.25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 x14ac:dyDescent="0.25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 x14ac:dyDescent="0.25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 x14ac:dyDescent="0.25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 x14ac:dyDescent="0.25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 x14ac:dyDescent="0.25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 x14ac:dyDescent="0.25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 x14ac:dyDescent="0.25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 x14ac:dyDescent="0.25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 x14ac:dyDescent="0.25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 x14ac:dyDescent="0.25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 x14ac:dyDescent="0.25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 x14ac:dyDescent="0.25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 x14ac:dyDescent="0.25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 x14ac:dyDescent="0.25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 x14ac:dyDescent="0.25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 x14ac:dyDescent="0.25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 x14ac:dyDescent="0.25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 x14ac:dyDescent="0.25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 x14ac:dyDescent="0.25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 x14ac:dyDescent="0.25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 x14ac:dyDescent="0.25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 x14ac:dyDescent="0.25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 x14ac:dyDescent="0.25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 x14ac:dyDescent="0.25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 x14ac:dyDescent="0.25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 x14ac:dyDescent="0.25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 x14ac:dyDescent="0.25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 x14ac:dyDescent="0.25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 x14ac:dyDescent="0.25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 x14ac:dyDescent="0.25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 x14ac:dyDescent="0.25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 x14ac:dyDescent="0.25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 x14ac:dyDescent="0.25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 x14ac:dyDescent="0.25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 x14ac:dyDescent="0.25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 x14ac:dyDescent="0.25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 x14ac:dyDescent="0.25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 x14ac:dyDescent="0.25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 x14ac:dyDescent="0.25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 x14ac:dyDescent="0.25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 x14ac:dyDescent="0.25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 x14ac:dyDescent="0.25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 x14ac:dyDescent="0.25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 x14ac:dyDescent="0.25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 x14ac:dyDescent="0.25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 x14ac:dyDescent="0.25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 x14ac:dyDescent="0.25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 x14ac:dyDescent="0.25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 x14ac:dyDescent="0.25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 x14ac:dyDescent="0.25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 x14ac:dyDescent="0.25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 x14ac:dyDescent="0.25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 x14ac:dyDescent="0.25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 x14ac:dyDescent="0.25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 x14ac:dyDescent="0.25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 x14ac:dyDescent="0.25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 x14ac:dyDescent="0.25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 x14ac:dyDescent="0.25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 x14ac:dyDescent="0.25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 x14ac:dyDescent="0.25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 x14ac:dyDescent="0.25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 x14ac:dyDescent="0.25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 x14ac:dyDescent="0.25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 x14ac:dyDescent="0.25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 x14ac:dyDescent="0.25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 x14ac:dyDescent="0.25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 x14ac:dyDescent="0.25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 x14ac:dyDescent="0.25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 x14ac:dyDescent="0.25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 x14ac:dyDescent="0.25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 x14ac:dyDescent="0.25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 x14ac:dyDescent="0.25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 x14ac:dyDescent="0.25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 x14ac:dyDescent="0.25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 x14ac:dyDescent="0.25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 x14ac:dyDescent="0.25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 x14ac:dyDescent="0.25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 x14ac:dyDescent="0.25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 x14ac:dyDescent="0.25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 x14ac:dyDescent="0.25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 x14ac:dyDescent="0.25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 x14ac:dyDescent="0.25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 x14ac:dyDescent="0.25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 x14ac:dyDescent="0.25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 x14ac:dyDescent="0.25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 x14ac:dyDescent="0.25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 x14ac:dyDescent="0.25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 x14ac:dyDescent="0.25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 x14ac:dyDescent="0.25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 x14ac:dyDescent="0.25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 x14ac:dyDescent="0.25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 x14ac:dyDescent="0.25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 x14ac:dyDescent="0.25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 x14ac:dyDescent="0.25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 x14ac:dyDescent="0.25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 x14ac:dyDescent="0.25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 x14ac:dyDescent="0.25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 x14ac:dyDescent="0.25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 x14ac:dyDescent="0.25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 x14ac:dyDescent="0.25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 x14ac:dyDescent="0.25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 x14ac:dyDescent="0.25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 x14ac:dyDescent="0.25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 x14ac:dyDescent="0.25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 x14ac:dyDescent="0.25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 x14ac:dyDescent="0.25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 x14ac:dyDescent="0.25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 x14ac:dyDescent="0.25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 x14ac:dyDescent="0.25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 x14ac:dyDescent="0.25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 x14ac:dyDescent="0.25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 x14ac:dyDescent="0.25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 x14ac:dyDescent="0.25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 x14ac:dyDescent="0.25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 x14ac:dyDescent="0.25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 x14ac:dyDescent="0.25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 x14ac:dyDescent="0.25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 x14ac:dyDescent="0.25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 x14ac:dyDescent="0.25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 x14ac:dyDescent="0.25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 x14ac:dyDescent="0.25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 x14ac:dyDescent="0.25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 x14ac:dyDescent="0.25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 x14ac:dyDescent="0.25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 x14ac:dyDescent="0.25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 x14ac:dyDescent="0.25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 x14ac:dyDescent="0.25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 x14ac:dyDescent="0.25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 x14ac:dyDescent="0.25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 x14ac:dyDescent="0.25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 x14ac:dyDescent="0.25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 x14ac:dyDescent="0.25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 x14ac:dyDescent="0.25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 x14ac:dyDescent="0.25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 x14ac:dyDescent="0.25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2"/>
  <sheetViews>
    <sheetView workbookViewId="0">
      <selection activeCell="J27" sqref="J27"/>
    </sheetView>
  </sheetViews>
  <sheetFormatPr defaultRowHeight="15" x14ac:dyDescent="0.25"/>
  <cols>
    <col min="5" max="5" width="9.140625" style="29"/>
  </cols>
  <sheetData>
    <row r="4" spans="3:4" x14ac:dyDescent="0.25">
      <c r="C4">
        <v>500</v>
      </c>
      <c r="D4">
        <v>0.18</v>
      </c>
    </row>
    <row r="5" spans="3:4" x14ac:dyDescent="0.25">
      <c r="C5">
        <v>1000</v>
      </c>
      <c r="D5">
        <v>0.15</v>
      </c>
    </row>
    <row r="6" spans="3:4" x14ac:dyDescent="0.25">
      <c r="C6">
        <v>1500</v>
      </c>
      <c r="D6">
        <v>0.14000000000000001</v>
      </c>
    </row>
    <row r="7" spans="3:4" x14ac:dyDescent="0.25">
      <c r="C7">
        <v>2000</v>
      </c>
      <c r="D7">
        <v>0.13</v>
      </c>
    </row>
    <row r="8" spans="3:4" x14ac:dyDescent="0.25">
      <c r="C8">
        <v>3500</v>
      </c>
      <c r="D8">
        <v>0.12</v>
      </c>
    </row>
    <row r="9" spans="3:4" x14ac:dyDescent="0.25">
      <c r="C9">
        <v>5000</v>
      </c>
      <c r="D9">
        <v>0.11</v>
      </c>
    </row>
    <row r="10" spans="3:4" x14ac:dyDescent="0.25">
      <c r="C10">
        <v>6000</v>
      </c>
      <c r="D10">
        <v>0.09</v>
      </c>
    </row>
    <row r="11" spans="3:4" x14ac:dyDescent="0.25">
      <c r="C11">
        <v>6500</v>
      </c>
      <c r="D11">
        <v>0.08</v>
      </c>
    </row>
    <row r="12" spans="3:4" x14ac:dyDescent="0.25">
      <c r="C12">
        <v>7000</v>
      </c>
      <c r="D12">
        <v>0.06</v>
      </c>
    </row>
    <row r="15" spans="3:4" x14ac:dyDescent="0.25">
      <c r="C15">
        <v>250</v>
      </c>
      <c r="D15">
        <v>0.67</v>
      </c>
    </row>
    <row r="16" spans="3:4" x14ac:dyDescent="0.25">
      <c r="C16">
        <v>500</v>
      </c>
      <c r="D16">
        <v>0.6</v>
      </c>
    </row>
    <row r="17" spans="3:4" x14ac:dyDescent="0.25">
      <c r="C17">
        <v>750</v>
      </c>
      <c r="D17">
        <v>0.54</v>
      </c>
    </row>
    <row r="18" spans="3:4" x14ac:dyDescent="0.25">
      <c r="C18">
        <v>1000</v>
      </c>
      <c r="D18">
        <v>0.46</v>
      </c>
    </row>
    <row r="19" spans="3:4" x14ac:dyDescent="0.25">
      <c r="C19">
        <v>1250</v>
      </c>
      <c r="D19">
        <v>0.4</v>
      </c>
    </row>
    <row r="20" spans="3:4" x14ac:dyDescent="0.25">
      <c r="C20">
        <v>1500</v>
      </c>
      <c r="D20">
        <v>0.32</v>
      </c>
    </row>
    <row r="21" spans="3:4" x14ac:dyDescent="0.25">
      <c r="C21">
        <v>1750</v>
      </c>
      <c r="D21">
        <v>0.23</v>
      </c>
    </row>
    <row r="22" spans="3:4" x14ac:dyDescent="0.25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M27"/>
  <sheetViews>
    <sheetView topLeftCell="F1" workbookViewId="0">
      <selection activeCell="K16" sqref="K16"/>
    </sheetView>
  </sheetViews>
  <sheetFormatPr defaultRowHeight="15" x14ac:dyDescent="0.2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 x14ac:dyDescent="0.25">
      <c r="J1" s="40"/>
      <c r="K1" s="41"/>
      <c r="L1" s="41">
        <f ca="1">NOW()</f>
        <v>40891.550905902775</v>
      </c>
      <c r="M1" s="42">
        <v>36526.5</v>
      </c>
    </row>
    <row r="2" spans="3:13" x14ac:dyDescent="0.25">
      <c r="D2" s="31"/>
      <c r="J2" s="43" t="s">
        <v>45</v>
      </c>
      <c r="K2" s="34" t="s">
        <v>54</v>
      </c>
      <c r="L2" s="35">
        <f ca="1">L1</f>
        <v>40891.550905902775</v>
      </c>
      <c r="M2" s="44">
        <f>M1</f>
        <v>36526.5</v>
      </c>
    </row>
    <row r="3" spans="3:13" x14ac:dyDescent="0.25">
      <c r="J3" s="43" t="s">
        <v>46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 x14ac:dyDescent="0.25">
      <c r="J4" s="43" t="s">
        <v>47</v>
      </c>
      <c r="K4" s="34">
        <v>11</v>
      </c>
      <c r="L4" s="34">
        <f ca="1">MONTH(L2)</f>
        <v>12</v>
      </c>
      <c r="M4" s="15">
        <f>MONTH(M2)</f>
        <v>1</v>
      </c>
    </row>
    <row r="5" spans="3:13" x14ac:dyDescent="0.25">
      <c r="J5" s="43" t="s">
        <v>48</v>
      </c>
      <c r="K5" s="34">
        <v>23</v>
      </c>
      <c r="L5" s="34">
        <f ca="1">DAY(L2)</f>
        <v>14</v>
      </c>
      <c r="M5" s="15">
        <f>DAY(M2)</f>
        <v>1</v>
      </c>
    </row>
    <row r="6" spans="3:13" x14ac:dyDescent="0.25">
      <c r="J6" s="43" t="s">
        <v>49</v>
      </c>
      <c r="K6" s="34">
        <v>12</v>
      </c>
      <c r="L6" s="34">
        <f ca="1">HOUR(L2)</f>
        <v>13</v>
      </c>
      <c r="M6" s="15">
        <f>HOUR(M2)</f>
        <v>12</v>
      </c>
    </row>
    <row r="7" spans="3:13" x14ac:dyDescent="0.25">
      <c r="J7" s="43" t="s">
        <v>50</v>
      </c>
      <c r="K7" s="34">
        <v>0</v>
      </c>
      <c r="L7" s="34">
        <f ca="1">MINUTE(L2)</f>
        <v>13</v>
      </c>
      <c r="M7" s="15">
        <f>MINUTE(M2)</f>
        <v>0</v>
      </c>
    </row>
    <row r="8" spans="3:13" x14ac:dyDescent="0.25">
      <c r="J8" s="43" t="s">
        <v>51</v>
      </c>
      <c r="K8" s="34">
        <v>0</v>
      </c>
      <c r="L8" s="34">
        <f ca="1">SECOND(L2)</f>
        <v>18</v>
      </c>
      <c r="M8" s="15">
        <f>SECOND(M2)</f>
        <v>0</v>
      </c>
    </row>
    <row r="9" spans="3:13" x14ac:dyDescent="0.25">
      <c r="J9" s="43" t="s">
        <v>52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2455911</v>
      </c>
      <c r="M9" s="15">
        <f>TRUNC((1461*(M3+4800+(M4-14)/12))/4+(367*(M4-2-12*((M4-14)/12)))/12-3*((M3+4900+(M4-14)/12)/100)/4+M5-32075)</f>
        <v>2451545</v>
      </c>
    </row>
    <row r="10" spans="3:13" ht="17.25" x14ac:dyDescent="0.25">
      <c r="C10" t="s">
        <v>42</v>
      </c>
      <c r="D10" s="3">
        <v>0.3</v>
      </c>
      <c r="E10" s="23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53</v>
      </c>
      <c r="K10" s="36">
        <f>K9+(K6-12)/24+K7/1440+K8/86400</f>
        <v>0</v>
      </c>
      <c r="L10" s="37">
        <f ca="1">L9+(L6-12)/24+L7/1440+L8/86400</f>
        <v>2455911.0509027774</v>
      </c>
      <c r="M10" s="45">
        <f>M9+(M6-12)/24+M7/1440+M8/86400</f>
        <v>2451545</v>
      </c>
    </row>
    <row r="11" spans="3:13" ht="18.75" thickBot="1" x14ac:dyDescent="0.4">
      <c r="C11" t="s">
        <v>43</v>
      </c>
      <c r="D11" s="30">
        <f>Частоты!I7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 x14ac:dyDescent="0.25">
      <c r="J12" s="38"/>
      <c r="K12" s="39"/>
      <c r="L12" s="38"/>
      <c r="M12" s="38"/>
    </row>
    <row r="13" spans="3:13" x14ac:dyDescent="0.25">
      <c r="E13" t="s">
        <v>22</v>
      </c>
      <c r="F13" t="s">
        <v>40</v>
      </c>
      <c r="G13" t="s">
        <v>41</v>
      </c>
    </row>
    <row r="20" spans="8:8" ht="15.75" x14ac:dyDescent="0.3">
      <c r="H20" s="33"/>
    </row>
    <row r="21" spans="8:8" ht="15.75" x14ac:dyDescent="0.3">
      <c r="H21" s="33"/>
    </row>
    <row r="22" spans="8:8" ht="15.75" x14ac:dyDescent="0.3">
      <c r="H22" s="33"/>
    </row>
    <row r="23" spans="8:8" ht="15.75" x14ac:dyDescent="0.3">
      <c r="H23" s="33"/>
    </row>
    <row r="24" spans="8:8" ht="15.75" x14ac:dyDescent="0.3">
      <c r="H24" s="33"/>
    </row>
    <row r="25" spans="8:8" ht="15.75" x14ac:dyDescent="0.3">
      <c r="H25" s="33"/>
    </row>
    <row r="26" spans="8:8" ht="15.75" x14ac:dyDescent="0.3">
      <c r="H26" s="33"/>
    </row>
    <row r="27" spans="8:8" ht="15.75" x14ac:dyDescent="0.3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312"/>
  <sheetViews>
    <sheetView topLeftCell="D265" zoomScale="160" zoomScaleNormal="160" workbookViewId="0">
      <selection activeCell="E275" sqref="E275:J284"/>
    </sheetView>
  </sheetViews>
  <sheetFormatPr defaultRowHeight="15" x14ac:dyDescent="0.25"/>
  <cols>
    <col min="3" max="3" width="46.7109375" bestFit="1" customWidth="1"/>
    <col min="7" max="7" width="12" bestFit="1" customWidth="1"/>
  </cols>
  <sheetData>
    <row r="5" spans="3:6" x14ac:dyDescent="0.25">
      <c r="C5" t="s">
        <v>55</v>
      </c>
      <c r="D5" t="s">
        <v>56</v>
      </c>
      <c r="E5">
        <v>0.5</v>
      </c>
      <c r="F5">
        <v>3.0000000000000001E-3</v>
      </c>
    </row>
    <row r="6" spans="3:6" x14ac:dyDescent="0.25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 x14ac:dyDescent="0.25">
      <c r="C7" t="s">
        <v>58</v>
      </c>
      <c r="D7" t="s">
        <v>61</v>
      </c>
      <c r="E7">
        <v>3.0000000000000001E-5</v>
      </c>
      <c r="F7">
        <v>3.0000000000000001E-5</v>
      </c>
    </row>
    <row r="8" spans="3:6" x14ac:dyDescent="0.25">
      <c r="C8" t="s">
        <v>59</v>
      </c>
      <c r="E8">
        <f>E6/E7</f>
        <v>52359.877559829882</v>
      </c>
      <c r="F8">
        <f>F6/F7</f>
        <v>628.31853071795865</v>
      </c>
    </row>
    <row r="9" spans="3:6" x14ac:dyDescent="0.25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 x14ac:dyDescent="0.25">
      <c r="C10" t="s">
        <v>62</v>
      </c>
      <c r="D10" t="s">
        <v>56</v>
      </c>
      <c r="E10">
        <f>180*60*60*E7</f>
        <v>19.440000000000001</v>
      </c>
    </row>
    <row r="11" spans="3:6" x14ac:dyDescent="0.25">
      <c r="C11" t="s">
        <v>63</v>
      </c>
      <c r="D11" t="s">
        <v>56</v>
      </c>
      <c r="E11">
        <f>180*60*4*E7</f>
        <v>1.296</v>
      </c>
    </row>
    <row r="14" spans="3:6" x14ac:dyDescent="0.25">
      <c r="C14" t="s">
        <v>64</v>
      </c>
      <c r="D14" t="s">
        <v>61</v>
      </c>
      <c r="E14">
        <v>25</v>
      </c>
    </row>
    <row r="15" spans="3:6" x14ac:dyDescent="0.25">
      <c r="C15" t="s">
        <v>65</v>
      </c>
      <c r="D15" t="s">
        <v>61</v>
      </c>
      <c r="E15">
        <v>20</v>
      </c>
    </row>
    <row r="16" spans="3:6" x14ac:dyDescent="0.25">
      <c r="C16" t="s">
        <v>66</v>
      </c>
      <c r="D16" t="s">
        <v>61</v>
      </c>
      <c r="E16">
        <f>2*PI()*E14</f>
        <v>157.07963267948966</v>
      </c>
    </row>
    <row r="17" spans="3:10" x14ac:dyDescent="0.25">
      <c r="C17" t="s">
        <v>67</v>
      </c>
      <c r="D17" t="s">
        <v>61</v>
      </c>
      <c r="E17">
        <f>2*PI()*E15</f>
        <v>125.66370614359172</v>
      </c>
    </row>
    <row r="18" spans="3:10" x14ac:dyDescent="0.25">
      <c r="C18" t="s">
        <v>68</v>
      </c>
      <c r="E18">
        <v>2096</v>
      </c>
    </row>
    <row r="19" spans="3:10" x14ac:dyDescent="0.25">
      <c r="C19" t="s">
        <v>73</v>
      </c>
      <c r="D19" t="s">
        <v>75</v>
      </c>
      <c r="E19">
        <f>360/E18</f>
        <v>0.1717557251908397</v>
      </c>
      <c r="F19">
        <f>E19*PI()/180</f>
        <v>2.9977029137307184E-3</v>
      </c>
    </row>
    <row r="20" spans="3:10" x14ac:dyDescent="0.25">
      <c r="C20" t="s">
        <v>76</v>
      </c>
      <c r="D20" t="s">
        <v>61</v>
      </c>
      <c r="E20">
        <f>E17/E18</f>
        <v>5.995405827461437E-2</v>
      </c>
    </row>
    <row r="21" spans="3:10" x14ac:dyDescent="0.25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 x14ac:dyDescent="0.25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 x14ac:dyDescent="0.25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 x14ac:dyDescent="0.25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 x14ac:dyDescent="0.25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 x14ac:dyDescent="0.25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 x14ac:dyDescent="0.25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 x14ac:dyDescent="0.25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 x14ac:dyDescent="0.25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 x14ac:dyDescent="0.25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 x14ac:dyDescent="0.25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 x14ac:dyDescent="0.25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 x14ac:dyDescent="0.25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 x14ac:dyDescent="0.25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 x14ac:dyDescent="0.25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 x14ac:dyDescent="0.25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 x14ac:dyDescent="0.25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 x14ac:dyDescent="0.25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 x14ac:dyDescent="0.25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 x14ac:dyDescent="0.25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 x14ac:dyDescent="0.25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 x14ac:dyDescent="0.25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 x14ac:dyDescent="0.25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 x14ac:dyDescent="0.25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 x14ac:dyDescent="0.25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 x14ac:dyDescent="0.25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 x14ac:dyDescent="0.25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 x14ac:dyDescent="0.25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 x14ac:dyDescent="0.25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 x14ac:dyDescent="0.25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 x14ac:dyDescent="0.25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 x14ac:dyDescent="0.25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 x14ac:dyDescent="0.25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 x14ac:dyDescent="0.25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 x14ac:dyDescent="0.25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 x14ac:dyDescent="0.25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 x14ac:dyDescent="0.25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 x14ac:dyDescent="0.25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 x14ac:dyDescent="0.25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 x14ac:dyDescent="0.25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 x14ac:dyDescent="0.25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 x14ac:dyDescent="0.25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 x14ac:dyDescent="0.25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 x14ac:dyDescent="0.25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 x14ac:dyDescent="0.25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 x14ac:dyDescent="0.25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 x14ac:dyDescent="0.25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 x14ac:dyDescent="0.25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 x14ac:dyDescent="0.25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 x14ac:dyDescent="0.25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 x14ac:dyDescent="0.25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 x14ac:dyDescent="0.25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 x14ac:dyDescent="0.25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 x14ac:dyDescent="0.25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 x14ac:dyDescent="0.25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 x14ac:dyDescent="0.25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 x14ac:dyDescent="0.25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 x14ac:dyDescent="0.25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 x14ac:dyDescent="0.25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 x14ac:dyDescent="0.25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 x14ac:dyDescent="0.25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 x14ac:dyDescent="0.25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 x14ac:dyDescent="0.25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 x14ac:dyDescent="0.25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 x14ac:dyDescent="0.25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 x14ac:dyDescent="0.25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 x14ac:dyDescent="0.25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 x14ac:dyDescent="0.25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 x14ac:dyDescent="0.25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 x14ac:dyDescent="0.25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 x14ac:dyDescent="0.25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 x14ac:dyDescent="0.25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 x14ac:dyDescent="0.25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 x14ac:dyDescent="0.25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 x14ac:dyDescent="0.25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 x14ac:dyDescent="0.25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 x14ac:dyDescent="0.25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 x14ac:dyDescent="0.25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 x14ac:dyDescent="0.25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 x14ac:dyDescent="0.25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 x14ac:dyDescent="0.25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 x14ac:dyDescent="0.25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 x14ac:dyDescent="0.25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 x14ac:dyDescent="0.25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 x14ac:dyDescent="0.25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 x14ac:dyDescent="0.25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 x14ac:dyDescent="0.25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 x14ac:dyDescent="0.25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 x14ac:dyDescent="0.25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 x14ac:dyDescent="0.25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 x14ac:dyDescent="0.25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 x14ac:dyDescent="0.25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 x14ac:dyDescent="0.25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 x14ac:dyDescent="0.25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 x14ac:dyDescent="0.25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 x14ac:dyDescent="0.25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 x14ac:dyDescent="0.25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 x14ac:dyDescent="0.25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 x14ac:dyDescent="0.25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 x14ac:dyDescent="0.25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 x14ac:dyDescent="0.25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 x14ac:dyDescent="0.25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 x14ac:dyDescent="0.25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 x14ac:dyDescent="0.25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 x14ac:dyDescent="0.25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 x14ac:dyDescent="0.25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 x14ac:dyDescent="0.25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 x14ac:dyDescent="0.25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 x14ac:dyDescent="0.25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 x14ac:dyDescent="0.25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 x14ac:dyDescent="0.25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 x14ac:dyDescent="0.25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 x14ac:dyDescent="0.25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 x14ac:dyDescent="0.25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 x14ac:dyDescent="0.25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 x14ac:dyDescent="0.25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 x14ac:dyDescent="0.25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 x14ac:dyDescent="0.25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 x14ac:dyDescent="0.25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 x14ac:dyDescent="0.25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 x14ac:dyDescent="0.25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 x14ac:dyDescent="0.25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 x14ac:dyDescent="0.25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 x14ac:dyDescent="0.25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 x14ac:dyDescent="0.25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 x14ac:dyDescent="0.25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 x14ac:dyDescent="0.25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 x14ac:dyDescent="0.25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 x14ac:dyDescent="0.25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 x14ac:dyDescent="0.25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 x14ac:dyDescent="0.25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 x14ac:dyDescent="0.25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 x14ac:dyDescent="0.25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 x14ac:dyDescent="0.25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 x14ac:dyDescent="0.25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 x14ac:dyDescent="0.25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 x14ac:dyDescent="0.25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 x14ac:dyDescent="0.25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 x14ac:dyDescent="0.25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 x14ac:dyDescent="0.25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 x14ac:dyDescent="0.25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 x14ac:dyDescent="0.25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 x14ac:dyDescent="0.25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 x14ac:dyDescent="0.25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 x14ac:dyDescent="0.25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 x14ac:dyDescent="0.25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 x14ac:dyDescent="0.25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 x14ac:dyDescent="0.25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 x14ac:dyDescent="0.25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 x14ac:dyDescent="0.25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 x14ac:dyDescent="0.25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 x14ac:dyDescent="0.25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 x14ac:dyDescent="0.25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 x14ac:dyDescent="0.25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 x14ac:dyDescent="0.25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 x14ac:dyDescent="0.25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 x14ac:dyDescent="0.25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 x14ac:dyDescent="0.25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 x14ac:dyDescent="0.25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 x14ac:dyDescent="0.25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 x14ac:dyDescent="0.25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 x14ac:dyDescent="0.25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 x14ac:dyDescent="0.25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 x14ac:dyDescent="0.25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 x14ac:dyDescent="0.25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 x14ac:dyDescent="0.25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 x14ac:dyDescent="0.25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 x14ac:dyDescent="0.25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 x14ac:dyDescent="0.25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 x14ac:dyDescent="0.25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 x14ac:dyDescent="0.25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 x14ac:dyDescent="0.25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 x14ac:dyDescent="0.25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 x14ac:dyDescent="0.25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 x14ac:dyDescent="0.25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 x14ac:dyDescent="0.25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 x14ac:dyDescent="0.25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 x14ac:dyDescent="0.25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 x14ac:dyDescent="0.25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 x14ac:dyDescent="0.25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 x14ac:dyDescent="0.25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 x14ac:dyDescent="0.25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 x14ac:dyDescent="0.25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 x14ac:dyDescent="0.25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 x14ac:dyDescent="0.25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 x14ac:dyDescent="0.25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 x14ac:dyDescent="0.25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 x14ac:dyDescent="0.25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 x14ac:dyDescent="0.25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 x14ac:dyDescent="0.25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 x14ac:dyDescent="0.25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 x14ac:dyDescent="0.25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 x14ac:dyDescent="0.25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 x14ac:dyDescent="0.25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 x14ac:dyDescent="0.25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 x14ac:dyDescent="0.25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 x14ac:dyDescent="0.25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 x14ac:dyDescent="0.25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 x14ac:dyDescent="0.25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 x14ac:dyDescent="0.25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 x14ac:dyDescent="0.25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 x14ac:dyDescent="0.25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 x14ac:dyDescent="0.25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 x14ac:dyDescent="0.25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 x14ac:dyDescent="0.25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 x14ac:dyDescent="0.25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 x14ac:dyDescent="0.25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 x14ac:dyDescent="0.25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 x14ac:dyDescent="0.25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 x14ac:dyDescent="0.25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 x14ac:dyDescent="0.25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 x14ac:dyDescent="0.25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 x14ac:dyDescent="0.25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 x14ac:dyDescent="0.25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 x14ac:dyDescent="0.25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 x14ac:dyDescent="0.25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 x14ac:dyDescent="0.25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 x14ac:dyDescent="0.25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 x14ac:dyDescent="0.25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 x14ac:dyDescent="0.25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 x14ac:dyDescent="0.25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 x14ac:dyDescent="0.25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 x14ac:dyDescent="0.25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 x14ac:dyDescent="0.25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 x14ac:dyDescent="0.25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 x14ac:dyDescent="0.25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 x14ac:dyDescent="0.25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 x14ac:dyDescent="0.25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 x14ac:dyDescent="0.25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 x14ac:dyDescent="0.25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 x14ac:dyDescent="0.25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 x14ac:dyDescent="0.25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 x14ac:dyDescent="0.25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 x14ac:dyDescent="0.25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 x14ac:dyDescent="0.25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 x14ac:dyDescent="0.25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 x14ac:dyDescent="0.25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 x14ac:dyDescent="0.25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 x14ac:dyDescent="0.25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 x14ac:dyDescent="0.25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 x14ac:dyDescent="0.25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 x14ac:dyDescent="0.25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 x14ac:dyDescent="0.25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 x14ac:dyDescent="0.25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 x14ac:dyDescent="0.25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 x14ac:dyDescent="0.25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 x14ac:dyDescent="0.25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 x14ac:dyDescent="0.25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 x14ac:dyDescent="0.25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 x14ac:dyDescent="0.25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 x14ac:dyDescent="0.25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 x14ac:dyDescent="0.25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 x14ac:dyDescent="0.25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 x14ac:dyDescent="0.25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 x14ac:dyDescent="0.25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 x14ac:dyDescent="0.25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 x14ac:dyDescent="0.25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 x14ac:dyDescent="0.25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 x14ac:dyDescent="0.25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 x14ac:dyDescent="0.25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 x14ac:dyDescent="0.25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 x14ac:dyDescent="0.25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 x14ac:dyDescent="0.25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 x14ac:dyDescent="0.25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 x14ac:dyDescent="0.25">
      <c r="E285" s="5"/>
      <c r="F285" s="5"/>
      <c r="G285" s="5"/>
      <c r="H285" s="5"/>
      <c r="I285" s="5"/>
      <c r="J285" s="5"/>
    </row>
    <row r="286" spans="4:10" x14ac:dyDescent="0.25">
      <c r="E286" s="5"/>
      <c r="F286" s="5"/>
      <c r="G286" s="5"/>
      <c r="H286" s="5"/>
      <c r="I286" s="5"/>
      <c r="J286" s="5"/>
    </row>
    <row r="287" spans="4:10" x14ac:dyDescent="0.25">
      <c r="E287" s="5"/>
      <c r="F287" s="5"/>
      <c r="G287" s="5"/>
      <c r="H287" s="5"/>
      <c r="I287" s="5"/>
      <c r="J287" s="5"/>
    </row>
    <row r="288" spans="4:10" x14ac:dyDescent="0.25">
      <c r="E288" s="5"/>
      <c r="F288" s="5"/>
      <c r="G288" s="5"/>
      <c r="H288" s="5"/>
      <c r="I288" s="5"/>
      <c r="J288" s="5"/>
    </row>
    <row r="289" spans="5:10" x14ac:dyDescent="0.25">
      <c r="E289" s="5"/>
      <c r="F289" s="5"/>
      <c r="G289" s="5"/>
      <c r="H289" s="5"/>
      <c r="I289" s="5"/>
      <c r="J289" s="5"/>
    </row>
    <row r="290" spans="5:10" x14ac:dyDescent="0.25">
      <c r="E290" s="5"/>
      <c r="F290" s="5"/>
      <c r="G290" s="5"/>
      <c r="H290" s="5"/>
      <c r="I290" s="5"/>
      <c r="J290" s="5"/>
    </row>
    <row r="291" spans="5:10" x14ac:dyDescent="0.25">
      <c r="E291" s="5"/>
      <c r="F291" s="5"/>
      <c r="G291" s="5"/>
      <c r="H291" s="5"/>
      <c r="I291" s="5"/>
      <c r="J291" s="5"/>
    </row>
    <row r="292" spans="5:10" x14ac:dyDescent="0.25">
      <c r="E292" s="5"/>
      <c r="F292" s="5"/>
      <c r="G292" s="5"/>
      <c r="H292" s="5"/>
      <c r="I292" s="5"/>
      <c r="J292" s="5"/>
    </row>
    <row r="293" spans="5:10" x14ac:dyDescent="0.25">
      <c r="E293" s="5"/>
      <c r="F293" s="5"/>
      <c r="G293" s="5"/>
      <c r="H293" s="5"/>
      <c r="I293" s="5"/>
      <c r="J293" s="5"/>
    </row>
    <row r="294" spans="5:10" x14ac:dyDescent="0.25">
      <c r="E294" s="5"/>
      <c r="F294" s="5"/>
      <c r="G294" s="5"/>
      <c r="H294" s="5"/>
      <c r="I294" s="5"/>
      <c r="J294" s="5"/>
    </row>
    <row r="295" spans="5:10" x14ac:dyDescent="0.25">
      <c r="E295" s="5"/>
      <c r="F295" s="5"/>
      <c r="G295" s="5"/>
      <c r="H295" s="5"/>
      <c r="I295" s="5"/>
      <c r="J295" s="5"/>
    </row>
    <row r="296" spans="5:10" x14ac:dyDescent="0.25">
      <c r="E296" s="5"/>
      <c r="F296" s="5"/>
      <c r="G296" s="5"/>
      <c r="H296" s="5"/>
      <c r="I296" s="5"/>
      <c r="J296" s="5"/>
    </row>
    <row r="297" spans="5:10" x14ac:dyDescent="0.25">
      <c r="E297" s="5"/>
      <c r="F297" s="5"/>
      <c r="G297" s="5"/>
      <c r="H297" s="5"/>
      <c r="I297" s="5"/>
      <c r="J297" s="5"/>
    </row>
    <row r="298" spans="5:10" x14ac:dyDescent="0.25">
      <c r="E298" s="5"/>
      <c r="F298" s="5"/>
      <c r="G298" s="5"/>
      <c r="H298" s="5"/>
      <c r="I298" s="5"/>
      <c r="J298" s="5"/>
    </row>
    <row r="299" spans="5:10" x14ac:dyDescent="0.25">
      <c r="E299" s="5"/>
      <c r="F299" s="5"/>
      <c r="G299" s="5"/>
      <c r="H299" s="5"/>
      <c r="I299" s="5"/>
      <c r="J299" s="5"/>
    </row>
    <row r="300" spans="5:10" x14ac:dyDescent="0.25">
      <c r="E300" s="5"/>
      <c r="F300" s="5"/>
      <c r="G300" s="5"/>
      <c r="H300" s="5"/>
      <c r="I300" s="5"/>
      <c r="J300" s="5"/>
    </row>
    <row r="301" spans="5:10" x14ac:dyDescent="0.25">
      <c r="E301" s="5"/>
      <c r="F301" s="5"/>
      <c r="G301" s="5"/>
      <c r="H301" s="5"/>
      <c r="I301" s="5"/>
      <c r="J301" s="5"/>
    </row>
    <row r="302" spans="5:10" x14ac:dyDescent="0.25">
      <c r="E302" s="5"/>
      <c r="F302" s="5"/>
      <c r="G302" s="5"/>
      <c r="H302" s="5"/>
      <c r="I302" s="5"/>
      <c r="J302" s="5"/>
    </row>
    <row r="303" spans="5:10" x14ac:dyDescent="0.25">
      <c r="E303" s="5"/>
      <c r="F303" s="5"/>
      <c r="G303" s="5"/>
      <c r="H303" s="5"/>
      <c r="I303" s="5"/>
      <c r="J303" s="5"/>
    </row>
    <row r="304" spans="5:10" x14ac:dyDescent="0.25">
      <c r="E304" s="5"/>
      <c r="F304" s="5"/>
      <c r="G304" s="5"/>
      <c r="H304" s="5"/>
      <c r="I304" s="5"/>
      <c r="J304" s="5"/>
    </row>
    <row r="305" spans="5:10" x14ac:dyDescent="0.25">
      <c r="E305" s="5"/>
      <c r="F305" s="5"/>
      <c r="G305" s="5"/>
      <c r="H305" s="5"/>
      <c r="I305" s="5"/>
      <c r="J305" s="5"/>
    </row>
    <row r="306" spans="5:10" x14ac:dyDescent="0.25">
      <c r="E306" s="5"/>
      <c r="F306" s="5"/>
      <c r="G306" s="5"/>
      <c r="H306" s="5"/>
      <c r="I306" s="5"/>
      <c r="J306" s="5"/>
    </row>
    <row r="307" spans="5:10" x14ac:dyDescent="0.25">
      <c r="E307" s="5"/>
      <c r="F307" s="5"/>
      <c r="G307" s="5"/>
      <c r="H307" s="5"/>
      <c r="I307" s="5"/>
      <c r="J307" s="5"/>
    </row>
    <row r="308" spans="5:10" x14ac:dyDescent="0.25">
      <c r="E308" s="5"/>
      <c r="F308" s="5"/>
      <c r="G308" s="5"/>
      <c r="H308" s="5"/>
      <c r="I308" s="5"/>
      <c r="J308" s="5"/>
    </row>
    <row r="309" spans="5:10" x14ac:dyDescent="0.25">
      <c r="E309" s="5"/>
      <c r="F309" s="5"/>
      <c r="G309" s="5"/>
      <c r="H309" s="5"/>
      <c r="I309" s="5"/>
      <c r="J309" s="5"/>
    </row>
    <row r="310" spans="5:10" x14ac:dyDescent="0.25">
      <c r="E310" s="5"/>
      <c r="F310" s="5"/>
      <c r="G310" s="5"/>
      <c r="H310" s="5"/>
      <c r="I310" s="5"/>
      <c r="J310" s="5"/>
    </row>
    <row r="311" spans="5:10" x14ac:dyDescent="0.25">
      <c r="E311" s="5"/>
      <c r="F311" s="5"/>
      <c r="G311" s="5"/>
      <c r="H311" s="5"/>
      <c r="I311" s="5"/>
      <c r="J311" s="5"/>
    </row>
    <row r="312" spans="5:10" x14ac:dyDescent="0.25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9"/>
  <sheetViews>
    <sheetView workbookViewId="0">
      <selection activeCell="J12" sqref="J12"/>
    </sheetView>
  </sheetViews>
  <sheetFormatPr defaultRowHeight="15" x14ac:dyDescent="0.2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 x14ac:dyDescent="0.2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 x14ac:dyDescent="0.25">
      <c r="B5" s="7">
        <v>2</v>
      </c>
      <c r="J5" s="52">
        <f t="shared" ref="J5:J10" si="0">J$4/$B5</f>
        <v>20000000</v>
      </c>
      <c r="K5">
        <v>2</v>
      </c>
    </row>
    <row r="6" spans="2:15" x14ac:dyDescent="0.25">
      <c r="B6" s="7">
        <v>3</v>
      </c>
      <c r="J6" s="52">
        <f t="shared" si="0"/>
        <v>13333333.333333334</v>
      </c>
      <c r="K6">
        <v>3</v>
      </c>
    </row>
    <row r="7" spans="2:15" x14ac:dyDescent="0.2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 x14ac:dyDescent="0.25">
      <c r="B8" s="7">
        <v>5</v>
      </c>
      <c r="J8" s="52">
        <f t="shared" si="0"/>
        <v>8000000</v>
      </c>
      <c r="K8">
        <v>5</v>
      </c>
    </row>
    <row r="9" spans="2:15" x14ac:dyDescent="0.2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79</v>
      </c>
    </row>
    <row r="10" spans="2:15" x14ac:dyDescent="0.2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80</v>
      </c>
    </row>
    <row r="11" spans="2:15" x14ac:dyDescent="0.2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81</v>
      </c>
    </row>
    <row r="12" spans="2:15" x14ac:dyDescent="0.25">
      <c r="J12" s="52">
        <f>E$4/$B6</f>
        <v>3333333.3333333335</v>
      </c>
      <c r="K12">
        <v>9</v>
      </c>
      <c r="N12">
        <v>100</v>
      </c>
      <c r="O12" s="32" t="s">
        <v>82</v>
      </c>
    </row>
    <row r="13" spans="2:15" x14ac:dyDescent="0.25">
      <c r="J13" s="52">
        <f>B4/16</f>
        <v>2500000</v>
      </c>
      <c r="K13">
        <v>10</v>
      </c>
      <c r="N13">
        <v>11</v>
      </c>
      <c r="O13" s="32" t="s">
        <v>83</v>
      </c>
    </row>
    <row r="14" spans="2:15" ht="15.75" thickBot="1" x14ac:dyDescent="0.3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84</v>
      </c>
    </row>
    <row r="15" spans="2:15" ht="15.75" thickBot="1" x14ac:dyDescent="0.3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85</v>
      </c>
    </row>
    <row r="16" spans="2:15" ht="15.75" thickBot="1" x14ac:dyDescent="0.3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86</v>
      </c>
    </row>
    <row r="17" spans="2:11" x14ac:dyDescent="0.25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 x14ac:dyDescent="0.25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 x14ac:dyDescent="0.25">
      <c r="F19">
        <f>$F$14/5</f>
        <v>0.4</v>
      </c>
      <c r="J19" s="52">
        <f>B4/64</f>
        <v>625000</v>
      </c>
      <c r="K19">
        <v>16</v>
      </c>
    </row>
    <row r="20" spans="2:11" x14ac:dyDescent="0.25">
      <c r="F20">
        <f>$F$14/6</f>
        <v>0.33333333333333331</v>
      </c>
      <c r="J20" s="52">
        <f>J$13/$B8</f>
        <v>500000</v>
      </c>
      <c r="K20">
        <v>17</v>
      </c>
    </row>
    <row r="21" spans="2:11" x14ac:dyDescent="0.25">
      <c r="F21">
        <f>$F$14/7</f>
        <v>0.2857142857142857</v>
      </c>
      <c r="J21" s="52">
        <f>J$13/$B9</f>
        <v>416666.66666666669</v>
      </c>
      <c r="K21">
        <v>18</v>
      </c>
    </row>
    <row r="22" spans="2:11" x14ac:dyDescent="0.25">
      <c r="F22">
        <f>$F$14/8</f>
        <v>0.25</v>
      </c>
      <c r="J22" s="52">
        <f>J$13/$B10</f>
        <v>357142.85714285716</v>
      </c>
      <c r="K22">
        <v>19</v>
      </c>
    </row>
    <row r="23" spans="2:11" x14ac:dyDescent="0.25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 x14ac:dyDescent="0.25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 x14ac:dyDescent="0.25">
      <c r="B25">
        <v>16</v>
      </c>
      <c r="C25">
        <v>6</v>
      </c>
      <c r="J25" s="52">
        <f t="shared" si="1"/>
        <v>156250</v>
      </c>
      <c r="K25">
        <v>22</v>
      </c>
    </row>
    <row r="26" spans="2:11" x14ac:dyDescent="0.25">
      <c r="B26">
        <v>64</v>
      </c>
      <c r="C26">
        <v>7</v>
      </c>
      <c r="J26" s="52">
        <f t="shared" si="1"/>
        <v>125000</v>
      </c>
      <c r="K26">
        <v>23</v>
      </c>
    </row>
    <row r="27" spans="2:11" x14ac:dyDescent="0.25">
      <c r="J27" s="52">
        <f t="shared" si="1"/>
        <v>104166.66666666667</v>
      </c>
      <c r="K27">
        <v>24</v>
      </c>
    </row>
    <row r="28" spans="2:11" x14ac:dyDescent="0.25">
      <c r="J28" s="52">
        <f t="shared" si="1"/>
        <v>89285.71428571429</v>
      </c>
      <c r="K28">
        <v>25</v>
      </c>
    </row>
    <row r="29" spans="2:11" x14ac:dyDescent="0.25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Q48"/>
  <sheetViews>
    <sheetView topLeftCell="B14" workbookViewId="0">
      <selection activeCell="E48" sqref="E48"/>
    </sheetView>
  </sheetViews>
  <sheetFormatPr defaultRowHeight="15" x14ac:dyDescent="0.2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 x14ac:dyDescent="0.25">
      <c r="C8">
        <v>7</v>
      </c>
      <c r="D8">
        <v>4</v>
      </c>
    </row>
    <row r="10" spans="3:17" x14ac:dyDescent="0.25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 x14ac:dyDescent="0.25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 x14ac:dyDescent="0.25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 x14ac:dyDescent="0.25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 x14ac:dyDescent="0.25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 x14ac:dyDescent="0.25">
      <c r="C17">
        <v>1970</v>
      </c>
      <c r="D17">
        <f>IF(MOD(C17,4)=0,366,365)</f>
        <v>365</v>
      </c>
    </row>
    <row r="18" spans="3:4" x14ac:dyDescent="0.25">
      <c r="C18">
        <v>1971</v>
      </c>
      <c r="D18">
        <f t="shared" ref="D18:D47" si="0">IF(MOD(C18,4)=0,366,365)</f>
        <v>365</v>
      </c>
    </row>
    <row r="19" spans="3:4" x14ac:dyDescent="0.25">
      <c r="C19">
        <v>1972</v>
      </c>
      <c r="D19">
        <f t="shared" si="0"/>
        <v>366</v>
      </c>
    </row>
    <row r="20" spans="3:4" x14ac:dyDescent="0.25">
      <c r="C20">
        <v>1973</v>
      </c>
      <c r="D20">
        <f t="shared" si="0"/>
        <v>365</v>
      </c>
    </row>
    <row r="21" spans="3:4" x14ac:dyDescent="0.25">
      <c r="C21">
        <v>1974</v>
      </c>
      <c r="D21">
        <f t="shared" si="0"/>
        <v>365</v>
      </c>
    </row>
    <row r="22" spans="3:4" x14ac:dyDescent="0.25">
      <c r="C22">
        <v>1975</v>
      </c>
      <c r="D22">
        <f t="shared" si="0"/>
        <v>365</v>
      </c>
    </row>
    <row r="23" spans="3:4" x14ac:dyDescent="0.25">
      <c r="C23">
        <v>1976</v>
      </c>
      <c r="D23">
        <f t="shared" si="0"/>
        <v>366</v>
      </c>
    </row>
    <row r="24" spans="3:4" x14ac:dyDescent="0.25">
      <c r="C24">
        <v>1977</v>
      </c>
      <c r="D24">
        <f t="shared" si="0"/>
        <v>365</v>
      </c>
    </row>
    <row r="25" spans="3:4" x14ac:dyDescent="0.25">
      <c r="C25">
        <v>1978</v>
      </c>
      <c r="D25">
        <f t="shared" si="0"/>
        <v>365</v>
      </c>
    </row>
    <row r="26" spans="3:4" x14ac:dyDescent="0.25">
      <c r="C26">
        <v>1979</v>
      </c>
      <c r="D26">
        <f t="shared" si="0"/>
        <v>365</v>
      </c>
    </row>
    <row r="27" spans="3:4" x14ac:dyDescent="0.25">
      <c r="C27">
        <v>1980</v>
      </c>
      <c r="D27">
        <f t="shared" si="0"/>
        <v>366</v>
      </c>
    </row>
    <row r="28" spans="3:4" x14ac:dyDescent="0.25">
      <c r="C28">
        <v>1981</v>
      </c>
      <c r="D28">
        <f t="shared" si="0"/>
        <v>365</v>
      </c>
    </row>
    <row r="29" spans="3:4" x14ac:dyDescent="0.25">
      <c r="C29">
        <v>1982</v>
      </c>
      <c r="D29">
        <f t="shared" si="0"/>
        <v>365</v>
      </c>
    </row>
    <row r="30" spans="3:4" x14ac:dyDescent="0.25">
      <c r="C30">
        <v>1983</v>
      </c>
      <c r="D30">
        <f t="shared" si="0"/>
        <v>365</v>
      </c>
    </row>
    <row r="31" spans="3:4" x14ac:dyDescent="0.25">
      <c r="C31">
        <v>1984</v>
      </c>
      <c r="D31">
        <f t="shared" si="0"/>
        <v>366</v>
      </c>
    </row>
    <row r="32" spans="3:4" x14ac:dyDescent="0.25">
      <c r="C32">
        <v>1985</v>
      </c>
      <c r="D32">
        <f t="shared" si="0"/>
        <v>365</v>
      </c>
    </row>
    <row r="33" spans="3:5" x14ac:dyDescent="0.25">
      <c r="C33">
        <v>1986</v>
      </c>
      <c r="D33">
        <f t="shared" si="0"/>
        <v>365</v>
      </c>
    </row>
    <row r="34" spans="3:5" x14ac:dyDescent="0.25">
      <c r="C34">
        <v>1987</v>
      </c>
      <c r="D34">
        <f t="shared" si="0"/>
        <v>365</v>
      </c>
    </row>
    <row r="35" spans="3:5" x14ac:dyDescent="0.25">
      <c r="C35">
        <v>1988</v>
      </c>
      <c r="D35">
        <f t="shared" si="0"/>
        <v>366</v>
      </c>
    </row>
    <row r="36" spans="3:5" x14ac:dyDescent="0.25">
      <c r="C36">
        <v>1989</v>
      </c>
      <c r="D36">
        <f t="shared" si="0"/>
        <v>365</v>
      </c>
    </row>
    <row r="37" spans="3:5" x14ac:dyDescent="0.25">
      <c r="C37">
        <v>1990</v>
      </c>
      <c r="D37">
        <f t="shared" si="0"/>
        <v>365</v>
      </c>
    </row>
    <row r="38" spans="3:5" x14ac:dyDescent="0.25">
      <c r="C38">
        <v>1991</v>
      </c>
      <c r="D38">
        <f t="shared" si="0"/>
        <v>365</v>
      </c>
    </row>
    <row r="39" spans="3:5" x14ac:dyDescent="0.25">
      <c r="C39">
        <v>1992</v>
      </c>
      <c r="D39">
        <f t="shared" si="0"/>
        <v>366</v>
      </c>
    </row>
    <row r="40" spans="3:5" x14ac:dyDescent="0.25">
      <c r="C40">
        <v>1993</v>
      </c>
      <c r="D40">
        <f t="shared" si="0"/>
        <v>365</v>
      </c>
    </row>
    <row r="41" spans="3:5" x14ac:dyDescent="0.25">
      <c r="C41">
        <v>1994</v>
      </c>
      <c r="D41">
        <f t="shared" si="0"/>
        <v>365</v>
      </c>
    </row>
    <row r="42" spans="3:5" x14ac:dyDescent="0.25">
      <c r="C42">
        <v>1995</v>
      </c>
      <c r="D42">
        <f t="shared" si="0"/>
        <v>365</v>
      </c>
    </row>
    <row r="43" spans="3:5" x14ac:dyDescent="0.25">
      <c r="C43">
        <v>1996</v>
      </c>
      <c r="D43">
        <f t="shared" si="0"/>
        <v>366</v>
      </c>
    </row>
    <row r="44" spans="3:5" x14ac:dyDescent="0.25">
      <c r="C44">
        <v>1997</v>
      </c>
      <c r="D44">
        <f t="shared" si="0"/>
        <v>365</v>
      </c>
    </row>
    <row r="45" spans="3:5" x14ac:dyDescent="0.25">
      <c r="C45">
        <v>1998</v>
      </c>
      <c r="D45">
        <f t="shared" si="0"/>
        <v>365</v>
      </c>
    </row>
    <row r="46" spans="3:5" x14ac:dyDescent="0.25">
      <c r="C46">
        <v>1999</v>
      </c>
      <c r="D46">
        <f t="shared" si="0"/>
        <v>365</v>
      </c>
    </row>
    <row r="47" spans="3:5" x14ac:dyDescent="0.25">
      <c r="C47">
        <v>2000</v>
      </c>
      <c r="D47">
        <f t="shared" si="0"/>
        <v>366</v>
      </c>
    </row>
    <row r="48" spans="3:5" x14ac:dyDescent="0.2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J20" sqref="J20"/>
    </sheetView>
  </sheetViews>
  <sheetFormatPr defaultRowHeight="15" x14ac:dyDescent="0.25"/>
  <cols>
    <col min="1" max="1" width="24.1406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  <col min="12" max="12" width="13.7109375" customWidth="1"/>
  </cols>
  <sheetData>
    <row r="1" spans="1:12" x14ac:dyDescent="0.25">
      <c r="E1" t="s">
        <v>107</v>
      </c>
      <c r="F1">
        <v>2</v>
      </c>
      <c r="H1" t="s">
        <v>102</v>
      </c>
    </row>
    <row r="2" spans="1:12" ht="18.75" x14ac:dyDescent="0.35">
      <c r="A2">
        <f>0.0000002</f>
        <v>1.9999999999999999E-7</v>
      </c>
      <c r="C2" s="54" t="s">
        <v>113</v>
      </c>
      <c r="E2" t="s">
        <v>106</v>
      </c>
      <c r="F2">
        <v>500</v>
      </c>
      <c r="H2" s="1" t="s">
        <v>37</v>
      </c>
    </row>
    <row r="3" spans="1:12" x14ac:dyDescent="0.25">
      <c r="D3" s="64" t="s">
        <v>108</v>
      </c>
      <c r="E3" s="64"/>
      <c r="G3" s="62" t="s">
        <v>104</v>
      </c>
      <c r="H3" s="62"/>
    </row>
    <row r="4" spans="1:12" x14ac:dyDescent="0.25">
      <c r="A4" t="s">
        <v>115</v>
      </c>
      <c r="B4" s="1" t="s">
        <v>117</v>
      </c>
      <c r="C4" s="1" t="s">
        <v>114</v>
      </c>
      <c r="D4" s="34" t="s">
        <v>105</v>
      </c>
      <c r="E4" s="34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2" x14ac:dyDescent="0.25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 t="shared" ref="E5:E6" si="0">G5*360</f>
        <v>4.1666666666666562E-3</v>
      </c>
      <c r="F5">
        <f t="shared" ref="F5:F6" si="1">2*H5/($F$2*$F$1*$F$1)</f>
        <v>0.30334285714285725</v>
      </c>
      <c r="G5" s="1">
        <f t="shared" ref="G5:G6" si="2">K5/360</f>
        <v>1.1574074074074045E-5</v>
      </c>
      <c r="H5">
        <f t="shared" ref="H5:H6" si="3">360*I5</f>
        <v>303.34285714285727</v>
      </c>
      <c r="I5">
        <v>0.84261904761904804</v>
      </c>
      <c r="J5">
        <f>13.3333333333333/16</f>
        <v>0.83333333333333126</v>
      </c>
      <c r="K5">
        <f t="shared" ref="K5:K6" si="4">J5/200</f>
        <v>4.1666666666666562E-3</v>
      </c>
    </row>
    <row r="6" spans="1:12" x14ac:dyDescent="0.25">
      <c r="A6">
        <f t="shared" ref="A6:A14" si="5">B6/$A$2</f>
        <v>3125</v>
      </c>
      <c r="B6" s="1">
        <f t="shared" ref="B6:B14" si="6">1/C6</f>
        <v>6.2500000000000001E-4</v>
      </c>
      <c r="C6" s="1">
        <f t="shared" ref="C6:C14" si="7">G6*360*200*16</f>
        <v>1600</v>
      </c>
      <c r="D6">
        <f t="shared" ref="D6" si="8">F6*180/PI()</f>
        <v>15.771891077679758</v>
      </c>
      <c r="E6">
        <f t="shared" si="0"/>
        <v>0.5</v>
      </c>
      <c r="F6">
        <f t="shared" si="1"/>
        <v>0.2752714285714285</v>
      </c>
      <c r="G6" s="1">
        <f t="shared" si="2"/>
        <v>1.3888888888888889E-3</v>
      </c>
      <c r="H6">
        <f t="shared" si="3"/>
        <v>275.27142857142849</v>
      </c>
      <c r="I6">
        <v>0.76464285714285696</v>
      </c>
      <c r="J6">
        <v>100</v>
      </c>
      <c r="K6">
        <f t="shared" si="4"/>
        <v>0.5</v>
      </c>
    </row>
    <row r="7" spans="1:12" x14ac:dyDescent="0.25">
      <c r="A7">
        <f t="shared" si="5"/>
        <v>1250</v>
      </c>
      <c r="B7" s="1">
        <f t="shared" si="6"/>
        <v>2.5000000000000001E-4</v>
      </c>
      <c r="C7" s="1">
        <f t="shared" si="7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2" x14ac:dyDescent="0.25">
      <c r="A8">
        <f t="shared" si="5"/>
        <v>625</v>
      </c>
      <c r="B8" s="1">
        <f t="shared" si="6"/>
        <v>1.25E-4</v>
      </c>
      <c r="C8" s="1">
        <f t="shared" si="7"/>
        <v>8000</v>
      </c>
      <c r="D8">
        <f t="shared" ref="D8:D14" si="9">F8*180/PI()</f>
        <v>12.375888374825783</v>
      </c>
      <c r="E8">
        <f t="shared" ref="E8:E14" si="10">G8*360</f>
        <v>2.5</v>
      </c>
      <c r="F8">
        <f t="shared" ref="F8:F14" si="11">2*H8/($F$2*$F$1*$F$1)</f>
        <v>0.216</v>
      </c>
      <c r="G8" s="1">
        <f t="shared" ref="G8:G14" si="12">K8/360</f>
        <v>6.9444444444444441E-3</v>
      </c>
      <c r="H8">
        <f t="shared" ref="H8:H14" si="13">360*I8</f>
        <v>216</v>
      </c>
      <c r="I8">
        <v>0.6</v>
      </c>
      <c r="J8">
        <v>500</v>
      </c>
      <c r="K8">
        <f t="shared" ref="K8:K14" si="14">J8/200</f>
        <v>2.5</v>
      </c>
    </row>
    <row r="9" spans="1:12" ht="15" customHeight="1" x14ac:dyDescent="0.25">
      <c r="A9">
        <f t="shared" si="5"/>
        <v>416.66666666666669</v>
      </c>
      <c r="B9" s="1">
        <f t="shared" si="6"/>
        <v>8.3333333333333331E-5</v>
      </c>
      <c r="C9" s="1">
        <f t="shared" si="7"/>
        <v>12000</v>
      </c>
      <c r="D9">
        <f t="shared" si="9"/>
        <v>10.932034731096108</v>
      </c>
      <c r="E9">
        <f t="shared" si="10"/>
        <v>3.75</v>
      </c>
      <c r="F9">
        <f t="shared" si="11"/>
        <v>0.19080000000000003</v>
      </c>
      <c r="G9" s="1">
        <f t="shared" si="12"/>
        <v>1.0416666666666666E-2</v>
      </c>
      <c r="H9">
        <f t="shared" si="13"/>
        <v>190.8</v>
      </c>
      <c r="I9">
        <v>0.53</v>
      </c>
      <c r="J9">
        <v>750</v>
      </c>
      <c r="K9">
        <f t="shared" si="14"/>
        <v>3.75</v>
      </c>
    </row>
    <row r="10" spans="1:12" x14ac:dyDescent="0.25">
      <c r="A10">
        <f t="shared" si="5"/>
        <v>312.5</v>
      </c>
      <c r="B10" s="1">
        <f t="shared" si="6"/>
        <v>6.2500000000000001E-5</v>
      </c>
      <c r="C10" s="1">
        <f t="shared" si="7"/>
        <v>16000</v>
      </c>
      <c r="D10">
        <f t="shared" si="9"/>
        <v>9.4881810873664332</v>
      </c>
      <c r="E10">
        <f t="shared" si="10"/>
        <v>5</v>
      </c>
      <c r="F10">
        <f t="shared" si="11"/>
        <v>0.1656</v>
      </c>
      <c r="G10" s="1">
        <f t="shared" si="12"/>
        <v>1.3888888888888888E-2</v>
      </c>
      <c r="H10">
        <f t="shared" si="13"/>
        <v>165.6</v>
      </c>
      <c r="I10">
        <v>0.46</v>
      </c>
      <c r="J10">
        <v>1000</v>
      </c>
      <c r="K10">
        <f t="shared" si="14"/>
        <v>5</v>
      </c>
    </row>
    <row r="11" spans="1:12" x14ac:dyDescent="0.25">
      <c r="A11">
        <f t="shared" si="5"/>
        <v>250.00000000000003</v>
      </c>
      <c r="B11" s="1">
        <f t="shared" si="6"/>
        <v>5.0000000000000002E-5</v>
      </c>
      <c r="C11" s="1">
        <f t="shared" si="7"/>
        <v>20000</v>
      </c>
      <c r="D11">
        <f t="shared" si="9"/>
        <v>8.2505922498838533</v>
      </c>
      <c r="E11">
        <f t="shared" si="10"/>
        <v>6.25</v>
      </c>
      <c r="F11">
        <f t="shared" si="11"/>
        <v>0.14399999999999999</v>
      </c>
      <c r="G11" s="1">
        <f t="shared" si="12"/>
        <v>1.7361111111111112E-2</v>
      </c>
      <c r="H11">
        <f t="shared" si="13"/>
        <v>144</v>
      </c>
      <c r="I11">
        <v>0.4</v>
      </c>
      <c r="J11">
        <v>1250</v>
      </c>
      <c r="K11">
        <f t="shared" si="14"/>
        <v>6.25</v>
      </c>
    </row>
    <row r="12" spans="1:12" x14ac:dyDescent="0.25">
      <c r="A12">
        <f t="shared" si="5"/>
        <v>208.33333333333334</v>
      </c>
      <c r="B12" s="1">
        <f t="shared" si="6"/>
        <v>4.1666666666666665E-5</v>
      </c>
      <c r="C12" s="1">
        <f t="shared" si="7"/>
        <v>24000</v>
      </c>
      <c r="D12">
        <f t="shared" si="9"/>
        <v>6.8067386061541812</v>
      </c>
      <c r="E12">
        <f t="shared" si="10"/>
        <v>7.5</v>
      </c>
      <c r="F12">
        <f t="shared" si="11"/>
        <v>0.11880000000000002</v>
      </c>
      <c r="G12" s="1">
        <f t="shared" si="12"/>
        <v>2.0833333333333332E-2</v>
      </c>
      <c r="H12">
        <f t="shared" si="13"/>
        <v>118.80000000000001</v>
      </c>
      <c r="I12">
        <v>0.33</v>
      </c>
      <c r="J12">
        <v>1500</v>
      </c>
      <c r="K12">
        <f t="shared" si="14"/>
        <v>7.5</v>
      </c>
    </row>
    <row r="13" spans="1:12" x14ac:dyDescent="0.25">
      <c r="A13">
        <f t="shared" si="5"/>
        <v>178.57142857142858</v>
      </c>
      <c r="B13" s="1">
        <f t="shared" si="6"/>
        <v>3.5714285714285717E-5</v>
      </c>
      <c r="C13" s="1">
        <f t="shared" si="7"/>
        <v>28000</v>
      </c>
      <c r="D13">
        <f t="shared" si="9"/>
        <v>4.5378257374361208</v>
      </c>
      <c r="E13">
        <f t="shared" si="10"/>
        <v>8.75</v>
      </c>
      <c r="F13">
        <f t="shared" si="11"/>
        <v>7.9200000000000007E-2</v>
      </c>
      <c r="G13" s="1">
        <f t="shared" si="12"/>
        <v>2.4305555555555556E-2</v>
      </c>
      <c r="H13">
        <f t="shared" si="13"/>
        <v>79.2</v>
      </c>
      <c r="I13">
        <v>0.22</v>
      </c>
      <c r="J13">
        <v>1750</v>
      </c>
      <c r="K13">
        <f t="shared" si="14"/>
        <v>8.75</v>
      </c>
    </row>
    <row r="14" spans="1:12" x14ac:dyDescent="0.25">
      <c r="A14">
        <f t="shared" si="5"/>
        <v>156.25</v>
      </c>
      <c r="B14" s="1">
        <f t="shared" si="6"/>
        <v>3.1250000000000001E-5</v>
      </c>
      <c r="C14" s="1">
        <f t="shared" si="7"/>
        <v>32000</v>
      </c>
      <c r="D14">
        <f t="shared" si="9"/>
        <v>2.0626480624709633</v>
      </c>
      <c r="E14">
        <f t="shared" si="10"/>
        <v>10</v>
      </c>
      <c r="F14">
        <f t="shared" si="11"/>
        <v>3.5999999999999997E-2</v>
      </c>
      <c r="G14" s="1">
        <f t="shared" si="12"/>
        <v>2.7777777777777776E-2</v>
      </c>
      <c r="H14">
        <f t="shared" si="13"/>
        <v>36</v>
      </c>
      <c r="I14">
        <v>0.1</v>
      </c>
      <c r="J14">
        <v>2000</v>
      </c>
      <c r="K14">
        <f t="shared" si="14"/>
        <v>10</v>
      </c>
    </row>
    <row r="16" spans="1:12" x14ac:dyDescent="0.25">
      <c r="B16" s="1" t="s">
        <v>120</v>
      </c>
      <c r="C16" s="1" t="s">
        <v>119</v>
      </c>
      <c r="D16" t="s">
        <v>118</v>
      </c>
      <c r="J16">
        <v>100</v>
      </c>
      <c r="K16">
        <f>I6</f>
        <v>0.76464285714285696</v>
      </c>
      <c r="L16">
        <f>J16*L20+M20</f>
        <v>0.76464285714285696</v>
      </c>
    </row>
    <row r="17" spans="1:13" x14ac:dyDescent="0.25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  <c r="J17">
        <v>2000</v>
      </c>
      <c r="K17">
        <f>I14</f>
        <v>0.1</v>
      </c>
      <c r="L17">
        <f>J17*L20+M20</f>
        <v>9.9999999999999978E-2</v>
      </c>
    </row>
    <row r="20" spans="1:13" x14ac:dyDescent="0.25">
      <c r="J20">
        <f>J17-J16</f>
        <v>1900</v>
      </c>
      <c r="K20">
        <f>K17-K16</f>
        <v>-0.66464285714285698</v>
      </c>
      <c r="L20">
        <f>K20/J20</f>
        <v>-3.4981203007518791E-4</v>
      </c>
      <c r="M20">
        <f>K16-J16*L20</f>
        <v>0.79962406015037579</v>
      </c>
    </row>
    <row r="21" spans="1:13" x14ac:dyDescent="0.25">
      <c r="B21" s="1" t="s">
        <v>133</v>
      </c>
      <c r="D21" t="s">
        <v>136</v>
      </c>
      <c r="L21">
        <f>L20</f>
        <v>-3.4981203007518791E-4</v>
      </c>
      <c r="M21">
        <f>M20*PI()/180</f>
        <v>1.3956072627789242E-2</v>
      </c>
    </row>
    <row r="22" spans="1:13" x14ac:dyDescent="0.25">
      <c r="B22" s="1" t="s">
        <v>134</v>
      </c>
      <c r="D22" t="s">
        <v>135</v>
      </c>
    </row>
    <row r="23" spans="1:13" x14ac:dyDescent="0.25">
      <c r="B23" s="1" t="s">
        <v>138</v>
      </c>
      <c r="C23" s="1" t="s">
        <v>139</v>
      </c>
    </row>
    <row r="24" spans="1:13" x14ac:dyDescent="0.25">
      <c r="A24" t="s">
        <v>137</v>
      </c>
      <c r="B24" s="1">
        <f>360/(200*16)</f>
        <v>0.1125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2011-12-14T18:16:55Z</dcterms:modified>
</cp:coreProperties>
</file>