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1"/>
  </bookViews>
  <sheets>
    <sheet name="Example" sheetId="4" r:id="rId1"/>
    <sheet name="Hwk" sheetId="5" r:id="rId2"/>
  </sheets>
  <calcPr calcId="145621"/>
</workbook>
</file>

<file path=xl/calcChain.xml><?xml version="1.0" encoding="utf-8"?>
<calcChain xmlns="http://schemas.openxmlformats.org/spreadsheetml/2006/main">
  <c r="B15" i="5" l="1"/>
  <c r="O7" i="5"/>
  <c r="O5" i="5" l="1"/>
  <c r="O8" i="5"/>
  <c r="O10" i="5"/>
  <c r="O11" i="5"/>
  <c r="O4" i="5"/>
  <c r="N12" i="5"/>
  <c r="M12" i="5"/>
  <c r="O12" i="5" s="1"/>
  <c r="N9" i="5"/>
  <c r="M9" i="5"/>
  <c r="N6" i="5"/>
  <c r="M6" i="5"/>
  <c r="O6" i="5" s="1"/>
  <c r="B34" i="5"/>
  <c r="B30" i="5"/>
  <c r="B26" i="5"/>
  <c r="B11" i="5"/>
  <c r="B23" i="5" s="1"/>
  <c r="B6" i="5"/>
  <c r="B14" i="5" s="1"/>
  <c r="B24" i="5" s="1"/>
  <c r="H4" i="5"/>
  <c r="G4" i="5"/>
  <c r="H3" i="5"/>
  <c r="G3" i="5"/>
  <c r="H2" i="5"/>
  <c r="G2" i="5"/>
  <c r="B23" i="4"/>
  <c r="B11" i="4"/>
  <c r="H2" i="4"/>
  <c r="G4" i="4"/>
  <c r="H3" i="4"/>
  <c r="H4" i="4"/>
  <c r="G3" i="4"/>
  <c r="B13" i="4" s="1"/>
  <c r="G2" i="4"/>
  <c r="B6" i="4"/>
  <c r="B14" i="4" s="1"/>
  <c r="B24" i="4" s="1"/>
  <c r="B18" i="4" l="1"/>
  <c r="Q5" i="5"/>
  <c r="Q12" i="5"/>
  <c r="B9" i="4"/>
  <c r="O9" i="5"/>
  <c r="Q6" i="5"/>
  <c r="Q11" i="5"/>
  <c r="B9" i="5"/>
  <c r="Q4" i="5"/>
  <c r="Q10" i="5"/>
  <c r="B18" i="5"/>
  <c r="F4" i="5"/>
  <c r="B13" i="5"/>
  <c r="B15" i="4"/>
  <c r="Q8" i="5" l="1"/>
  <c r="Q7" i="5"/>
  <c r="Q9" i="5"/>
  <c r="P7" i="5"/>
  <c r="F2" i="5"/>
  <c r="F3" i="5"/>
  <c r="F2" i="4"/>
  <c r="F3" i="4"/>
  <c r="F4" i="4"/>
  <c r="P8" i="5"/>
  <c r="P12" i="5"/>
  <c r="S12" i="5" s="1"/>
  <c r="P5" i="5"/>
  <c r="P9" i="5"/>
  <c r="P4" i="5"/>
  <c r="P6" i="5"/>
  <c r="P10" i="5"/>
  <c r="S10" i="5" s="1"/>
  <c r="P11" i="5"/>
  <c r="R11" i="5" s="1"/>
  <c r="B35" i="5"/>
  <c r="B36" i="5" s="1"/>
  <c r="B27" i="5"/>
  <c r="B28" i="5" s="1"/>
  <c r="B31" i="5"/>
  <c r="B32" i="5" s="1"/>
  <c r="B10" i="5" l="1"/>
  <c r="B12" i="5" s="1"/>
  <c r="B17" i="5" s="1"/>
  <c r="B19" i="5" s="1"/>
  <c r="B20" i="5" s="1"/>
  <c r="R9" i="5"/>
  <c r="S9" i="5"/>
  <c r="R7" i="5"/>
  <c r="S7" i="5"/>
  <c r="S8" i="5"/>
  <c r="R8" i="5"/>
  <c r="R12" i="5"/>
  <c r="R6" i="5"/>
  <c r="S6" i="5"/>
  <c r="B10" i="4"/>
  <c r="B12" i="4" s="1"/>
  <c r="B17" i="4" s="1"/>
  <c r="B19" i="4" s="1"/>
  <c r="B20" i="4" s="1"/>
  <c r="R5" i="5"/>
  <c r="S5" i="5"/>
  <c r="S4" i="5"/>
  <c r="R4" i="5"/>
  <c r="S11" i="5"/>
  <c r="R10" i="5"/>
</calcChain>
</file>

<file path=xl/sharedStrings.xml><?xml version="1.0" encoding="utf-8"?>
<sst xmlns="http://schemas.openxmlformats.org/spreadsheetml/2006/main" count="85" uniqueCount="53">
  <si>
    <t>Brand</t>
  </si>
  <si>
    <t>A</t>
  </si>
  <si>
    <t>B</t>
  </si>
  <si>
    <t>C</t>
  </si>
  <si>
    <t>Mean</t>
  </si>
  <si>
    <t>SD</t>
  </si>
  <si>
    <t>Group Size</t>
  </si>
  <si>
    <t>Overall Mean</t>
  </si>
  <si>
    <t>N</t>
  </si>
  <si>
    <t>p</t>
  </si>
  <si>
    <t>SSB</t>
  </si>
  <si>
    <t>(Mean -Overall Mean)^2</t>
  </si>
  <si>
    <t>Sb^2</t>
  </si>
  <si>
    <t>SSW</t>
  </si>
  <si>
    <t>Sw^2</t>
  </si>
  <si>
    <t>df</t>
  </si>
  <si>
    <t>SD^2</t>
  </si>
  <si>
    <t>Fstat</t>
  </si>
  <si>
    <t>dfB</t>
  </si>
  <si>
    <t>dfW</t>
  </si>
  <si>
    <t>Fcrit</t>
  </si>
  <si>
    <t>alpha</t>
  </si>
  <si>
    <t>v1</t>
  </si>
  <si>
    <t>v2</t>
  </si>
  <si>
    <t>Fstat&gt;Fcrit</t>
  </si>
  <si>
    <t>Significant differences?</t>
  </si>
  <si>
    <t>http://www.sjsu.edu/faculty/gerstman/StatPrimer/anova-a.pdf</t>
  </si>
  <si>
    <t>gamma(1)</t>
  </si>
  <si>
    <t>var(gamma(1))</t>
  </si>
  <si>
    <t>gamma(2)</t>
  </si>
  <si>
    <t>var(gamma(2))</t>
  </si>
  <si>
    <t>var(gamma(3))</t>
  </si>
  <si>
    <t>gamma(3)</t>
  </si>
  <si>
    <t>sd(gamma(1))</t>
  </si>
  <si>
    <t>sd(gamma(3))</t>
  </si>
  <si>
    <t>sd(gamma(2))</t>
  </si>
  <si>
    <t>(a)</t>
  </si>
  <si>
    <t>(b)</t>
  </si>
  <si>
    <t>Estimate</t>
  </si>
  <si>
    <t>c1</t>
  </si>
  <si>
    <t>c2</t>
  </si>
  <si>
    <t>c3</t>
  </si>
  <si>
    <t>se</t>
  </si>
  <si>
    <t>lwr</t>
  </si>
  <si>
    <t>upper</t>
  </si>
  <si>
    <t>Gamma1</t>
  </si>
  <si>
    <t>Gamma2</t>
  </si>
  <si>
    <t>Gamma3</t>
  </si>
  <si>
    <t>Crit</t>
  </si>
  <si>
    <t>Bonf.</t>
  </si>
  <si>
    <t>Tukey</t>
  </si>
  <si>
    <t>Scheff.</t>
  </si>
  <si>
    <t>qtuckey(.95,3,12)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</si>
</sst>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1" xfId="0" applyBorder="1" applyAlignment="1">
      <alignment horizontal="center"/>
    </xf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1" fontId="0" fillId="0" borderId="8" xfId="0" applyNumberFormat="1" applyBorder="1"/>
    <xf numFmtId="0" fontId="0" fillId="0" borderId="0" xfId="0" applyFill="1" applyBorder="1"/>
    <xf numFmtId="0" fontId="0" fillId="0" borderId="0" xfId="0" applyBorder="1"/>
    <xf numFmtId="164" fontId="0" fillId="0" borderId="6" xfId="0" applyNumberFormat="1" applyBorder="1"/>
    <xf numFmtId="165" fontId="0" fillId="0" borderId="4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12" fontId="0" fillId="0" borderId="1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2" fontId="0" fillId="0" borderId="16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0" fontId="0" fillId="0" borderId="2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26" xfId="0" applyBorder="1"/>
    <xf numFmtId="0" fontId="0" fillId="2" borderId="2" xfId="0" applyFill="1" applyBorder="1"/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jsu.edu/faculty/gerstman/StatPrimer/anova-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25" sqref="B25"/>
    </sheetView>
  </sheetViews>
  <sheetFormatPr defaultRowHeight="15" x14ac:dyDescent="0.25"/>
  <cols>
    <col min="1" max="1" width="23.42578125" customWidth="1"/>
    <col min="4" max="4" width="11.5703125" customWidth="1"/>
    <col min="6" max="6" width="24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F1" t="s">
        <v>11</v>
      </c>
      <c r="G1" t="s">
        <v>15</v>
      </c>
      <c r="H1" t="s">
        <v>16</v>
      </c>
    </row>
    <row r="2" spans="1:8" x14ac:dyDescent="0.25">
      <c r="A2" s="4" t="s">
        <v>1</v>
      </c>
      <c r="B2">
        <v>62.545999999999999</v>
      </c>
      <c r="C2">
        <v>8.673</v>
      </c>
      <c r="D2">
        <v>22</v>
      </c>
      <c r="F2">
        <f>(B2-$B$9)^2</f>
        <v>0.17538812194507594</v>
      </c>
      <c r="G2">
        <f>D2-1</f>
        <v>21</v>
      </c>
      <c r="H2">
        <f>C2^2</f>
        <v>75.220928999999998</v>
      </c>
    </row>
    <row r="3" spans="1:8" x14ac:dyDescent="0.25">
      <c r="A3" s="4" t="s">
        <v>2</v>
      </c>
      <c r="B3">
        <v>63.277999999999999</v>
      </c>
      <c r="C3">
        <v>7.7889999999999997</v>
      </c>
      <c r="D3">
        <v>18</v>
      </c>
      <c r="F3">
        <f t="shared" ref="F3:F4" si="0">(B3-$B$9)^2</f>
        <v>1.3243260267069819</v>
      </c>
      <c r="G3">
        <f t="shared" ref="G3" si="1">D3-1</f>
        <v>17</v>
      </c>
      <c r="H3">
        <f t="shared" ref="H3:H4" si="2">C3^2</f>
        <v>60.668520999999998</v>
      </c>
    </row>
    <row r="4" spans="1:8" x14ac:dyDescent="0.25">
      <c r="A4" s="4" t="s">
        <v>3</v>
      </c>
      <c r="B4">
        <v>60.826000000000001</v>
      </c>
      <c r="C4">
        <v>8.0039999999999996</v>
      </c>
      <c r="D4">
        <v>23</v>
      </c>
      <c r="F4">
        <f t="shared" si="0"/>
        <v>1.6931379632149077</v>
      </c>
      <c r="G4">
        <f>D4-1</f>
        <v>22</v>
      </c>
      <c r="H4">
        <f t="shared" si="2"/>
        <v>64.064015999999995</v>
      </c>
    </row>
    <row r="6" spans="1:8" x14ac:dyDescent="0.25">
      <c r="A6" t="s">
        <v>8</v>
      </c>
      <c r="B6">
        <f>SUM(D2:D4)</f>
        <v>63</v>
      </c>
    </row>
    <row r="7" spans="1:8" x14ac:dyDescent="0.25">
      <c r="A7" t="s">
        <v>9</v>
      </c>
      <c r="B7">
        <v>3</v>
      </c>
    </row>
    <row r="9" spans="1:8" x14ac:dyDescent="0.25">
      <c r="A9" t="s">
        <v>7</v>
      </c>
      <c r="B9" s="1">
        <f>SUMPRODUCT(B2:B4,D2:D4)/B6</f>
        <v>62.127206349206347</v>
      </c>
    </row>
    <row r="10" spans="1:8" x14ac:dyDescent="0.25">
      <c r="A10" t="s">
        <v>10</v>
      </c>
      <c r="B10" s="1">
        <f>SUMPRODUCT(F2:F4,D2:D4)</f>
        <v>66.638580317460224</v>
      </c>
    </row>
    <row r="11" spans="1:8" x14ac:dyDescent="0.25">
      <c r="A11" t="s">
        <v>18</v>
      </c>
      <c r="B11" s="2">
        <f>B7-1</f>
        <v>2</v>
      </c>
    </row>
    <row r="12" spans="1:8" x14ac:dyDescent="0.25">
      <c r="A12" t="s">
        <v>12</v>
      </c>
      <c r="B12" s="1">
        <f>B10/B11</f>
        <v>33.319290158730112</v>
      </c>
    </row>
    <row r="13" spans="1:8" x14ac:dyDescent="0.25">
      <c r="A13" t="s">
        <v>13</v>
      </c>
      <c r="B13" s="1">
        <f>SUMPRODUCT(H2:H4,G2:G4)</f>
        <v>4020.412718</v>
      </c>
    </row>
    <row r="14" spans="1:8" x14ac:dyDescent="0.25">
      <c r="A14" t="s">
        <v>19</v>
      </c>
      <c r="B14" s="2">
        <f>B6-B7</f>
        <v>60</v>
      </c>
    </row>
    <row r="15" spans="1:8" x14ac:dyDescent="0.25">
      <c r="A15" t="s">
        <v>14</v>
      </c>
      <c r="B15" s="1">
        <f>B13/B14</f>
        <v>67.006878633333329</v>
      </c>
    </row>
    <row r="17" spans="1:2" x14ac:dyDescent="0.25">
      <c r="A17" t="s">
        <v>17</v>
      </c>
      <c r="B17" s="3">
        <f>B12/B15</f>
        <v>0.49725178725389924</v>
      </c>
    </row>
    <row r="18" spans="1:2" x14ac:dyDescent="0.25">
      <c r="A18" t="s">
        <v>20</v>
      </c>
      <c r="B18">
        <f>FINV(B22,B23,B24)</f>
        <v>3.1504113105827263</v>
      </c>
    </row>
    <row r="19" spans="1:2" x14ac:dyDescent="0.25">
      <c r="A19" t="s">
        <v>24</v>
      </c>
      <c r="B19" t="b">
        <f>B17&gt;B18</f>
        <v>0</v>
      </c>
    </row>
    <row r="20" spans="1:2" x14ac:dyDescent="0.25">
      <c r="A20" t="s">
        <v>25</v>
      </c>
      <c r="B20" s="4" t="str">
        <f>IF(B19,"Yes", "No")</f>
        <v>No</v>
      </c>
    </row>
    <row r="22" spans="1:2" x14ac:dyDescent="0.25">
      <c r="A22" t="s">
        <v>21</v>
      </c>
      <c r="B22">
        <v>0.05</v>
      </c>
    </row>
    <row r="23" spans="1:2" x14ac:dyDescent="0.25">
      <c r="A23" t="s">
        <v>22</v>
      </c>
      <c r="B23" s="2">
        <f>B11</f>
        <v>2</v>
      </c>
    </row>
    <row r="24" spans="1:2" x14ac:dyDescent="0.25">
      <c r="A24" t="s">
        <v>23</v>
      </c>
      <c r="B24" s="2">
        <f>B14</f>
        <v>60</v>
      </c>
    </row>
    <row r="28" spans="1:2" x14ac:dyDescent="0.25">
      <c r="A28" s="5" t="s">
        <v>26</v>
      </c>
    </row>
  </sheetData>
  <hyperlinks>
    <hyperlink ref="A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E1" workbookViewId="0">
      <selection activeCell="S14" sqref="J2:S14"/>
    </sheetView>
  </sheetViews>
  <sheetFormatPr defaultRowHeight="15" x14ac:dyDescent="0.25"/>
  <cols>
    <col min="1" max="1" width="23.140625" customWidth="1"/>
    <col min="4" max="4" width="11.5703125" customWidth="1"/>
    <col min="5" max="5" width="4.140625" customWidth="1"/>
    <col min="6" max="6" width="24" customWidth="1"/>
    <col min="7" max="7" width="4.5703125" customWidth="1"/>
    <col min="10" max="10" width="7.28515625" customWidth="1"/>
    <col min="11" max="11" width="16.5703125" customWidth="1"/>
    <col min="12" max="12" width="6.42578125" customWidth="1"/>
    <col min="13" max="13" width="6.28515625" customWidth="1"/>
    <col min="14" max="15" width="6.7109375" customWidth="1"/>
    <col min="16" max="16" width="7.7109375" customWidth="1"/>
    <col min="17" max="17" width="7.140625" customWidth="1"/>
    <col min="18" max="18" width="6.42578125" customWidth="1"/>
    <col min="19" max="19" width="7" customWidth="1"/>
  </cols>
  <sheetData>
    <row r="1" spans="1:19" ht="15.75" thickBot="1" x14ac:dyDescent="0.3">
      <c r="A1" s="14" t="s">
        <v>0</v>
      </c>
      <c r="B1" s="15" t="s">
        <v>4</v>
      </c>
      <c r="C1" s="15" t="s">
        <v>5</v>
      </c>
      <c r="D1" s="16" t="s">
        <v>6</v>
      </c>
      <c r="F1" s="6" t="s">
        <v>11</v>
      </c>
      <c r="G1" s="6" t="s">
        <v>15</v>
      </c>
      <c r="H1" s="6" t="s">
        <v>16</v>
      </c>
    </row>
    <row r="2" spans="1:19" ht="15.75" thickBot="1" x14ac:dyDescent="0.3">
      <c r="A2" s="17" t="s">
        <v>1</v>
      </c>
      <c r="B2" s="6">
        <v>75</v>
      </c>
      <c r="C2" s="6">
        <v>9</v>
      </c>
      <c r="D2" s="18">
        <v>5</v>
      </c>
      <c r="F2" s="6">
        <f>(B2-$B$9)^2</f>
        <v>225</v>
      </c>
      <c r="G2" s="6">
        <f>D2-1</f>
        <v>4</v>
      </c>
      <c r="H2" s="6">
        <f>C2^2</f>
        <v>81</v>
      </c>
      <c r="L2" s="37">
        <v>75</v>
      </c>
      <c r="M2" s="35">
        <v>57</v>
      </c>
      <c r="N2" s="36">
        <v>48</v>
      </c>
    </row>
    <row r="3" spans="1:19" ht="15.75" thickBot="1" x14ac:dyDescent="0.3">
      <c r="A3" s="17" t="s">
        <v>2</v>
      </c>
      <c r="B3" s="6">
        <v>57</v>
      </c>
      <c r="C3" s="6">
        <v>13</v>
      </c>
      <c r="D3" s="18">
        <v>5</v>
      </c>
      <c r="F3" s="6">
        <f t="shared" ref="F3:F4" si="0">(B3-$B$9)^2</f>
        <v>9</v>
      </c>
      <c r="G3" s="6">
        <f t="shared" ref="G3" si="1">D3-1</f>
        <v>4</v>
      </c>
      <c r="H3" s="6">
        <f t="shared" ref="H3:H4" si="2">C3^2</f>
        <v>169</v>
      </c>
      <c r="K3" s="32"/>
      <c r="L3" s="38" t="s">
        <v>39</v>
      </c>
      <c r="M3" s="39" t="s">
        <v>40</v>
      </c>
      <c r="N3" s="42" t="s">
        <v>41</v>
      </c>
      <c r="O3" s="51" t="s">
        <v>38</v>
      </c>
      <c r="P3" s="41" t="s">
        <v>42</v>
      </c>
      <c r="Q3" s="42" t="s">
        <v>48</v>
      </c>
      <c r="R3" s="38" t="s">
        <v>43</v>
      </c>
      <c r="S3" s="40" t="s">
        <v>44</v>
      </c>
    </row>
    <row r="4" spans="1:19" ht="15.75" thickBot="1" x14ac:dyDescent="0.3">
      <c r="A4" s="19" t="s">
        <v>3</v>
      </c>
      <c r="B4" s="20">
        <v>48</v>
      </c>
      <c r="C4" s="20">
        <v>15</v>
      </c>
      <c r="D4" s="21">
        <v>5</v>
      </c>
      <c r="F4" s="6">
        <f t="shared" si="0"/>
        <v>144</v>
      </c>
      <c r="G4" s="6">
        <f>D4-1</f>
        <v>4</v>
      </c>
      <c r="H4" s="6">
        <f t="shared" si="2"/>
        <v>225</v>
      </c>
      <c r="J4" s="61" t="s">
        <v>49</v>
      </c>
      <c r="K4" s="43" t="s">
        <v>45</v>
      </c>
      <c r="L4" s="14">
        <v>1</v>
      </c>
      <c r="M4" s="15">
        <v>-1</v>
      </c>
      <c r="N4" s="48">
        <v>0</v>
      </c>
      <c r="O4" s="52">
        <f>SUMPRODUCT($L$2:$N$2,L4:N4)</f>
        <v>18</v>
      </c>
      <c r="P4" s="53">
        <f>SQRT($B$15*(L4^2+M4^2+N4^2)/$D$2)</f>
        <v>7.9582242575422146</v>
      </c>
      <c r="Q4" s="54">
        <f>TINV($B$22/$B$7,$B$6-$B$7)</f>
        <v>2.7794731017810985</v>
      </c>
      <c r="R4" s="55">
        <f>O4-P4*Q4</f>
        <v>-4.1196702617804384</v>
      </c>
      <c r="S4" s="56">
        <f>O4+P4*Q4</f>
        <v>40.119670261780442</v>
      </c>
    </row>
    <row r="5" spans="1:19" ht="15.75" thickBot="1" x14ac:dyDescent="0.3">
      <c r="J5" s="62"/>
      <c r="K5" s="44" t="s">
        <v>46</v>
      </c>
      <c r="L5" s="17">
        <v>0</v>
      </c>
      <c r="M5" s="6">
        <v>1</v>
      </c>
      <c r="N5" s="49">
        <v>-1</v>
      </c>
      <c r="O5" s="52">
        <f t="shared" ref="O5:O12" si="3">SUMPRODUCT($L$2:$N$2,L5:N5)</f>
        <v>9</v>
      </c>
      <c r="P5" s="53">
        <f t="shared" ref="P5:P12" si="4">SQRT($B$15*(L5^2+M5^2+N5^2)/$D$2)</f>
        <v>7.9582242575422146</v>
      </c>
      <c r="Q5" s="54">
        <f t="shared" ref="Q5" si="5">TINV($B$22/$B$7,$B$6-$B$7)</f>
        <v>2.7794731017810985</v>
      </c>
      <c r="R5" s="55">
        <f t="shared" ref="R5:R6" si="6">O5-P5*Q5</f>
        <v>-13.119670261780438</v>
      </c>
      <c r="S5" s="56">
        <f t="shared" ref="S5:S6" si="7">O5+P5*Q5</f>
        <v>31.119670261780438</v>
      </c>
    </row>
    <row r="6" spans="1:19" ht="15.75" thickBot="1" x14ac:dyDescent="0.3">
      <c r="A6" s="7" t="s">
        <v>8</v>
      </c>
      <c r="B6" s="16">
        <f>SUM(D2:D4)</f>
        <v>15</v>
      </c>
      <c r="J6" s="63"/>
      <c r="K6" s="45" t="s">
        <v>47</v>
      </c>
      <c r="L6" s="47">
        <v>1</v>
      </c>
      <c r="M6" s="46">
        <f>-1/2</f>
        <v>-0.5</v>
      </c>
      <c r="N6" s="50">
        <f>-1/2</f>
        <v>-0.5</v>
      </c>
      <c r="O6" s="52">
        <f t="shared" si="3"/>
        <v>22.5</v>
      </c>
      <c r="P6" s="53">
        <f t="shared" si="4"/>
        <v>6.8920243760451108</v>
      </c>
      <c r="Q6" s="54">
        <f>TINV($B$22/$B$7,$B$6-$B$7)</f>
        <v>2.7794731017810985</v>
      </c>
      <c r="R6" s="55">
        <f t="shared" si="6"/>
        <v>3.3438036299629559</v>
      </c>
      <c r="S6" s="56">
        <f t="shared" si="7"/>
        <v>41.656196370037044</v>
      </c>
    </row>
    <row r="7" spans="1:19" ht="15.75" thickBot="1" x14ac:dyDescent="0.3">
      <c r="A7" s="11" t="s">
        <v>9</v>
      </c>
      <c r="B7" s="21">
        <v>3</v>
      </c>
      <c r="J7" s="61" t="s">
        <v>50</v>
      </c>
      <c r="K7" s="43" t="s">
        <v>45</v>
      </c>
      <c r="L7" s="14">
        <v>1</v>
      </c>
      <c r="M7" s="15">
        <v>-1</v>
      </c>
      <c r="N7" s="48">
        <v>0</v>
      </c>
      <c r="O7" s="52">
        <f t="shared" si="3"/>
        <v>18</v>
      </c>
      <c r="P7" s="53">
        <f>SQRT($B$15*(L7^2+M7^2+N7^2)/$D$2)</f>
        <v>7.9582242575422146</v>
      </c>
      <c r="Q7" s="54">
        <f>$L$14*(ABS(L7)+ABS(M7)+ABS(N7))*0.5*SQRT($B$15)/SQRT(D2)</f>
        <v>21.231457460639977</v>
      </c>
      <c r="R7" s="55">
        <f>O7-Q7</f>
        <v>-3.2314574606399766</v>
      </c>
      <c r="S7" s="56">
        <f>O7+Q7</f>
        <v>39.231457460639973</v>
      </c>
    </row>
    <row r="8" spans="1:19" ht="15.75" thickBot="1" x14ac:dyDescent="0.3">
      <c r="B8" s="4"/>
      <c r="J8" s="62"/>
      <c r="K8" s="44" t="s">
        <v>46</v>
      </c>
      <c r="L8" s="17">
        <v>0</v>
      </c>
      <c r="M8" s="6">
        <v>1</v>
      </c>
      <c r="N8" s="49">
        <v>-1</v>
      </c>
      <c r="O8" s="52">
        <f t="shared" si="3"/>
        <v>9</v>
      </c>
      <c r="P8" s="53">
        <f t="shared" si="4"/>
        <v>7.9582242575422146</v>
      </c>
      <c r="Q8" s="54">
        <f t="shared" ref="Q8:Q9" si="8">$L$14*(ABS(L8)+ABS(M8)+ABS(N8))*0.5*SQRT($B$15)/SQRT(D3)</f>
        <v>21.231457460639977</v>
      </c>
      <c r="R8" s="55">
        <f t="shared" ref="R8:R9" si="9">O8-Q8</f>
        <v>-12.231457460639977</v>
      </c>
      <c r="S8" s="56">
        <f t="shared" ref="S8:S9" si="10">O8+Q8</f>
        <v>30.231457460639977</v>
      </c>
    </row>
    <row r="9" spans="1:19" ht="15.75" thickBot="1" x14ac:dyDescent="0.3">
      <c r="A9" s="7" t="s">
        <v>7</v>
      </c>
      <c r="B9" s="22">
        <f>SUMPRODUCT(B2:B4,D2:D4)/B6</f>
        <v>60</v>
      </c>
      <c r="J9" s="63"/>
      <c r="K9" s="45" t="s">
        <v>47</v>
      </c>
      <c r="L9" s="47">
        <v>1</v>
      </c>
      <c r="M9" s="46">
        <f>-1/2</f>
        <v>-0.5</v>
      </c>
      <c r="N9" s="50">
        <f>-1/2</f>
        <v>-0.5</v>
      </c>
      <c r="O9" s="52">
        <f t="shared" si="3"/>
        <v>22.5</v>
      </c>
      <c r="P9" s="53">
        <f t="shared" si="4"/>
        <v>6.8920243760451108</v>
      </c>
      <c r="Q9" s="54">
        <f t="shared" si="8"/>
        <v>21.231457460639977</v>
      </c>
      <c r="R9" s="55">
        <f t="shared" si="9"/>
        <v>1.2685425393600234</v>
      </c>
      <c r="S9" s="56">
        <f t="shared" si="10"/>
        <v>43.731457460639973</v>
      </c>
    </row>
    <row r="10" spans="1:19" ht="15.75" thickBot="1" x14ac:dyDescent="0.3">
      <c r="A10" s="9" t="s">
        <v>10</v>
      </c>
      <c r="B10" s="23">
        <f>SUMPRODUCT(F2:F4,D2:D4)</f>
        <v>1890</v>
      </c>
      <c r="J10" s="61" t="s">
        <v>51</v>
      </c>
      <c r="K10" s="43" t="s">
        <v>45</v>
      </c>
      <c r="L10" s="14">
        <v>1</v>
      </c>
      <c r="M10" s="15">
        <v>-1</v>
      </c>
      <c r="N10" s="48">
        <v>0</v>
      </c>
      <c r="O10" s="52">
        <f t="shared" si="3"/>
        <v>18</v>
      </c>
      <c r="P10" s="53">
        <f t="shared" si="4"/>
        <v>7.9582242575422146</v>
      </c>
      <c r="Q10" s="54">
        <f>SQRT(($B$7-1)*FINV($B$22,$B$7-1,$B$6-$B$7))</f>
        <v>2.7875773835545425</v>
      </c>
      <c r="R10" s="55">
        <f>O10-P10*Q10</f>
        <v>-4.1841659535798179</v>
      </c>
      <c r="S10" s="56">
        <f>O10+P10*Q10</f>
        <v>40.184165953579821</v>
      </c>
    </row>
    <row r="11" spans="1:19" ht="15.75" thickBot="1" x14ac:dyDescent="0.3">
      <c r="A11" s="9" t="s">
        <v>18</v>
      </c>
      <c r="B11" s="23">
        <f>B7-1</f>
        <v>2</v>
      </c>
      <c r="J11" s="62"/>
      <c r="K11" s="44" t="s">
        <v>46</v>
      </c>
      <c r="L11" s="17">
        <v>0</v>
      </c>
      <c r="M11" s="6">
        <v>1</v>
      </c>
      <c r="N11" s="49">
        <v>-1</v>
      </c>
      <c r="O11" s="52">
        <f t="shared" si="3"/>
        <v>9</v>
      </c>
      <c r="P11" s="53">
        <f t="shared" si="4"/>
        <v>7.9582242575422146</v>
      </c>
      <c r="Q11" s="54">
        <f t="shared" ref="Q11:Q12" si="11">SQRT(($B$7-1)*FINV($B$22,$B$7-1,$B$6-$B$7))</f>
        <v>2.7875773835545425</v>
      </c>
      <c r="R11" s="55">
        <f t="shared" ref="R11:R12" si="12">O11-P11*Q11</f>
        <v>-13.184165953579818</v>
      </c>
      <c r="S11" s="56">
        <f t="shared" ref="S11:S12" si="13">O11+P11*Q11</f>
        <v>31.184165953579818</v>
      </c>
    </row>
    <row r="12" spans="1:19" ht="15.75" thickBot="1" x14ac:dyDescent="0.3">
      <c r="A12" s="9" t="s">
        <v>12</v>
      </c>
      <c r="B12" s="23">
        <f>B10/B11</f>
        <v>945</v>
      </c>
      <c r="J12" s="63"/>
      <c r="K12" s="45" t="s">
        <v>47</v>
      </c>
      <c r="L12" s="47">
        <v>1</v>
      </c>
      <c r="M12" s="46">
        <f>-1/2</f>
        <v>-0.5</v>
      </c>
      <c r="N12" s="50">
        <f>-1/2</f>
        <v>-0.5</v>
      </c>
      <c r="O12" s="57">
        <f t="shared" si="3"/>
        <v>22.5</v>
      </c>
      <c r="P12" s="58">
        <f t="shared" si="4"/>
        <v>6.8920243760451108</v>
      </c>
      <c r="Q12" s="54">
        <f t="shared" si="11"/>
        <v>2.7875773835545425</v>
      </c>
      <c r="R12" s="55">
        <f t="shared" si="12"/>
        <v>3.2879487224300412</v>
      </c>
      <c r="S12" s="56">
        <f t="shared" si="13"/>
        <v>41.712051277569955</v>
      </c>
    </row>
    <row r="13" spans="1:19" ht="15.75" thickBot="1" x14ac:dyDescent="0.3">
      <c r="A13" s="9" t="s">
        <v>13</v>
      </c>
      <c r="B13" s="23">
        <f>SUMPRODUCT(H2:H4,G2:G4)</f>
        <v>1900</v>
      </c>
    </row>
    <row r="14" spans="1:19" ht="15.75" thickBot="1" x14ac:dyDescent="0.3">
      <c r="A14" s="9" t="s">
        <v>19</v>
      </c>
      <c r="B14" s="23">
        <f>B6-B7</f>
        <v>12</v>
      </c>
      <c r="K14" s="60" t="s">
        <v>52</v>
      </c>
      <c r="L14" s="59">
        <v>3.772929</v>
      </c>
    </row>
    <row r="15" spans="1:19" ht="15.75" thickBot="1" x14ac:dyDescent="0.3">
      <c r="A15" s="11" t="s">
        <v>14</v>
      </c>
      <c r="B15" s="24">
        <f>B13/B14</f>
        <v>158.33333333333334</v>
      </c>
    </row>
    <row r="16" spans="1:19" ht="15.75" thickBot="1" x14ac:dyDescent="0.3">
      <c r="A16" s="31" t="s">
        <v>36</v>
      </c>
      <c r="B16" s="32"/>
    </row>
    <row r="17" spans="1:2" x14ac:dyDescent="0.25">
      <c r="A17" s="25" t="s">
        <v>17</v>
      </c>
      <c r="B17" s="26">
        <f>B12/B15</f>
        <v>5.9684210526315784</v>
      </c>
    </row>
    <row r="18" spans="1:2" x14ac:dyDescent="0.25">
      <c r="A18" s="27" t="s">
        <v>20</v>
      </c>
      <c r="B18" s="28">
        <f>FINV(B22,B23,B24)</f>
        <v>3.8852938346523942</v>
      </c>
    </row>
    <row r="19" spans="1:2" x14ac:dyDescent="0.25">
      <c r="A19" s="27" t="s">
        <v>24</v>
      </c>
      <c r="B19" s="18" t="b">
        <f>B17&gt;B18</f>
        <v>1</v>
      </c>
    </row>
    <row r="20" spans="1:2" ht="15.75" thickBot="1" x14ac:dyDescent="0.3">
      <c r="A20" s="29" t="s">
        <v>25</v>
      </c>
      <c r="B20" s="21" t="str">
        <f>IF(B19,"Yes", "No")</f>
        <v>Yes</v>
      </c>
    </row>
    <row r="21" spans="1:2" ht="15.75" thickBot="1" x14ac:dyDescent="0.3"/>
    <row r="22" spans="1:2" x14ac:dyDescent="0.25">
      <c r="A22" s="7" t="s">
        <v>21</v>
      </c>
      <c r="B22" s="13">
        <v>0.05</v>
      </c>
    </row>
    <row r="23" spans="1:2" x14ac:dyDescent="0.25">
      <c r="A23" s="9" t="s">
        <v>22</v>
      </c>
      <c r="B23" s="10">
        <f>B11</f>
        <v>2</v>
      </c>
    </row>
    <row r="24" spans="1:2" ht="15.75" thickBot="1" x14ac:dyDescent="0.3">
      <c r="A24" s="11" t="s">
        <v>23</v>
      </c>
      <c r="B24" s="30">
        <f>B14</f>
        <v>12</v>
      </c>
    </row>
    <row r="25" spans="1:2" ht="15.75" thickBot="1" x14ac:dyDescent="0.3">
      <c r="A25" s="31" t="s">
        <v>37</v>
      </c>
    </row>
    <row r="26" spans="1:2" x14ac:dyDescent="0.25">
      <c r="A26" s="7" t="s">
        <v>27</v>
      </c>
      <c r="B26" s="8">
        <f>B2-B3</f>
        <v>18</v>
      </c>
    </row>
    <row r="27" spans="1:2" x14ac:dyDescent="0.25">
      <c r="A27" s="9" t="s">
        <v>28</v>
      </c>
      <c r="B27" s="33">
        <f>2/5*B15</f>
        <v>63.333333333333343</v>
      </c>
    </row>
    <row r="28" spans="1:2" ht="15.75" thickBot="1" x14ac:dyDescent="0.3">
      <c r="A28" s="11" t="s">
        <v>33</v>
      </c>
      <c r="B28" s="12">
        <f>SQRT(B27)</f>
        <v>7.9582242575422155</v>
      </c>
    </row>
    <row r="29" spans="1:2" ht="15.75" thickBot="1" x14ac:dyDescent="0.3">
      <c r="B29" s="1"/>
    </row>
    <row r="30" spans="1:2" x14ac:dyDescent="0.25">
      <c r="A30" s="7" t="s">
        <v>29</v>
      </c>
      <c r="B30" s="8">
        <f>B3-B4</f>
        <v>9</v>
      </c>
    </row>
    <row r="31" spans="1:2" x14ac:dyDescent="0.25">
      <c r="A31" s="9" t="s">
        <v>30</v>
      </c>
      <c r="B31" s="33">
        <f>2/5*B15</f>
        <v>63.333333333333343</v>
      </c>
    </row>
    <row r="32" spans="1:2" ht="15.75" thickBot="1" x14ac:dyDescent="0.3">
      <c r="A32" s="11" t="s">
        <v>35</v>
      </c>
      <c r="B32" s="12">
        <f>SQRT(B31)</f>
        <v>7.9582242575422155</v>
      </c>
    </row>
    <row r="33" spans="1:2" ht="15.75" thickBot="1" x14ac:dyDescent="0.3">
      <c r="B33" s="1"/>
    </row>
    <row r="34" spans="1:2" x14ac:dyDescent="0.25">
      <c r="A34" s="7" t="s">
        <v>32</v>
      </c>
      <c r="B34" s="34">
        <f>B2-AVERAGE(B3:B4)</f>
        <v>22.5</v>
      </c>
    </row>
    <row r="35" spans="1:2" x14ac:dyDescent="0.25">
      <c r="A35" s="9" t="s">
        <v>31</v>
      </c>
      <c r="B35" s="33">
        <f>3/10*B15</f>
        <v>47.5</v>
      </c>
    </row>
    <row r="36" spans="1:2" ht="15.75" thickBot="1" x14ac:dyDescent="0.3">
      <c r="A36" s="11" t="s">
        <v>34</v>
      </c>
      <c r="B36" s="12">
        <f>SQRT(B35)</f>
        <v>6.8920243760451108</v>
      </c>
    </row>
  </sheetData>
  <mergeCells count="3">
    <mergeCell ref="J4:J6"/>
    <mergeCell ref="J7:J9"/>
    <mergeCell ref="J10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Hwk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</dc:creator>
  <cp:lastModifiedBy>College of Engineering</cp:lastModifiedBy>
  <dcterms:created xsi:type="dcterms:W3CDTF">2011-11-09T03:42:19Z</dcterms:created>
  <dcterms:modified xsi:type="dcterms:W3CDTF">2011-11-09T20:43:01Z</dcterms:modified>
</cp:coreProperties>
</file>